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huibr\Documents\Visual Studio 2015\Projects\PlayBeam\"/>
    </mc:Choice>
  </mc:AlternateContent>
  <bookViews>
    <workbookView xWindow="0" yWindow="0" windowWidth="19368" windowHeight="8808" tabRatio="528" activeTab="1"/>
  </bookViews>
  <sheets>
    <sheet name="PoC Transaction" sheetId="1" r:id="rId1"/>
    <sheet name="Input" sheetId="25" r:id="rId2"/>
    <sheet name="Curve" sheetId="6" r:id="rId3"/>
    <sheet name="Input Shock" sheetId="23" r:id="rId4"/>
    <sheet name="Input Yield Curve" sheetId="10" r:id="rId5"/>
    <sheet name="Mathematical Ref" sheetId="21" r:id="rId6"/>
    <sheet name="SIA" sheetId="24" r:id="rId7"/>
    <sheet name="Lookups" sheetId="8" state="hidden" r:id="rId8"/>
  </sheets>
  <functionGroups builtInGroupCount="18"/>
  <definedNames>
    <definedName name="ashwin">'PoC Transaction'!#REF!</definedName>
    <definedName name="bpv">'PoC Transaction'!$C$32</definedName>
    <definedName name="curve">Input!#REF!</definedName>
    <definedName name="D10M">'PoC Transaction'!#REF!</definedName>
    <definedName name="D10Y">'PoC Transaction'!#REF!</definedName>
    <definedName name="D11M">'PoC Transaction'!#REF!</definedName>
    <definedName name="D11Y">'PoC Transaction'!#REF!</definedName>
    <definedName name="D12Y">'PoC Transaction'!#REF!</definedName>
    <definedName name="D13Y">'PoC Transaction'!#REF!</definedName>
    <definedName name="D14Y">'PoC Transaction'!#REF!</definedName>
    <definedName name="D15Y">'PoC Transaction'!#REF!</definedName>
    <definedName name="D16Y">'PoC Transaction'!#REF!</definedName>
    <definedName name="D17Y">'PoC Transaction'!#REF!</definedName>
    <definedName name="D18Y">'PoC Transaction'!#REF!</definedName>
    <definedName name="D19Y">'PoC Transaction'!#REF!</definedName>
    <definedName name="D1M">'PoC Transaction'!#REF!</definedName>
    <definedName name="D1Y">'PoC Transaction'!#REF!</definedName>
    <definedName name="D20Y">'PoC Transaction'!#REF!</definedName>
    <definedName name="D21Y">'PoC Transaction'!#REF!</definedName>
    <definedName name="D22Y">'PoC Transaction'!#REF!</definedName>
    <definedName name="D23Y">'PoC Transaction'!#REF!</definedName>
    <definedName name="D24Y">'PoC Transaction'!#REF!</definedName>
    <definedName name="D25Y">'PoC Transaction'!#REF!</definedName>
    <definedName name="D26Y">'PoC Transaction'!#REF!</definedName>
    <definedName name="D27Y">'PoC Transaction'!#REF!</definedName>
    <definedName name="D28Y">'PoC Transaction'!#REF!</definedName>
    <definedName name="D29Y">'PoC Transaction'!#REF!</definedName>
    <definedName name="D2M">'PoC Transaction'!#REF!</definedName>
    <definedName name="D2Y">'PoC Transaction'!#REF!</definedName>
    <definedName name="D30Y">'PoC Transaction'!#REF!</definedName>
    <definedName name="D31Y">'PoC Transaction'!#REF!</definedName>
    <definedName name="D32Y">'PoC Transaction'!#REF!</definedName>
    <definedName name="D33Y">'PoC Transaction'!#REF!</definedName>
    <definedName name="D34Y">'PoC Transaction'!#REF!</definedName>
    <definedName name="D35Y">'PoC Transaction'!#REF!</definedName>
    <definedName name="D36Y">'PoC Transaction'!#REF!</definedName>
    <definedName name="D37Y">'PoC Transaction'!#REF!</definedName>
    <definedName name="D38Y">'PoC Transaction'!#REF!</definedName>
    <definedName name="D39Y">'PoC Transaction'!#REF!</definedName>
    <definedName name="D3M">'PoC Transaction'!#REF!</definedName>
    <definedName name="D3Y">'PoC Transaction'!#REF!</definedName>
    <definedName name="D40Y">'PoC Transaction'!#REF!</definedName>
    <definedName name="D4M">'PoC Transaction'!#REF!</definedName>
    <definedName name="D4Y">'PoC Transaction'!#REF!</definedName>
    <definedName name="D5M">'PoC Transaction'!#REF!</definedName>
    <definedName name="D5Y">'PoC Transaction'!#REF!</definedName>
    <definedName name="D6M">'PoC Transaction'!#REF!</definedName>
    <definedName name="D6Y">'PoC Transaction'!#REF!</definedName>
    <definedName name="D7M">'PoC Transaction'!#REF!</definedName>
    <definedName name="D7Y">'PoC Transaction'!#REF!</definedName>
    <definedName name="D8M">'PoC Transaction'!#REF!</definedName>
    <definedName name="D8Y">'PoC Transaction'!#REF!</definedName>
    <definedName name="D9M">'PoC Transaction'!#REF!</definedName>
    <definedName name="D9Y">'PoC Transaction'!#REF!</definedName>
    <definedName name="DirtyClean">'PoC Transaction'!#REF!</definedName>
    <definedName name="EcV">'PoC Transaction'!#REF!</definedName>
    <definedName name="EndDt">#REF!</definedName>
    <definedName name="EVEbase">'PoC Transaction'!$M$4</definedName>
    <definedName name="EVEdn200">'PoC Transaction'!$M$6</definedName>
    <definedName name="EVEsteepener">'PoC Transaction'!$M$7</definedName>
    <definedName name="EVEup200">'PoC Transaction'!$M$5</definedName>
    <definedName name="List1">Lookups!$A$1:$A$2</definedName>
    <definedName name="List10">Lookups!$K$1:$K$5</definedName>
    <definedName name="List11">Lookups!$J$1:$J$5</definedName>
    <definedName name="List2">Lookups!$B$1:$B$6</definedName>
    <definedName name="List3">Lookups!$C$1:$C$2</definedName>
    <definedName name="List4">Lookups!$D$1:$D$4</definedName>
    <definedName name="List5">Lookups!$E$1:$E$5</definedName>
    <definedName name="List6">Lookups!$F$1:$F$2</definedName>
    <definedName name="List7">Lookups!$G$1:$G$2</definedName>
    <definedName name="List8">Lookups!$H$1:$H$2</definedName>
    <definedName name="List9">Lookups!$I$1:$I$2</definedName>
    <definedName name="MtMchoice">'PoC Transaction'!#REF!</definedName>
    <definedName name="MtMman">'PoC Transaction'!#REF!</definedName>
    <definedName name="MtMmanual">'PoC Transaction'!#REF!</definedName>
    <definedName name="MtMsolver">'PoC Transaction'!#REF!</definedName>
    <definedName name="MV100down">'PoC Transaction'!#REF!</definedName>
    <definedName name="MV100up">'PoC Transaction'!#REF!</definedName>
    <definedName name="MV1up">'PoC Transaction'!#REF!</definedName>
    <definedName name="MVbase">'PoC Transaction'!$C$23</definedName>
    <definedName name="MVd">'PoC Transaction'!$M$18</definedName>
    <definedName name="MVdown">'PoC Transaction'!#REF!</definedName>
    <definedName name="MVdown100">'PoC Transaction'!#REF!</definedName>
    <definedName name="MVdown200">'PoC Transaction'!#REF!</definedName>
    <definedName name="MVend2010">'PoC Transaction'!$C$30</definedName>
    <definedName name="MVflattener">'PoC Transaction'!#REF!</definedName>
    <definedName name="MVsolver">'PoC Transaction'!#REF!</definedName>
    <definedName name="MVsteepener">'PoC Transaction'!#REF!</definedName>
    <definedName name="MVup">'PoC Transaction'!#REF!</definedName>
    <definedName name="MVup100">'PoC Transaction'!$C$24</definedName>
    <definedName name="MVup200">'PoC Transaction'!#REF!</definedName>
    <definedName name="shock">'PoC Transaction'!$M$14</definedName>
    <definedName name="solver_adj" localSheetId="2" hidden="1">Curve!$K$9</definedName>
    <definedName name="solver_adj" localSheetId="0" hidden="1">'PoC Transaction'!#REF!</definedName>
    <definedName name="solver_cvg" localSheetId="2" hidden="1">0.0001</definedName>
    <definedName name="solver_cvg" localSheetId="0" hidden="1">0.0001</definedName>
    <definedName name="solver_drv" localSheetId="2" hidden="1">1</definedName>
    <definedName name="solver_drv" localSheetId="0" hidden="1">1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100</definedName>
    <definedName name="solver_lin" localSheetId="0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um" localSheetId="2" hidden="1">0</definedName>
    <definedName name="solver_num" localSheetId="0" hidden="1">0</definedName>
    <definedName name="solver_nwt" localSheetId="2" hidden="1">1</definedName>
    <definedName name="solver_nwt" localSheetId="0" hidden="1">1</definedName>
    <definedName name="solver_opt" localSheetId="2" hidden="1">Curve!#REF!</definedName>
    <definedName name="solver_opt" localSheetId="0" hidden="1">'PoC Transaction'!#REF!</definedName>
    <definedName name="solver_pre" localSheetId="2" hidden="1">0.000001</definedName>
    <definedName name="solver_pre" localSheetId="0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cl" localSheetId="0" hidden="1">2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tim" localSheetId="2" hidden="1">2147483647</definedName>
    <definedName name="solver_tim" localSheetId="0" hidden="1">100</definedName>
    <definedName name="solver_tol" localSheetId="2" hidden="1">0.01</definedName>
    <definedName name="solver_tol" localSheetId="0" hidden="1">0.05</definedName>
    <definedName name="solver_typ" localSheetId="2" hidden="1">3</definedName>
    <definedName name="solver_typ" localSheetId="0" hidden="1">3</definedName>
    <definedName name="solver_val" localSheetId="2" hidden="1">0</definedName>
    <definedName name="solver_val" localSheetId="0" hidden="1">89000000</definedName>
    <definedName name="solver_ver" localSheetId="2" hidden="1">3</definedName>
    <definedName name="solver_ver" localSheetId="0" hidden="1">3</definedName>
    <definedName name="StartDt">#REF!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N21" i="1" l="1"/>
  <c r="O17" i="1"/>
  <c r="Q4" i="1"/>
  <c r="P4" i="1"/>
  <c r="P6" i="1"/>
  <c r="Q6" i="1" s="1"/>
  <c r="P5" i="1"/>
  <c r="Q5" i="1" s="1"/>
  <c r="R5" i="1" s="1"/>
  <c r="R6" i="1"/>
  <c r="R4" i="1"/>
  <c r="O18" i="1" l="1"/>
  <c r="D21" i="1"/>
  <c r="J21" i="1" s="1"/>
  <c r="D22" i="1" s="1"/>
  <c r="N22" i="1"/>
  <c r="N34" i="1"/>
  <c r="N58" i="1"/>
  <c r="N43" i="1"/>
  <c r="N51" i="1"/>
  <c r="N59" i="1"/>
  <c r="N28" i="1"/>
  <c r="N36" i="1"/>
  <c r="N44" i="1"/>
  <c r="N52" i="1"/>
  <c r="N29" i="1"/>
  <c r="N37" i="1"/>
  <c r="N45" i="1"/>
  <c r="N53" i="1"/>
  <c r="N42" i="1"/>
  <c r="N27" i="1"/>
  <c r="N30" i="1"/>
  <c r="N46" i="1"/>
  <c r="N23" i="1"/>
  <c r="N39" i="1"/>
  <c r="N55" i="1"/>
  <c r="N24" i="1"/>
  <c r="N32" i="1"/>
  <c r="N40" i="1"/>
  <c r="N48" i="1"/>
  <c r="N56" i="1"/>
  <c r="N26" i="1"/>
  <c r="N50" i="1"/>
  <c r="N35" i="1"/>
  <c r="N38" i="1"/>
  <c r="N54" i="1"/>
  <c r="N31" i="1"/>
  <c r="N47" i="1"/>
  <c r="N25" i="1"/>
  <c r="N33" i="1"/>
  <c r="N41" i="1"/>
  <c r="N49" i="1"/>
  <c r="N57" i="1"/>
  <c r="O22" i="1"/>
  <c r="T22" i="1" s="1"/>
  <c r="O30" i="1"/>
  <c r="O45" i="1"/>
  <c r="O37" i="1"/>
  <c r="O29" i="1"/>
  <c r="O44" i="1"/>
  <c r="O36" i="1"/>
  <c r="O28" i="1"/>
  <c r="O43" i="1"/>
  <c r="O35" i="1"/>
  <c r="O27" i="1"/>
  <c r="O38" i="1"/>
  <c r="O42" i="1"/>
  <c r="O34" i="1"/>
  <c r="O26" i="1"/>
  <c r="O46" i="1"/>
  <c r="O41" i="1"/>
  <c r="O33" i="1"/>
  <c r="O25" i="1"/>
  <c r="O48" i="1"/>
  <c r="O40" i="1"/>
  <c r="O32" i="1"/>
  <c r="O24" i="1"/>
  <c r="O47" i="1"/>
  <c r="O39" i="1"/>
  <c r="O31" i="1"/>
  <c r="O23" i="1"/>
  <c r="P22" i="1"/>
  <c r="P29" i="1"/>
  <c r="P27" i="1"/>
  <c r="P28" i="1"/>
  <c r="P30" i="1"/>
  <c r="P23" i="1"/>
  <c r="P31" i="1"/>
  <c r="P24" i="1"/>
  <c r="P32" i="1"/>
  <c r="P25" i="1"/>
  <c r="P33" i="1"/>
  <c r="P26" i="1"/>
  <c r="P34" i="1"/>
  <c r="R22" i="1"/>
  <c r="S22" i="1"/>
  <c r="Q22" i="1"/>
  <c r="S29" i="1"/>
  <c r="R29" i="1"/>
  <c r="Q29" i="1"/>
  <c r="R27" i="1"/>
  <c r="S27" i="1"/>
  <c r="Q27" i="1"/>
  <c r="R28" i="1"/>
  <c r="S28" i="1"/>
  <c r="Q28" i="1"/>
  <c r="S30" i="1"/>
  <c r="R30" i="1"/>
  <c r="Q30" i="1"/>
  <c r="R23" i="1"/>
  <c r="S23" i="1"/>
  <c r="Q23" i="1"/>
  <c r="R31" i="1"/>
  <c r="S31" i="1"/>
  <c r="Q31" i="1"/>
  <c r="R24" i="1"/>
  <c r="S24" i="1"/>
  <c r="Q24" i="1"/>
  <c r="R32" i="1"/>
  <c r="S32" i="1"/>
  <c r="Q32" i="1"/>
  <c r="R25" i="1"/>
  <c r="S25" i="1"/>
  <c r="Q25" i="1"/>
  <c r="R33" i="1"/>
  <c r="S33" i="1"/>
  <c r="Q33" i="1"/>
  <c r="S26" i="1"/>
  <c r="R26" i="1"/>
  <c r="Q26" i="1"/>
  <c r="S34" i="1"/>
  <c r="R34" i="1"/>
  <c r="Q34" i="1"/>
  <c r="P45" i="1"/>
  <c r="Q45" i="1"/>
  <c r="R45" i="1"/>
  <c r="S45" i="1"/>
  <c r="P37" i="1"/>
  <c r="Q37" i="1"/>
  <c r="R37" i="1"/>
  <c r="S37" i="1"/>
  <c r="S44" i="1"/>
  <c r="P44" i="1"/>
  <c r="Q44" i="1"/>
  <c r="R44" i="1"/>
  <c r="S36" i="1"/>
  <c r="R36" i="1"/>
  <c r="P36" i="1"/>
  <c r="Q36" i="1"/>
  <c r="P43" i="1"/>
  <c r="S43" i="1"/>
  <c r="R43" i="1"/>
  <c r="Q43" i="1"/>
  <c r="P35" i="1"/>
  <c r="S35" i="1"/>
  <c r="R35" i="1"/>
  <c r="Q35" i="1"/>
  <c r="S38" i="1"/>
  <c r="R38" i="1"/>
  <c r="Q38" i="1"/>
  <c r="P38" i="1"/>
  <c r="Q42" i="1"/>
  <c r="P42" i="1"/>
  <c r="R42" i="1"/>
  <c r="S42" i="1"/>
  <c r="P46" i="1"/>
  <c r="Q46" i="1"/>
  <c r="R46" i="1"/>
  <c r="S46" i="1"/>
  <c r="P41" i="1"/>
  <c r="Q41" i="1"/>
  <c r="R41" i="1"/>
  <c r="S41" i="1"/>
  <c r="P48" i="1"/>
  <c r="Q48" i="1"/>
  <c r="R48" i="1"/>
  <c r="S48" i="1"/>
  <c r="S40" i="1"/>
  <c r="R40" i="1"/>
  <c r="P40" i="1"/>
  <c r="Q40" i="1"/>
  <c r="P47" i="1"/>
  <c r="S47" i="1"/>
  <c r="R47" i="1"/>
  <c r="Q47" i="1"/>
  <c r="Q39" i="1"/>
  <c r="S39" i="1"/>
  <c r="R39" i="1"/>
  <c r="P39" i="1"/>
  <c r="F2" i="10" l="1"/>
  <c r="J3" i="10" a="1"/>
  <c r="J3" i="10" s="1"/>
  <c r="I2" i="10"/>
  <c r="D2" i="10"/>
  <c r="H2" i="10"/>
  <c r="J17" i="10" s="1" a="1"/>
  <c r="G2" i="10"/>
  <c r="E2" i="10"/>
  <c r="C2" i="10"/>
  <c r="J23" i="10" s="1" a="1"/>
  <c r="P23" i="10" s="1"/>
  <c r="J14" i="10" l="1" a="1"/>
  <c r="J8" i="10" a="1"/>
  <c r="J16" i="10" a="1"/>
  <c r="J24" i="10" a="1"/>
  <c r="P24" i="10" s="1"/>
  <c r="J25" i="10" a="1"/>
  <c r="P25" i="10" s="1"/>
  <c r="J9" i="10" a="1"/>
  <c r="P9" i="10" s="1"/>
  <c r="J4" i="10" a="1"/>
  <c r="N4" i="10" s="1"/>
  <c r="J10" i="10" a="1"/>
  <c r="J18" i="10" a="1"/>
  <c r="M18" i="10" s="1"/>
  <c r="J26" i="10" a="1"/>
  <c r="P26" i="10" s="1"/>
  <c r="J27" i="10" a="1"/>
  <c r="P27" i="10" s="1"/>
  <c r="J11" i="10" a="1"/>
  <c r="J12" i="10" a="1"/>
  <c r="J12" i="10" s="1"/>
  <c r="J20" i="10" a="1"/>
  <c r="J20" i="10" s="1"/>
  <c r="J28" i="10" a="1"/>
  <c r="P28" i="10" s="1"/>
  <c r="J19" i="10" a="1"/>
  <c r="J5" i="10" a="1"/>
  <c r="J13" i="10" a="1"/>
  <c r="O13" i="10" s="1"/>
  <c r="J21" i="10" a="1"/>
  <c r="P21" i="10" s="1"/>
  <c r="J29" i="10" a="1"/>
  <c r="P29" i="10" s="1"/>
  <c r="J22" i="10" a="1"/>
  <c r="P22" i="10" s="1"/>
  <c r="J30" i="10" a="1"/>
  <c r="P30" i="10" s="1"/>
  <c r="J6" i="10" a="1"/>
  <c r="M6" i="10" s="1"/>
  <c r="J7" i="10" a="1"/>
  <c r="J15" i="10" a="1"/>
  <c r="N15" i="10" s="1"/>
  <c r="M8" i="10"/>
  <c r="M16" i="10"/>
  <c r="M14" i="10"/>
  <c r="M10" i="10"/>
  <c r="P7" i="10"/>
  <c r="L7" i="10"/>
  <c r="J7" i="10"/>
  <c r="O7" i="10"/>
  <c r="K7" i="10"/>
  <c r="N7" i="10"/>
  <c r="P11" i="10"/>
  <c r="L11" i="10"/>
  <c r="J11" i="10"/>
  <c r="O11" i="10"/>
  <c r="K11" i="10"/>
  <c r="N11" i="10"/>
  <c r="P13" i="10"/>
  <c r="L13" i="10"/>
  <c r="J13" i="10"/>
  <c r="N13" i="10"/>
  <c r="J15" i="10"/>
  <c r="O15" i="10"/>
  <c r="K15" i="10"/>
  <c r="P17" i="10"/>
  <c r="L17" i="10"/>
  <c r="J17" i="10"/>
  <c r="O17" i="10"/>
  <c r="K17" i="10"/>
  <c r="N17" i="10"/>
  <c r="P19" i="10"/>
  <c r="L19" i="10"/>
  <c r="J19" i="10"/>
  <c r="O19" i="10"/>
  <c r="K19" i="10"/>
  <c r="N19" i="10"/>
  <c r="M7" i="10"/>
  <c r="M11" i="10"/>
  <c r="M17" i="10"/>
  <c r="M19" i="10"/>
  <c r="P8" i="10"/>
  <c r="L8" i="10"/>
  <c r="J8" i="10"/>
  <c r="O8" i="10"/>
  <c r="K8" i="10"/>
  <c r="N8" i="10"/>
  <c r="P10" i="10"/>
  <c r="L10" i="10"/>
  <c r="J10" i="10"/>
  <c r="O10" i="10"/>
  <c r="K10" i="10"/>
  <c r="N10" i="10"/>
  <c r="P12" i="10"/>
  <c r="L12" i="10"/>
  <c r="P14" i="10"/>
  <c r="L14" i="10"/>
  <c r="J14" i="10"/>
  <c r="O14" i="10"/>
  <c r="K14" i="10"/>
  <c r="N14" i="10"/>
  <c r="P16" i="10"/>
  <c r="L16" i="10"/>
  <c r="J16" i="10"/>
  <c r="O16" i="10"/>
  <c r="K16" i="10"/>
  <c r="N16" i="10"/>
  <c r="P18" i="10"/>
  <c r="L18" i="10"/>
  <c r="J18" i="10"/>
  <c r="O18" i="10"/>
  <c r="K18" i="10"/>
  <c r="N18" i="10"/>
  <c r="L20" i="10"/>
  <c r="M21" i="10"/>
  <c r="N21" i="10"/>
  <c r="N22" i="10"/>
  <c r="N23" i="10"/>
  <c r="N24" i="10"/>
  <c r="N26" i="10"/>
  <c r="J27" i="10"/>
  <c r="J29" i="10"/>
  <c r="N30" i="10"/>
  <c r="K21" i="10"/>
  <c r="O21" i="10"/>
  <c r="K23" i="10"/>
  <c r="O23" i="10"/>
  <c r="K24" i="10"/>
  <c r="O24" i="10"/>
  <c r="K26" i="10"/>
  <c r="O26" i="10"/>
  <c r="K27" i="10"/>
  <c r="O27" i="10"/>
  <c r="K29" i="10"/>
  <c r="O29" i="10"/>
  <c r="M23" i="10"/>
  <c r="M24" i="10"/>
  <c r="M25" i="10"/>
  <c r="M26" i="10"/>
  <c r="M27" i="10"/>
  <c r="M29" i="10"/>
  <c r="J21" i="10"/>
  <c r="J22" i="10"/>
  <c r="J23" i="10"/>
  <c r="J24" i="10"/>
  <c r="J26" i="10"/>
  <c r="N27" i="10"/>
  <c r="N29" i="10"/>
  <c r="L21" i="10"/>
  <c r="L23" i="10"/>
  <c r="L24" i="10"/>
  <c r="L26" i="10"/>
  <c r="L27" i="10"/>
  <c r="L29" i="10"/>
  <c r="P5" i="10"/>
  <c r="L5" i="10"/>
  <c r="O5" i="10"/>
  <c r="U3" i="6"/>
  <c r="O28" i="10" l="1"/>
  <c r="O6" i="10"/>
  <c r="M4" i="10"/>
  <c r="N28" i="10"/>
  <c r="M30" i="10"/>
  <c r="M22" i="10"/>
  <c r="N20" i="10"/>
  <c r="P6" i="10"/>
  <c r="L15" i="10"/>
  <c r="O9" i="10"/>
  <c r="L25" i="10"/>
  <c r="O30" i="10"/>
  <c r="O22" i="10"/>
  <c r="K20" i="10"/>
  <c r="N12" i="10"/>
  <c r="P15" i="10"/>
  <c r="J9" i="10"/>
  <c r="M12" i="10"/>
  <c r="J28" i="10"/>
  <c r="L6" i="10"/>
  <c r="K9" i="10"/>
  <c r="O4" i="10"/>
  <c r="P4" i="10"/>
  <c r="J4" i="10"/>
  <c r="K4" i="10"/>
  <c r="L28" i="10"/>
  <c r="J30" i="10"/>
  <c r="K28" i="10"/>
  <c r="P20" i="10"/>
  <c r="J6" i="10"/>
  <c r="M9" i="10"/>
  <c r="N9" i="10"/>
  <c r="L9" i="10"/>
  <c r="J25" i="10"/>
  <c r="O25" i="10"/>
  <c r="M20" i="10"/>
  <c r="O12" i="10"/>
  <c r="N6" i="10"/>
  <c r="M15" i="10"/>
  <c r="K13" i="10"/>
  <c r="K5" i="10"/>
  <c r="M5" i="10"/>
  <c r="J5" i="10"/>
  <c r="N5" i="10"/>
  <c r="M28" i="10"/>
  <c r="K30" i="10"/>
  <c r="K22" i="10"/>
  <c r="N25" i="10"/>
  <c r="O20" i="10"/>
  <c r="K12" i="10"/>
  <c r="L30" i="10"/>
  <c r="L22" i="10"/>
  <c r="K25" i="10"/>
  <c r="K6" i="10"/>
  <c r="M13" i="10"/>
  <c r="L4" i="10"/>
  <c r="E21" i="1"/>
  <c r="F22" i="1" s="1"/>
  <c r="I15" i="1"/>
  <c r="G22" i="1" l="1"/>
  <c r="C23" i="1"/>
  <c r="U5" i="6"/>
  <c r="C24" i="1" l="1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4" i="23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7" i="6"/>
  <c r="C25" i="1" l="1"/>
  <c r="E8" i="6"/>
  <c r="O8" i="6" s="1"/>
  <c r="E32" i="6"/>
  <c r="O249" i="6" s="1"/>
  <c r="E28" i="6"/>
  <c r="O81" i="6" s="1"/>
  <c r="E24" i="6"/>
  <c r="O33" i="6" s="1"/>
  <c r="E20" i="6"/>
  <c r="O20" i="6" s="1"/>
  <c r="E16" i="6"/>
  <c r="O16" i="6" s="1"/>
  <c r="E12" i="6"/>
  <c r="O12" i="6" s="1"/>
  <c r="E15" i="6"/>
  <c r="O15" i="6" s="1"/>
  <c r="E27" i="6"/>
  <c r="O69" i="6" s="1"/>
  <c r="E11" i="6"/>
  <c r="O11" i="6" s="1"/>
  <c r="E23" i="6"/>
  <c r="O27" i="6" s="1"/>
  <c r="E7" i="6"/>
  <c r="O7" i="6" s="1"/>
  <c r="E30" i="6"/>
  <c r="O129" i="6" s="1"/>
  <c r="E26" i="6"/>
  <c r="O57" i="6" s="1"/>
  <c r="E22" i="6"/>
  <c r="O24" i="6" s="1"/>
  <c r="E18" i="6"/>
  <c r="O18" i="6" s="1"/>
  <c r="E14" i="6"/>
  <c r="O14" i="6" s="1"/>
  <c r="E10" i="6"/>
  <c r="O10" i="6" s="1"/>
  <c r="E19" i="6"/>
  <c r="O19" i="6" s="1"/>
  <c r="E33" i="6"/>
  <c r="O369" i="6" s="1"/>
  <c r="E29" i="6"/>
  <c r="O93" i="6" s="1"/>
  <c r="E25" i="6"/>
  <c r="O45" i="6" s="1"/>
  <c r="E21" i="6"/>
  <c r="O21" i="6" s="1"/>
  <c r="E17" i="6"/>
  <c r="O17" i="6" s="1"/>
  <c r="E13" i="6"/>
  <c r="O13" i="6" s="1"/>
  <c r="E9" i="6"/>
  <c r="O9" i="6" s="1"/>
  <c r="E31" i="6"/>
  <c r="O189" i="6" s="1"/>
  <c r="C26" i="1" l="1"/>
  <c r="D4" i="6"/>
  <c r="C27" i="1" l="1"/>
  <c r="S9" i="6"/>
  <c r="K6" i="6"/>
  <c r="S13" i="6"/>
  <c r="S17" i="6"/>
  <c r="S21" i="6"/>
  <c r="S25" i="6"/>
  <c r="S29" i="6"/>
  <c r="S33" i="6"/>
  <c r="S37" i="6"/>
  <c r="S41" i="6"/>
  <c r="S45" i="6"/>
  <c r="S49" i="6"/>
  <c r="S53" i="6"/>
  <c r="S57" i="6"/>
  <c r="S61" i="6"/>
  <c r="S65" i="6"/>
  <c r="S69" i="6"/>
  <c r="S73" i="6"/>
  <c r="S77" i="6"/>
  <c r="S81" i="6"/>
  <c r="S85" i="6"/>
  <c r="S89" i="6"/>
  <c r="S93" i="6"/>
  <c r="S97" i="6"/>
  <c r="S101" i="6"/>
  <c r="S105" i="6"/>
  <c r="S109" i="6"/>
  <c r="S113" i="6"/>
  <c r="S117" i="6"/>
  <c r="S121" i="6"/>
  <c r="S125" i="6"/>
  <c r="S129" i="6"/>
  <c r="S133" i="6"/>
  <c r="S137" i="6"/>
  <c r="S141" i="6"/>
  <c r="S145" i="6"/>
  <c r="S149" i="6"/>
  <c r="S153" i="6"/>
  <c r="S157" i="6"/>
  <c r="S161" i="6"/>
  <c r="S165" i="6"/>
  <c r="S169" i="6"/>
  <c r="S173" i="6"/>
  <c r="S177" i="6"/>
  <c r="S181" i="6"/>
  <c r="S185" i="6"/>
  <c r="S189" i="6"/>
  <c r="S193" i="6"/>
  <c r="S197" i="6"/>
  <c r="S201" i="6"/>
  <c r="S205" i="6"/>
  <c r="S209" i="6"/>
  <c r="S213" i="6"/>
  <c r="S217" i="6"/>
  <c r="S221" i="6"/>
  <c r="S225" i="6"/>
  <c r="S229" i="6"/>
  <c r="S233" i="6"/>
  <c r="S237" i="6"/>
  <c r="S241" i="6"/>
  <c r="S245" i="6"/>
  <c r="S249" i="6"/>
  <c r="S253" i="6"/>
  <c r="S257" i="6"/>
  <c r="S261" i="6"/>
  <c r="S265" i="6"/>
  <c r="S269" i="6"/>
  <c r="S273" i="6"/>
  <c r="S277" i="6"/>
  <c r="S281" i="6"/>
  <c r="S285" i="6"/>
  <c r="S289" i="6"/>
  <c r="S293" i="6"/>
  <c r="S297" i="6"/>
  <c r="S301" i="6"/>
  <c r="S305" i="6"/>
  <c r="S309" i="6"/>
  <c r="S313" i="6"/>
  <c r="S317" i="6"/>
  <c r="S321" i="6"/>
  <c r="S325" i="6"/>
  <c r="S329" i="6"/>
  <c r="S333" i="6"/>
  <c r="S337" i="6"/>
  <c r="S341" i="6"/>
  <c r="S345" i="6"/>
  <c r="S10" i="6"/>
  <c r="S15" i="6"/>
  <c r="S20" i="6"/>
  <c r="S26" i="6"/>
  <c r="S31" i="6"/>
  <c r="S36" i="6"/>
  <c r="S42" i="6"/>
  <c r="S47" i="6"/>
  <c r="S52" i="6"/>
  <c r="S58" i="6"/>
  <c r="S63" i="6"/>
  <c r="S68" i="6"/>
  <c r="S74" i="6"/>
  <c r="S79" i="6"/>
  <c r="S84" i="6"/>
  <c r="S90" i="6"/>
  <c r="S95" i="6"/>
  <c r="S100" i="6"/>
  <c r="S106" i="6"/>
  <c r="S111" i="6"/>
  <c r="S116" i="6"/>
  <c r="S122" i="6"/>
  <c r="S127" i="6"/>
  <c r="S132" i="6"/>
  <c r="S138" i="6"/>
  <c r="S143" i="6"/>
  <c r="S148" i="6"/>
  <c r="S154" i="6"/>
  <c r="S159" i="6"/>
  <c r="S164" i="6"/>
  <c r="S170" i="6"/>
  <c r="S175" i="6"/>
  <c r="S180" i="6"/>
  <c r="S186" i="6"/>
  <c r="S191" i="6"/>
  <c r="S196" i="6"/>
  <c r="S202" i="6"/>
  <c r="S207" i="6"/>
  <c r="S212" i="6"/>
  <c r="S218" i="6"/>
  <c r="S223" i="6"/>
  <c r="S228" i="6"/>
  <c r="S234" i="6"/>
  <c r="S239" i="6"/>
  <c r="S244" i="6"/>
  <c r="S250" i="6"/>
  <c r="S255" i="6"/>
  <c r="S260" i="6"/>
  <c r="S266" i="6"/>
  <c r="S271" i="6"/>
  <c r="S276" i="6"/>
  <c r="S282" i="6"/>
  <c r="S287" i="6"/>
  <c r="S292" i="6"/>
  <c r="S298" i="6"/>
  <c r="S303" i="6"/>
  <c r="S308" i="6"/>
  <c r="S314" i="6"/>
  <c r="S319" i="6"/>
  <c r="S324" i="6"/>
  <c r="S330" i="6"/>
  <c r="S335" i="6"/>
  <c r="S340" i="6"/>
  <c r="S346" i="6"/>
  <c r="S350" i="6"/>
  <c r="S354" i="6"/>
  <c r="S358" i="6"/>
  <c r="S362" i="6"/>
  <c r="S366" i="6"/>
  <c r="S11" i="6"/>
  <c r="S16" i="6"/>
  <c r="S22" i="6"/>
  <c r="S27" i="6"/>
  <c r="S32" i="6"/>
  <c r="S38" i="6"/>
  <c r="S43" i="6"/>
  <c r="S48" i="6"/>
  <c r="S54" i="6"/>
  <c r="S59" i="6"/>
  <c r="S64" i="6"/>
  <c r="S70" i="6"/>
  <c r="S75" i="6"/>
  <c r="S80" i="6"/>
  <c r="S86" i="6"/>
  <c r="S91" i="6"/>
  <c r="S96" i="6"/>
  <c r="S102" i="6"/>
  <c r="S107" i="6"/>
  <c r="S112" i="6"/>
  <c r="S118" i="6"/>
  <c r="S123" i="6"/>
  <c r="S128" i="6"/>
  <c r="S134" i="6"/>
  <c r="S139" i="6"/>
  <c r="S144" i="6"/>
  <c r="S150" i="6"/>
  <c r="S155" i="6"/>
  <c r="S160" i="6"/>
  <c r="S166" i="6"/>
  <c r="S171" i="6"/>
  <c r="S176" i="6"/>
  <c r="S182" i="6"/>
  <c r="S187" i="6"/>
  <c r="S192" i="6"/>
  <c r="S198" i="6"/>
  <c r="S203" i="6"/>
  <c r="S208" i="6"/>
  <c r="S214" i="6"/>
  <c r="S219" i="6"/>
  <c r="S224" i="6"/>
  <c r="S230" i="6"/>
  <c r="S235" i="6"/>
  <c r="S240" i="6"/>
  <c r="S246" i="6"/>
  <c r="S251" i="6"/>
  <c r="S256" i="6"/>
  <c r="S262" i="6"/>
  <c r="S267" i="6"/>
  <c r="S272" i="6"/>
  <c r="S278" i="6"/>
  <c r="S283" i="6"/>
  <c r="S288" i="6"/>
  <c r="S294" i="6"/>
  <c r="S299" i="6"/>
  <c r="S304" i="6"/>
  <c r="S310" i="6"/>
  <c r="S315" i="6"/>
  <c r="S320" i="6"/>
  <c r="S326" i="6"/>
  <c r="S331" i="6"/>
  <c r="S336" i="6"/>
  <c r="S342" i="6"/>
  <c r="S347" i="6"/>
  <c r="S351" i="6"/>
  <c r="S355" i="6"/>
  <c r="S359" i="6"/>
  <c r="S363" i="6"/>
  <c r="S367" i="6"/>
  <c r="S12" i="6"/>
  <c r="S18" i="6"/>
  <c r="S23" i="6"/>
  <c r="S28" i="6"/>
  <c r="S34" i="6"/>
  <c r="S39" i="6"/>
  <c r="S44" i="6"/>
  <c r="S50" i="6"/>
  <c r="S55" i="6"/>
  <c r="S60" i="6"/>
  <c r="S66" i="6"/>
  <c r="S71" i="6"/>
  <c r="S76" i="6"/>
  <c r="S82" i="6"/>
  <c r="S87" i="6"/>
  <c r="S92" i="6"/>
  <c r="S98" i="6"/>
  <c r="S103" i="6"/>
  <c r="S108" i="6"/>
  <c r="S114" i="6"/>
  <c r="S119" i="6"/>
  <c r="S124" i="6"/>
  <c r="S130" i="6"/>
  <c r="S135" i="6"/>
  <c r="S140" i="6"/>
  <c r="S146" i="6"/>
  <c r="S151" i="6"/>
  <c r="S156" i="6"/>
  <c r="S162" i="6"/>
  <c r="S167" i="6"/>
  <c r="S172" i="6"/>
  <c r="S178" i="6"/>
  <c r="S14" i="6"/>
  <c r="S35" i="6"/>
  <c r="S56" i="6"/>
  <c r="S78" i="6"/>
  <c r="S99" i="6"/>
  <c r="S120" i="6"/>
  <c r="S142" i="6"/>
  <c r="S163" i="6"/>
  <c r="S183" i="6"/>
  <c r="S194" i="6"/>
  <c r="S204" i="6"/>
  <c r="S215" i="6"/>
  <c r="S226" i="6"/>
  <c r="S236" i="6"/>
  <c r="S247" i="6"/>
  <c r="S258" i="6"/>
  <c r="S268" i="6"/>
  <c r="S279" i="6"/>
  <c r="S290" i="6"/>
  <c r="S300" i="6"/>
  <c r="S311" i="6"/>
  <c r="S322" i="6"/>
  <c r="S332" i="6"/>
  <c r="S343" i="6"/>
  <c r="S352" i="6"/>
  <c r="S360" i="6"/>
  <c r="S368" i="6"/>
  <c r="S19" i="6"/>
  <c r="S40" i="6"/>
  <c r="S62" i="6"/>
  <c r="S83" i="6"/>
  <c r="S104" i="6"/>
  <c r="S126" i="6"/>
  <c r="S147" i="6"/>
  <c r="S168" i="6"/>
  <c r="S184" i="6"/>
  <c r="S195" i="6"/>
  <c r="S206" i="6"/>
  <c r="S216" i="6"/>
  <c r="S227" i="6"/>
  <c r="S238" i="6"/>
  <c r="S248" i="6"/>
  <c r="S259" i="6"/>
  <c r="S270" i="6"/>
  <c r="S280" i="6"/>
  <c r="S291" i="6"/>
  <c r="S302" i="6"/>
  <c r="S312" i="6"/>
  <c r="S323" i="6"/>
  <c r="S334" i="6"/>
  <c r="S344" i="6"/>
  <c r="S353" i="6"/>
  <c r="S361" i="6"/>
  <c r="S24" i="6"/>
  <c r="S46" i="6"/>
  <c r="S67" i="6"/>
  <c r="S88" i="6"/>
  <c r="S110" i="6"/>
  <c r="S131" i="6"/>
  <c r="S152" i="6"/>
  <c r="S174" i="6"/>
  <c r="S188" i="6"/>
  <c r="S199" i="6"/>
  <c r="S210" i="6"/>
  <c r="S220" i="6"/>
  <c r="S231" i="6"/>
  <c r="S242" i="6"/>
  <c r="S252" i="6"/>
  <c r="S263" i="6"/>
  <c r="S274" i="6"/>
  <c r="S284" i="6"/>
  <c r="S295" i="6"/>
  <c r="S306" i="6"/>
  <c r="S316" i="6"/>
  <c r="S327" i="6"/>
  <c r="S338" i="6"/>
  <c r="S348" i="6"/>
  <c r="S356" i="6"/>
  <c r="S364" i="6"/>
  <c r="S30" i="6"/>
  <c r="V29" i="6" s="1"/>
  <c r="S51" i="6"/>
  <c r="S72" i="6"/>
  <c r="S94" i="6"/>
  <c r="S115" i="6"/>
  <c r="S136" i="6"/>
  <c r="S158" i="6"/>
  <c r="S179" i="6"/>
  <c r="S190" i="6"/>
  <c r="S200" i="6"/>
  <c r="S211" i="6"/>
  <c r="S222" i="6"/>
  <c r="S232" i="6"/>
  <c r="S243" i="6"/>
  <c r="S254" i="6"/>
  <c r="S264" i="6"/>
  <c r="S275" i="6"/>
  <c r="S286" i="6"/>
  <c r="S296" i="6"/>
  <c r="S307" i="6"/>
  <c r="S318" i="6"/>
  <c r="S328" i="6"/>
  <c r="S339" i="6"/>
  <c r="S349" i="6"/>
  <c r="S357" i="6"/>
  <c r="S365" i="6"/>
  <c r="C28" i="1" l="1"/>
  <c r="V14" i="6"/>
  <c r="X15" i="6"/>
  <c r="Y15" i="6" s="1"/>
  <c r="X27" i="6"/>
  <c r="Y27" i="6" s="1"/>
  <c r="V26" i="6"/>
  <c r="V9" i="6"/>
  <c r="X10" i="6"/>
  <c r="Y10" i="6" s="1"/>
  <c r="X29" i="6"/>
  <c r="Y29" i="6" s="1"/>
  <c r="V28" i="6"/>
  <c r="X25" i="6"/>
  <c r="Y25" i="6" s="1"/>
  <c r="V24" i="6"/>
  <c r="V21" i="6"/>
  <c r="X22" i="6"/>
  <c r="Y22" i="6" s="1"/>
  <c r="X16" i="6"/>
  <c r="Y16" i="6" s="1"/>
  <c r="V15" i="6"/>
  <c r="X21" i="6"/>
  <c r="Y21" i="6" s="1"/>
  <c r="V20" i="6"/>
  <c r="V18" i="6"/>
  <c r="X19" i="6"/>
  <c r="Y19" i="6" s="1"/>
  <c r="X28" i="6"/>
  <c r="Y28" i="6" s="1"/>
  <c r="V27" i="6"/>
  <c r="V10" i="6"/>
  <c r="X11" i="6"/>
  <c r="Y11" i="6" s="1"/>
  <c r="X17" i="6"/>
  <c r="Y17" i="6" s="1"/>
  <c r="V16" i="6"/>
  <c r="X24" i="6"/>
  <c r="Y24" i="6" s="1"/>
  <c r="V23" i="6"/>
  <c r="X23" i="6"/>
  <c r="Y23" i="6" s="1"/>
  <c r="V22" i="6"/>
  <c r="X13" i="6"/>
  <c r="Y13" i="6" s="1"/>
  <c r="V12" i="6"/>
  <c r="V17" i="6"/>
  <c r="X18" i="6"/>
  <c r="Y18" i="6" s="1"/>
  <c r="V25" i="6"/>
  <c r="X26" i="6"/>
  <c r="Y26" i="6" s="1"/>
  <c r="V13" i="6"/>
  <c r="X14" i="6"/>
  <c r="Y14" i="6" s="1"/>
  <c r="X12" i="6"/>
  <c r="Y12" i="6" s="1"/>
  <c r="V11" i="6"/>
  <c r="X20" i="6"/>
  <c r="Y20" i="6" s="1"/>
  <c r="V19" i="6"/>
  <c r="X9" i="6"/>
  <c r="Y9" i="6" s="1"/>
  <c r="K9" i="6"/>
  <c r="K7" i="6"/>
  <c r="K8" i="6"/>
  <c r="K10" i="6"/>
  <c r="R9" i="6"/>
  <c r="R8" i="6"/>
  <c r="R7" i="6"/>
  <c r="R10" i="6"/>
  <c r="C29" i="1" l="1"/>
  <c r="Z12" i="6"/>
  <c r="Z24" i="6"/>
  <c r="Z25" i="6"/>
  <c r="Z18" i="6"/>
  <c r="Z21" i="6"/>
  <c r="Z20" i="6"/>
  <c r="Z23" i="6"/>
  <c r="Z14" i="6"/>
  <c r="Z13" i="6"/>
  <c r="Z22" i="6"/>
  <c r="Z17" i="6"/>
  <c r="Z11" i="6"/>
  <c r="Z10" i="6"/>
  <c r="Z16" i="6"/>
  <c r="Z27" i="6"/>
  <c r="Z26" i="6"/>
  <c r="Z28" i="6"/>
  <c r="Z19" i="6"/>
  <c r="Z15" i="6"/>
  <c r="Z9" i="6"/>
  <c r="K11" i="6"/>
  <c r="M9" i="6"/>
  <c r="L8" i="6"/>
  <c r="P8" i="6" s="1"/>
  <c r="L7" i="6"/>
  <c r="P7" i="6" s="1"/>
  <c r="M8" i="6"/>
  <c r="M7" i="6"/>
  <c r="L9" i="6"/>
  <c r="P9" i="6" s="1"/>
  <c r="N6" i="6"/>
  <c r="R11" i="6"/>
  <c r="C30" i="1" l="1"/>
  <c r="K12" i="6"/>
  <c r="Q6" i="6"/>
  <c r="Q7" i="6"/>
  <c r="Q8" i="6"/>
  <c r="N8" i="6"/>
  <c r="N7" i="6"/>
  <c r="N9" i="6"/>
  <c r="M10" i="6"/>
  <c r="R12" i="6"/>
  <c r="C31" i="1" l="1"/>
  <c r="K13" i="6"/>
  <c r="M13" i="6" s="1"/>
  <c r="L12" i="6"/>
  <c r="P12" i="6" s="1"/>
  <c r="L11" i="6"/>
  <c r="P11" i="6" s="1"/>
  <c r="L10" i="6"/>
  <c r="P10" i="6" s="1"/>
  <c r="M12" i="6"/>
  <c r="M11" i="6"/>
  <c r="N10" i="6"/>
  <c r="R13" i="6"/>
  <c r="C32" i="1" l="1"/>
  <c r="K14" i="6"/>
  <c r="M14" i="6" s="1"/>
  <c r="N14" i="6" s="1"/>
  <c r="L13" i="6"/>
  <c r="P13" i="6" s="1"/>
  <c r="T12" i="6" s="1"/>
  <c r="Q11" i="6"/>
  <c r="Q9" i="6"/>
  <c r="T10" i="6"/>
  <c r="T9" i="6"/>
  <c r="T11" i="6"/>
  <c r="Q10" i="6"/>
  <c r="N11" i="6"/>
  <c r="N13" i="6"/>
  <c r="N12" i="6"/>
  <c r="R14" i="6"/>
  <c r="C33" i="1" l="1"/>
  <c r="M24" i="1"/>
  <c r="U11" i="6"/>
  <c r="M22" i="1"/>
  <c r="U9" i="6"/>
  <c r="E22" i="1" s="1"/>
  <c r="U10" i="6"/>
  <c r="Q12" i="6"/>
  <c r="K15" i="6"/>
  <c r="M15" i="6" s="1"/>
  <c r="N15" i="6" s="1"/>
  <c r="L14" i="6"/>
  <c r="P14" i="6" s="1"/>
  <c r="M25" i="1"/>
  <c r="M23" i="1"/>
  <c r="R15" i="6"/>
  <c r="C34" i="1" l="1"/>
  <c r="K16" i="6"/>
  <c r="M16" i="6" s="1"/>
  <c r="N16" i="6" s="1"/>
  <c r="L15" i="6"/>
  <c r="P15" i="6" s="1"/>
  <c r="Q14" i="6" s="1"/>
  <c r="Q13" i="6"/>
  <c r="T13" i="6"/>
  <c r="E23" i="1"/>
  <c r="E24" i="1"/>
  <c r="R16" i="6"/>
  <c r="C35" i="1" l="1"/>
  <c r="U12" i="6"/>
  <c r="E25" i="1" s="1"/>
  <c r="T14" i="6"/>
  <c r="M27" i="1" s="1"/>
  <c r="M26" i="1"/>
  <c r="K17" i="6"/>
  <c r="M17" i="6" s="1"/>
  <c r="L16" i="6"/>
  <c r="P16" i="6" s="1"/>
  <c r="Q15" i="6" s="1"/>
  <c r="H22" i="1"/>
  <c r="R17" i="6"/>
  <c r="C36" i="1" l="1"/>
  <c r="U13" i="6"/>
  <c r="E26" i="1" s="1"/>
  <c r="N17" i="6"/>
  <c r="T15" i="6"/>
  <c r="K18" i="6"/>
  <c r="M18" i="6" s="1"/>
  <c r="N18" i="6" s="1"/>
  <c r="L17" i="6"/>
  <c r="P17" i="6" s="1"/>
  <c r="Q16" i="6" s="1"/>
  <c r="I22" i="1"/>
  <c r="J22" i="1" s="1"/>
  <c r="R18" i="6"/>
  <c r="C37" i="1" l="1"/>
  <c r="U14" i="6"/>
  <c r="E27" i="1" s="1"/>
  <c r="T16" i="6"/>
  <c r="M29" i="1" s="1"/>
  <c r="K19" i="6"/>
  <c r="M19" i="6" s="1"/>
  <c r="L18" i="6"/>
  <c r="P18" i="6" s="1"/>
  <c r="Q17" i="6" s="1"/>
  <c r="M28" i="1"/>
  <c r="D23" i="1"/>
  <c r="L22" i="1"/>
  <c r="R19" i="6"/>
  <c r="C38" i="1" l="1"/>
  <c r="U15" i="6"/>
  <c r="E28" i="1" s="1"/>
  <c r="T17" i="6"/>
  <c r="U16" i="6" s="1"/>
  <c r="E29" i="1" s="1"/>
  <c r="N19" i="6"/>
  <c r="K20" i="6"/>
  <c r="M20" i="6" s="1"/>
  <c r="L19" i="6"/>
  <c r="P19" i="6" s="1"/>
  <c r="T18" i="6" s="1"/>
  <c r="F23" i="1"/>
  <c r="G23" i="1"/>
  <c r="R20" i="6"/>
  <c r="C39" i="1" l="1"/>
  <c r="M30" i="1"/>
  <c r="M31" i="1"/>
  <c r="U17" i="6"/>
  <c r="E30" i="1" s="1"/>
  <c r="Q18" i="6"/>
  <c r="N20" i="6"/>
  <c r="K21" i="6"/>
  <c r="L20" i="6"/>
  <c r="P20" i="6" s="1"/>
  <c r="Q19" i="6" s="1"/>
  <c r="H23" i="1"/>
  <c r="R21" i="6"/>
  <c r="C40" i="1" l="1"/>
  <c r="T19" i="6"/>
  <c r="K22" i="6"/>
  <c r="M22" i="6" s="1"/>
  <c r="L21" i="6"/>
  <c r="P21" i="6" s="1"/>
  <c r="M21" i="6"/>
  <c r="I23" i="1"/>
  <c r="R22" i="6"/>
  <c r="C41" i="1" l="1"/>
  <c r="J23" i="1"/>
  <c r="D24" i="1" s="1"/>
  <c r="N22" i="6"/>
  <c r="K23" i="6"/>
  <c r="M23" i="6" s="1"/>
  <c r="N23" i="6" s="1"/>
  <c r="L22" i="6"/>
  <c r="M32" i="1"/>
  <c r="U18" i="6"/>
  <c r="E31" i="1" s="1"/>
  <c r="N21" i="6"/>
  <c r="Q20" i="6"/>
  <c r="T20" i="6"/>
  <c r="U19" i="6" s="1"/>
  <c r="E32" i="1" s="1"/>
  <c r="L23" i="1"/>
  <c r="R23" i="6"/>
  <c r="C42" i="1" l="1"/>
  <c r="G24" i="1"/>
  <c r="F24" i="1"/>
  <c r="M33" i="1"/>
  <c r="K24" i="6"/>
  <c r="L23" i="6"/>
  <c r="R24" i="6"/>
  <c r="C43" i="1" l="1"/>
  <c r="H24" i="1"/>
  <c r="I24" i="1" s="1"/>
  <c r="J24" i="1" s="1"/>
  <c r="K25" i="6"/>
  <c r="M25" i="6" s="1"/>
  <c r="L24" i="6"/>
  <c r="P24" i="6" s="1"/>
  <c r="M24" i="6"/>
  <c r="R25" i="6"/>
  <c r="C44" i="1" l="1"/>
  <c r="N25" i="6"/>
  <c r="K26" i="6"/>
  <c r="M26" i="6" s="1"/>
  <c r="L25" i="6"/>
  <c r="N24" i="6"/>
  <c r="D25" i="1"/>
  <c r="L24" i="1"/>
  <c r="R26" i="6"/>
  <c r="C45" i="1" l="1"/>
  <c r="F25" i="1"/>
  <c r="N26" i="6"/>
  <c r="O22" i="6"/>
  <c r="P22" i="6" s="1"/>
  <c r="O23" i="6"/>
  <c r="P23" i="6" s="1"/>
  <c r="K27" i="6"/>
  <c r="M27" i="6" s="1"/>
  <c r="N27" i="6" s="1"/>
  <c r="L26" i="6"/>
  <c r="G25" i="1"/>
  <c r="R27" i="6"/>
  <c r="C46" i="1" l="1"/>
  <c r="O25" i="6"/>
  <c r="P25" i="6" s="1"/>
  <c r="O26" i="6"/>
  <c r="P26" i="6" s="1"/>
  <c r="K28" i="6"/>
  <c r="L27" i="6"/>
  <c r="P27" i="6" s="1"/>
  <c r="Q23" i="6"/>
  <c r="T23" i="6"/>
  <c r="Q22" i="6"/>
  <c r="T22" i="6"/>
  <c r="T21" i="6"/>
  <c r="Q21" i="6"/>
  <c r="H25" i="1"/>
  <c r="R28" i="6"/>
  <c r="C47" i="1" l="1"/>
  <c r="K29" i="6"/>
  <c r="M29" i="6" s="1"/>
  <c r="L28" i="6"/>
  <c r="M34" i="1"/>
  <c r="U21" i="6"/>
  <c r="E34" i="1" s="1"/>
  <c r="U20" i="6"/>
  <c r="E33" i="1" s="1"/>
  <c r="M36" i="1"/>
  <c r="U22" i="6"/>
  <c r="E35" i="1" s="1"/>
  <c r="M35" i="1"/>
  <c r="Q26" i="6"/>
  <c r="T26" i="6"/>
  <c r="M28" i="6"/>
  <c r="Q25" i="6"/>
  <c r="T25" i="6"/>
  <c r="T24" i="6"/>
  <c r="U23" i="6" s="1"/>
  <c r="E36" i="1" s="1"/>
  <c r="Q24" i="6"/>
  <c r="I25" i="1"/>
  <c r="R29" i="6"/>
  <c r="C48" i="1" l="1"/>
  <c r="J25" i="1"/>
  <c r="D26" i="1" s="1"/>
  <c r="M39" i="1"/>
  <c r="N28" i="6"/>
  <c r="N29" i="6"/>
  <c r="M37" i="1"/>
  <c r="U24" i="6"/>
  <c r="E37" i="1" s="1"/>
  <c r="M38" i="1"/>
  <c r="U25" i="6"/>
  <c r="E38" i="1" s="1"/>
  <c r="K30" i="6"/>
  <c r="M30" i="6" s="1"/>
  <c r="L29" i="6"/>
  <c r="L25" i="1"/>
  <c r="R30" i="6"/>
  <c r="C49" i="1" l="1"/>
  <c r="F26" i="1"/>
  <c r="G26" i="1"/>
  <c r="N30" i="6"/>
  <c r="K31" i="6"/>
  <c r="L30" i="6"/>
  <c r="R31" i="6"/>
  <c r="C50" i="1" l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H26" i="1"/>
  <c r="I26" i="1" s="1"/>
  <c r="L26" i="1" s="1"/>
  <c r="K32" i="6"/>
  <c r="M32" i="6" s="1"/>
  <c r="N32" i="6" s="1"/>
  <c r="L31" i="6"/>
  <c r="M31" i="6"/>
  <c r="R32" i="6"/>
  <c r="J26" i="1" l="1"/>
  <c r="D27" i="1" s="1"/>
  <c r="K33" i="6"/>
  <c r="M33" i="6" s="1"/>
  <c r="L32" i="6"/>
  <c r="N31" i="6"/>
  <c r="R33" i="6"/>
  <c r="F27" i="1" l="1"/>
  <c r="N33" i="6"/>
  <c r="K34" i="6"/>
  <c r="M34" i="6" s="1"/>
  <c r="N34" i="6" s="1"/>
  <c r="L33" i="6"/>
  <c r="P33" i="6" s="1"/>
  <c r="G27" i="1"/>
  <c r="R34" i="6"/>
  <c r="H27" i="1" l="1"/>
  <c r="I27" i="1" s="1"/>
  <c r="O30" i="6"/>
  <c r="P30" i="6" s="1"/>
  <c r="O32" i="6"/>
  <c r="P32" i="6" s="1"/>
  <c r="O31" i="6"/>
  <c r="P31" i="6" s="1"/>
  <c r="O28" i="6"/>
  <c r="P28" i="6" s="1"/>
  <c r="O29" i="6"/>
  <c r="P29" i="6" s="1"/>
  <c r="K35" i="6"/>
  <c r="M35" i="6" s="1"/>
  <c r="L34" i="6"/>
  <c r="R35" i="6"/>
  <c r="J27" i="1" l="1"/>
  <c r="D28" i="1" s="1"/>
  <c r="Q30" i="6"/>
  <c r="T30" i="6"/>
  <c r="N35" i="6"/>
  <c r="K36" i="6"/>
  <c r="M36" i="6" s="1"/>
  <c r="L35" i="6"/>
  <c r="Q29" i="6"/>
  <c r="T29" i="6"/>
  <c r="Q28" i="6"/>
  <c r="T28" i="6"/>
  <c r="T27" i="6"/>
  <c r="Q27" i="6"/>
  <c r="Q31" i="6"/>
  <c r="T31" i="6"/>
  <c r="T32" i="6"/>
  <c r="Q32" i="6"/>
  <c r="L27" i="1"/>
  <c r="R36" i="6"/>
  <c r="F28" i="1" l="1"/>
  <c r="G28" i="1"/>
  <c r="M41" i="1"/>
  <c r="U28" i="6"/>
  <c r="E41" i="1" s="1"/>
  <c r="U31" i="6"/>
  <c r="E44" i="1" s="1"/>
  <c r="M44" i="1"/>
  <c r="M42" i="1"/>
  <c r="U29" i="6"/>
  <c r="E42" i="1" s="1"/>
  <c r="N36" i="6"/>
  <c r="M45" i="1"/>
  <c r="M43" i="1"/>
  <c r="U30" i="6"/>
  <c r="E43" i="1" s="1"/>
  <c r="M40" i="1"/>
  <c r="U27" i="6"/>
  <c r="E40" i="1" s="1"/>
  <c r="U26" i="6"/>
  <c r="E39" i="1" s="1"/>
  <c r="K37" i="6"/>
  <c r="M37" i="6" s="1"/>
  <c r="L36" i="6"/>
  <c r="R37" i="6"/>
  <c r="H28" i="1" l="1"/>
  <c r="I28" i="1" s="1"/>
  <c r="L28" i="1" s="1"/>
  <c r="N37" i="6"/>
  <c r="K38" i="6"/>
  <c r="M38" i="6" s="1"/>
  <c r="L37" i="6"/>
  <c r="R38" i="6"/>
  <c r="J28" i="1" l="1"/>
  <c r="D29" i="1" s="1"/>
  <c r="N38" i="6"/>
  <c r="K39" i="6"/>
  <c r="M39" i="6" s="1"/>
  <c r="N39" i="6" s="1"/>
  <c r="L38" i="6"/>
  <c r="R39" i="6"/>
  <c r="K40" i="6" l="1"/>
  <c r="M40" i="6" s="1"/>
  <c r="N40" i="6" s="1"/>
  <c r="L39" i="6"/>
  <c r="G29" i="1"/>
  <c r="F29" i="1"/>
  <c r="R40" i="6"/>
  <c r="K41" i="6" l="1"/>
  <c r="M41" i="6" s="1"/>
  <c r="L40" i="6"/>
  <c r="H29" i="1"/>
  <c r="R41" i="6"/>
  <c r="N41" i="6" l="1"/>
  <c r="K42" i="6"/>
  <c r="M42" i="6" s="1"/>
  <c r="N42" i="6" s="1"/>
  <c r="L41" i="6"/>
  <c r="I29" i="1"/>
  <c r="J29" i="1" s="1"/>
  <c r="R42" i="6"/>
  <c r="K43" i="6" l="1"/>
  <c r="L42" i="6"/>
  <c r="D30" i="1"/>
  <c r="L29" i="1"/>
  <c r="R43" i="6"/>
  <c r="K44" i="6" l="1"/>
  <c r="L43" i="6"/>
  <c r="M43" i="6"/>
  <c r="F30" i="1"/>
  <c r="G30" i="1"/>
  <c r="R44" i="6"/>
  <c r="K45" i="6" l="1"/>
  <c r="M45" i="6" s="1"/>
  <c r="L44" i="6"/>
  <c r="N43" i="6"/>
  <c r="M44" i="6"/>
  <c r="H30" i="1"/>
  <c r="R45" i="6"/>
  <c r="N45" i="6" l="1"/>
  <c r="O40" i="6" s="1"/>
  <c r="P40" i="6" s="1"/>
  <c r="N44" i="6"/>
  <c r="O44" i="6" s="1"/>
  <c r="P44" i="6" s="1"/>
  <c r="O34" i="6"/>
  <c r="P34" i="6" s="1"/>
  <c r="K46" i="6"/>
  <c r="M46" i="6" s="1"/>
  <c r="L45" i="6"/>
  <c r="P45" i="6" s="1"/>
  <c r="I30" i="1"/>
  <c r="L30" i="1" s="1"/>
  <c r="R46" i="6"/>
  <c r="O43" i="6" l="1"/>
  <c r="P43" i="6" s="1"/>
  <c r="O36" i="6"/>
  <c r="P36" i="6" s="1"/>
  <c r="O39" i="6"/>
  <c r="P39" i="6" s="1"/>
  <c r="Q39" i="6" s="1"/>
  <c r="O41" i="6"/>
  <c r="P41" i="6" s="1"/>
  <c r="O38" i="6"/>
  <c r="P38" i="6" s="1"/>
  <c r="T38" i="6" s="1"/>
  <c r="O35" i="6"/>
  <c r="P35" i="6" s="1"/>
  <c r="T34" i="6" s="1"/>
  <c r="O42" i="6"/>
  <c r="P42" i="6" s="1"/>
  <c r="Q41" i="6" s="1"/>
  <c r="O37" i="6"/>
  <c r="P37" i="6" s="1"/>
  <c r="J30" i="1"/>
  <c r="D31" i="1" s="1"/>
  <c r="N46" i="6"/>
  <c r="Q40" i="6"/>
  <c r="T40" i="6"/>
  <c r="Q43" i="6"/>
  <c r="T43" i="6"/>
  <c r="T33" i="6"/>
  <c r="Q33" i="6"/>
  <c r="T44" i="6"/>
  <c r="Q44" i="6"/>
  <c r="T39" i="6"/>
  <c r="K47" i="6"/>
  <c r="M47" i="6" s="1"/>
  <c r="N47" i="6" s="1"/>
  <c r="L46" i="6"/>
  <c r="Q38" i="6"/>
  <c r="R47" i="6"/>
  <c r="Q37" i="6" l="1"/>
  <c r="T41" i="6"/>
  <c r="U40" i="6" s="1"/>
  <c r="E53" i="1" s="1"/>
  <c r="Q36" i="6"/>
  <c r="T36" i="6"/>
  <c r="M49" i="1" s="1"/>
  <c r="T42" i="6"/>
  <c r="M55" i="1" s="1"/>
  <c r="Q35" i="6"/>
  <c r="T37" i="6"/>
  <c r="M50" i="1" s="1"/>
  <c r="Q42" i="6"/>
  <c r="T35" i="6"/>
  <c r="U34" i="6" s="1"/>
  <c r="E47" i="1" s="1"/>
  <c r="Q34" i="6"/>
  <c r="K48" i="6"/>
  <c r="M48" i="6" s="1"/>
  <c r="L47" i="6"/>
  <c r="M57" i="1"/>
  <c r="M47" i="1"/>
  <c r="M56" i="1"/>
  <c r="U43" i="6"/>
  <c r="E56" i="1" s="1"/>
  <c r="M53" i="1"/>
  <c r="U38" i="6"/>
  <c r="E51" i="1" s="1"/>
  <c r="M51" i="1"/>
  <c r="U37" i="6"/>
  <c r="E50" i="1" s="1"/>
  <c r="U39" i="6"/>
  <c r="E52" i="1" s="1"/>
  <c r="M52" i="1"/>
  <c r="M54" i="1"/>
  <c r="U41" i="6"/>
  <c r="E54" i="1" s="1"/>
  <c r="M46" i="1"/>
  <c r="U33" i="6"/>
  <c r="E46" i="1" s="1"/>
  <c r="U32" i="6"/>
  <c r="E45" i="1" s="1"/>
  <c r="F31" i="1"/>
  <c r="G31" i="1"/>
  <c r="R48" i="6"/>
  <c r="U35" i="6" l="1"/>
  <c r="E48" i="1" s="1"/>
  <c r="U36" i="6"/>
  <c r="E49" i="1" s="1"/>
  <c r="U42" i="6"/>
  <c r="E55" i="1" s="1"/>
  <c r="M48" i="1"/>
  <c r="N48" i="6"/>
  <c r="K49" i="6"/>
  <c r="M49" i="6" s="1"/>
  <c r="N49" i="6" s="1"/>
  <c r="L48" i="6"/>
  <c r="H31" i="1"/>
  <c r="R49" i="6"/>
  <c r="K50" i="6" l="1"/>
  <c r="L49" i="6"/>
  <c r="I31" i="1"/>
  <c r="L31" i="1" s="1"/>
  <c r="R50" i="6"/>
  <c r="J31" i="1" l="1"/>
  <c r="D32" i="1" s="1"/>
  <c r="K51" i="6"/>
  <c r="L50" i="6"/>
  <c r="M50" i="6"/>
  <c r="R51" i="6"/>
  <c r="K52" i="6" l="1"/>
  <c r="L51" i="6"/>
  <c r="N50" i="6"/>
  <c r="M51" i="6"/>
  <c r="F32" i="1"/>
  <c r="G32" i="1"/>
  <c r="R52" i="6"/>
  <c r="K53" i="6" l="1"/>
  <c r="M53" i="6" s="1"/>
  <c r="L52" i="6"/>
  <c r="N51" i="6"/>
  <c r="M52" i="6"/>
  <c r="H32" i="1"/>
  <c r="R53" i="6"/>
  <c r="N53" i="6" l="1"/>
  <c r="N52" i="6"/>
  <c r="K54" i="6"/>
  <c r="M54" i="6" s="1"/>
  <c r="N54" i="6" s="1"/>
  <c r="L53" i="6"/>
  <c r="I32" i="1"/>
  <c r="L32" i="1" s="1"/>
  <c r="R54" i="6"/>
  <c r="J32" i="1" l="1"/>
  <c r="D33" i="1" s="1"/>
  <c r="K55" i="6"/>
  <c r="L54" i="6"/>
  <c r="R55" i="6"/>
  <c r="K56" i="6" l="1"/>
  <c r="M56" i="6" s="1"/>
  <c r="N56" i="6" s="1"/>
  <c r="L55" i="6"/>
  <c r="M55" i="6"/>
  <c r="F33" i="1"/>
  <c r="G33" i="1"/>
  <c r="R56" i="6"/>
  <c r="K57" i="6" l="1"/>
  <c r="L56" i="6"/>
  <c r="N55" i="6"/>
  <c r="H33" i="1"/>
  <c r="R57" i="6"/>
  <c r="K58" i="6" l="1"/>
  <c r="L57" i="6"/>
  <c r="P57" i="6" s="1"/>
  <c r="M57" i="6"/>
  <c r="I33" i="1"/>
  <c r="L33" i="1" s="1"/>
  <c r="R58" i="6"/>
  <c r="J33" i="1" l="1"/>
  <c r="D34" i="1" s="1"/>
  <c r="K59" i="6"/>
  <c r="L58" i="6"/>
  <c r="N57" i="6"/>
  <c r="M58" i="6"/>
  <c r="N58" i="6" s="1"/>
  <c r="R59" i="6"/>
  <c r="F34" i="1" l="1"/>
  <c r="K60" i="6"/>
  <c r="M60" i="6" s="1"/>
  <c r="L59" i="6"/>
  <c r="O49" i="6"/>
  <c r="P49" i="6" s="1"/>
  <c r="O52" i="6"/>
  <c r="P52" i="6" s="1"/>
  <c r="O47" i="6"/>
  <c r="P47" i="6" s="1"/>
  <c r="O48" i="6"/>
  <c r="P48" i="6" s="1"/>
  <c r="O54" i="6"/>
  <c r="P54" i="6" s="1"/>
  <c r="O56" i="6"/>
  <c r="P56" i="6" s="1"/>
  <c r="O51" i="6"/>
  <c r="P51" i="6" s="1"/>
  <c r="O53" i="6"/>
  <c r="P53" i="6" s="1"/>
  <c r="O46" i="6"/>
  <c r="P46" i="6" s="1"/>
  <c r="O50" i="6"/>
  <c r="P50" i="6" s="1"/>
  <c r="O55" i="6"/>
  <c r="P55" i="6" s="1"/>
  <c r="M59" i="6"/>
  <c r="G34" i="1"/>
  <c r="R60" i="6"/>
  <c r="N60" i="6" l="1"/>
  <c r="N59" i="6"/>
  <c r="T47" i="6"/>
  <c r="Q47" i="6"/>
  <c r="K61" i="6"/>
  <c r="M61" i="6" s="1"/>
  <c r="L60" i="6"/>
  <c r="Q50" i="6"/>
  <c r="T50" i="6"/>
  <c r="Q52" i="6"/>
  <c r="T52" i="6"/>
  <c r="T49" i="6"/>
  <c r="Q49" i="6"/>
  <c r="T53" i="6"/>
  <c r="Q53" i="6"/>
  <c r="Q51" i="6"/>
  <c r="T51" i="6"/>
  <c r="Q56" i="6"/>
  <c r="T56" i="6"/>
  <c r="T48" i="6"/>
  <c r="Q48" i="6"/>
  <c r="Q46" i="6"/>
  <c r="T46" i="6"/>
  <c r="Q45" i="6"/>
  <c r="T45" i="6"/>
  <c r="T54" i="6"/>
  <c r="Q54" i="6"/>
  <c r="Q55" i="6"/>
  <c r="T55" i="6"/>
  <c r="H34" i="1"/>
  <c r="R61" i="6"/>
  <c r="I34" i="1" l="1"/>
  <c r="L34" i="1" s="1"/>
  <c r="N61" i="6"/>
  <c r="M68" i="1"/>
  <c r="U55" i="6"/>
  <c r="E68" i="1" s="1"/>
  <c r="M61" i="1"/>
  <c r="U48" i="6"/>
  <c r="E61" i="1" s="1"/>
  <c r="M62" i="1"/>
  <c r="U49" i="6"/>
  <c r="E62" i="1" s="1"/>
  <c r="U45" i="6"/>
  <c r="E58" i="1" s="1"/>
  <c r="M58" i="1"/>
  <c r="U44" i="6"/>
  <c r="E57" i="1" s="1"/>
  <c r="U46" i="6"/>
  <c r="E59" i="1" s="1"/>
  <c r="M59" i="1"/>
  <c r="M66" i="1"/>
  <c r="U53" i="6"/>
  <c r="E66" i="1" s="1"/>
  <c r="M63" i="1"/>
  <c r="U50" i="6"/>
  <c r="E63" i="1" s="1"/>
  <c r="U47" i="6"/>
  <c r="E60" i="1" s="1"/>
  <c r="M60" i="1"/>
  <c r="K62" i="6"/>
  <c r="M62" i="6" s="1"/>
  <c r="N62" i="6" s="1"/>
  <c r="L61" i="6"/>
  <c r="M69" i="1"/>
  <c r="M65" i="1"/>
  <c r="U52" i="6"/>
  <c r="E65" i="1" s="1"/>
  <c r="M67" i="1"/>
  <c r="U54" i="6"/>
  <c r="E67" i="1" s="1"/>
  <c r="M64" i="1"/>
  <c r="U51" i="6"/>
  <c r="E64" i="1" s="1"/>
  <c r="R62" i="6"/>
  <c r="J34" i="1" l="1"/>
  <c r="D35" i="1" s="1"/>
  <c r="G35" i="1" s="1"/>
  <c r="K63" i="6"/>
  <c r="M63" i="6" s="1"/>
  <c r="N63" i="6" s="1"/>
  <c r="L62" i="6"/>
  <c r="R63" i="6"/>
  <c r="F35" i="1" l="1"/>
  <c r="H35" i="1" s="1"/>
  <c r="K64" i="6"/>
  <c r="M64" i="6" s="1"/>
  <c r="N64" i="6" s="1"/>
  <c r="L63" i="6"/>
  <c r="R64" i="6"/>
  <c r="K65" i="6" l="1"/>
  <c r="M65" i="6" s="1"/>
  <c r="N65" i="6" s="1"/>
  <c r="L64" i="6"/>
  <c r="I35" i="1"/>
  <c r="L35" i="1" s="1"/>
  <c r="R65" i="6"/>
  <c r="J35" i="1" l="1"/>
  <c r="D36" i="1" s="1"/>
  <c r="K66" i="6"/>
  <c r="M66" i="6" s="1"/>
  <c r="L65" i="6"/>
  <c r="R66" i="6"/>
  <c r="F36" i="1" l="1"/>
  <c r="N66" i="6"/>
  <c r="K67" i="6"/>
  <c r="M67" i="6" s="1"/>
  <c r="N67" i="6" s="1"/>
  <c r="L66" i="6"/>
  <c r="G36" i="1"/>
  <c r="R67" i="6"/>
  <c r="H36" i="1" l="1"/>
  <c r="I36" i="1" s="1"/>
  <c r="L36" i="1" s="1"/>
  <c r="K68" i="6"/>
  <c r="L67" i="6"/>
  <c r="R68" i="6"/>
  <c r="J36" i="1" l="1"/>
  <c r="D37" i="1" s="1"/>
  <c r="F37" i="1" s="1"/>
  <c r="K69" i="6"/>
  <c r="L68" i="6"/>
  <c r="M68" i="6"/>
  <c r="R69" i="6"/>
  <c r="G37" i="1" l="1"/>
  <c r="H37" i="1" s="1"/>
  <c r="K70" i="6"/>
  <c r="M70" i="6" s="1"/>
  <c r="L69" i="6"/>
  <c r="P69" i="6" s="1"/>
  <c r="N68" i="6"/>
  <c r="M69" i="6"/>
  <c r="N69" i="6" s="1"/>
  <c r="R70" i="6"/>
  <c r="N70" i="6" l="1"/>
  <c r="O68" i="6"/>
  <c r="P68" i="6" s="1"/>
  <c r="O62" i="6"/>
  <c r="P62" i="6" s="1"/>
  <c r="O65" i="6"/>
  <c r="P65" i="6" s="1"/>
  <c r="O61" i="6"/>
  <c r="P61" i="6" s="1"/>
  <c r="O67" i="6"/>
  <c r="P67" i="6" s="1"/>
  <c r="O63" i="6"/>
  <c r="P63" i="6" s="1"/>
  <c r="O59" i="6"/>
  <c r="P59" i="6" s="1"/>
  <c r="O66" i="6"/>
  <c r="P66" i="6" s="1"/>
  <c r="O60" i="6"/>
  <c r="P60" i="6" s="1"/>
  <c r="O64" i="6"/>
  <c r="P64" i="6" s="1"/>
  <c r="O58" i="6"/>
  <c r="P58" i="6" s="1"/>
  <c r="K71" i="6"/>
  <c r="M71" i="6" s="1"/>
  <c r="L70" i="6"/>
  <c r="I37" i="1"/>
  <c r="L37" i="1" s="1"/>
  <c r="R71" i="6"/>
  <c r="J37" i="1" l="1"/>
  <c r="D38" i="1" s="1"/>
  <c r="N71" i="6"/>
  <c r="T59" i="6"/>
  <c r="Q59" i="6"/>
  <c r="Q61" i="6"/>
  <c r="T61" i="6"/>
  <c r="Q68" i="6"/>
  <c r="T68" i="6"/>
  <c r="Q63" i="6"/>
  <c r="T63" i="6"/>
  <c r="Q60" i="6"/>
  <c r="T60" i="6"/>
  <c r="K72" i="6"/>
  <c r="M72" i="6" s="1"/>
  <c r="L71" i="6"/>
  <c r="T67" i="6"/>
  <c r="Q67" i="6"/>
  <c r="T58" i="6"/>
  <c r="Q58" i="6"/>
  <c r="T57" i="6"/>
  <c r="Q57" i="6"/>
  <c r="T65" i="6"/>
  <c r="Q65" i="6"/>
  <c r="T64" i="6"/>
  <c r="Q64" i="6"/>
  <c r="Q62" i="6"/>
  <c r="T62" i="6"/>
  <c r="Q66" i="6"/>
  <c r="T66" i="6"/>
  <c r="R72" i="6"/>
  <c r="F38" i="1" l="1"/>
  <c r="N72" i="6"/>
  <c r="M80" i="1"/>
  <c r="U67" i="6"/>
  <c r="E80" i="1" s="1"/>
  <c r="M77" i="1"/>
  <c r="U64" i="6"/>
  <c r="E77" i="1" s="1"/>
  <c r="M78" i="1"/>
  <c r="U65" i="6"/>
  <c r="E78" i="1" s="1"/>
  <c r="M74" i="1"/>
  <c r="U61" i="6"/>
  <c r="E74" i="1" s="1"/>
  <c r="M79" i="1"/>
  <c r="U66" i="6"/>
  <c r="E79" i="1" s="1"/>
  <c r="M70" i="1"/>
  <c r="U57" i="6"/>
  <c r="E70" i="1" s="1"/>
  <c r="U56" i="6"/>
  <c r="E69" i="1" s="1"/>
  <c r="U62" i="6"/>
  <c r="E75" i="1" s="1"/>
  <c r="M75" i="1"/>
  <c r="U59" i="6"/>
  <c r="E72" i="1" s="1"/>
  <c r="M72" i="1"/>
  <c r="K73" i="6"/>
  <c r="M73" i="6" s="1"/>
  <c r="N73" i="6" s="1"/>
  <c r="L72" i="6"/>
  <c r="M73" i="1"/>
  <c r="U60" i="6"/>
  <c r="E73" i="1" s="1"/>
  <c r="M71" i="1"/>
  <c r="U58" i="6"/>
  <c r="E71" i="1" s="1"/>
  <c r="U63" i="6"/>
  <c r="E76" i="1" s="1"/>
  <c r="M76" i="1"/>
  <c r="M81" i="1"/>
  <c r="G38" i="1"/>
  <c r="R73" i="6"/>
  <c r="K74" i="6" l="1"/>
  <c r="M74" i="6" s="1"/>
  <c r="N74" i="6" s="1"/>
  <c r="L73" i="6"/>
  <c r="H38" i="1"/>
  <c r="R74" i="6"/>
  <c r="K75" i="6" l="1"/>
  <c r="M75" i="6" s="1"/>
  <c r="L74" i="6"/>
  <c r="I38" i="1"/>
  <c r="L38" i="1" s="1"/>
  <c r="R75" i="6"/>
  <c r="J38" i="1" l="1"/>
  <c r="D39" i="1" s="1"/>
  <c r="N75" i="6"/>
  <c r="K76" i="6"/>
  <c r="L75" i="6"/>
  <c r="R76" i="6"/>
  <c r="F39" i="1" l="1"/>
  <c r="K77" i="6"/>
  <c r="L76" i="6"/>
  <c r="M76" i="6"/>
  <c r="G39" i="1"/>
  <c r="R77" i="6"/>
  <c r="K78" i="6" l="1"/>
  <c r="L77" i="6"/>
  <c r="M77" i="6"/>
  <c r="N77" i="6" s="1"/>
  <c r="N76" i="6"/>
  <c r="H39" i="1"/>
  <c r="R78" i="6"/>
  <c r="K79" i="6" l="1"/>
  <c r="M79" i="6" s="1"/>
  <c r="N79" i="6" s="1"/>
  <c r="L78" i="6"/>
  <c r="M78" i="6"/>
  <c r="N78" i="6" s="1"/>
  <c r="I39" i="1"/>
  <c r="R79" i="6"/>
  <c r="J39" i="1" l="1"/>
  <c r="D40" i="1" s="1"/>
  <c r="K80" i="6"/>
  <c r="M80" i="6" s="1"/>
  <c r="N80" i="6" s="1"/>
  <c r="L79" i="6"/>
  <c r="L39" i="1"/>
  <c r="R80" i="6"/>
  <c r="G40" i="1" l="1"/>
  <c r="F40" i="1"/>
  <c r="K81" i="6"/>
  <c r="L80" i="6"/>
  <c r="R81" i="6"/>
  <c r="H40" i="1" l="1"/>
  <c r="I40" i="1" s="1"/>
  <c r="L40" i="1" s="1"/>
  <c r="K82" i="6"/>
  <c r="L81" i="6"/>
  <c r="P81" i="6" s="1"/>
  <c r="M81" i="6"/>
  <c r="N81" i="6" s="1"/>
  <c r="R82" i="6"/>
  <c r="J40" i="1" l="1"/>
  <c r="D41" i="1" s="1"/>
  <c r="K83" i="6"/>
  <c r="L82" i="6"/>
  <c r="O71" i="6"/>
  <c r="P71" i="6" s="1"/>
  <c r="O72" i="6"/>
  <c r="P72" i="6" s="1"/>
  <c r="O77" i="6"/>
  <c r="P77" i="6" s="1"/>
  <c r="O80" i="6"/>
  <c r="P80" i="6" s="1"/>
  <c r="O78" i="6"/>
  <c r="P78" i="6" s="1"/>
  <c r="O76" i="6"/>
  <c r="P76" i="6" s="1"/>
  <c r="O73" i="6"/>
  <c r="P73" i="6" s="1"/>
  <c r="O79" i="6"/>
  <c r="P79" i="6" s="1"/>
  <c r="O74" i="6"/>
  <c r="P74" i="6" s="1"/>
  <c r="O75" i="6"/>
  <c r="P75" i="6" s="1"/>
  <c r="O70" i="6"/>
  <c r="P70" i="6" s="1"/>
  <c r="M82" i="6"/>
  <c r="N82" i="6" s="1"/>
  <c r="R83" i="6"/>
  <c r="K84" i="6" l="1"/>
  <c r="L83" i="6"/>
  <c r="T70" i="6"/>
  <c r="Q70" i="6"/>
  <c r="Q69" i="6"/>
  <c r="T69" i="6"/>
  <c r="T77" i="6"/>
  <c r="Q77" i="6"/>
  <c r="Q80" i="6"/>
  <c r="T80" i="6"/>
  <c r="T75" i="6"/>
  <c r="Q75" i="6"/>
  <c r="T72" i="6"/>
  <c r="Q72" i="6"/>
  <c r="Q71" i="6"/>
  <c r="T71" i="6"/>
  <c r="T79" i="6"/>
  <c r="Q79" i="6"/>
  <c r="T73" i="6"/>
  <c r="Q73" i="6"/>
  <c r="Q78" i="6"/>
  <c r="T78" i="6"/>
  <c r="Q74" i="6"/>
  <c r="T74" i="6"/>
  <c r="Q76" i="6"/>
  <c r="T76" i="6"/>
  <c r="M83" i="6"/>
  <c r="N83" i="6" s="1"/>
  <c r="F41" i="1"/>
  <c r="G41" i="1"/>
  <c r="R84" i="6"/>
  <c r="M92" i="1" l="1"/>
  <c r="U79" i="6"/>
  <c r="E92" i="1" s="1"/>
  <c r="U74" i="6"/>
  <c r="E87" i="1" s="1"/>
  <c r="M87" i="1"/>
  <c r="M90" i="1"/>
  <c r="U77" i="6"/>
  <c r="E90" i="1" s="1"/>
  <c r="K85" i="6"/>
  <c r="M85" i="6" s="1"/>
  <c r="L84" i="6"/>
  <c r="M91" i="1"/>
  <c r="U78" i="6"/>
  <c r="E91" i="1" s="1"/>
  <c r="M82" i="1"/>
  <c r="U69" i="6"/>
  <c r="E82" i="1" s="1"/>
  <c r="U68" i="6"/>
  <c r="E81" i="1" s="1"/>
  <c r="U71" i="6"/>
  <c r="E84" i="1" s="1"/>
  <c r="M84" i="1"/>
  <c r="U72" i="6"/>
  <c r="E85" i="1" s="1"/>
  <c r="M85" i="1"/>
  <c r="M86" i="1"/>
  <c r="U73" i="6"/>
  <c r="E86" i="1" s="1"/>
  <c r="M88" i="1"/>
  <c r="U75" i="6"/>
  <c r="E88" i="1" s="1"/>
  <c r="M83" i="1"/>
  <c r="U70" i="6"/>
  <c r="E83" i="1" s="1"/>
  <c r="U76" i="6"/>
  <c r="E89" i="1" s="1"/>
  <c r="M89" i="1"/>
  <c r="M93" i="1"/>
  <c r="M84" i="6"/>
  <c r="N84" i="6" s="1"/>
  <c r="H41" i="1"/>
  <c r="R85" i="6"/>
  <c r="N85" i="6" l="1"/>
  <c r="K86" i="6"/>
  <c r="L85" i="6"/>
  <c r="I41" i="1"/>
  <c r="L41" i="1" s="1"/>
  <c r="R86" i="6"/>
  <c r="J41" i="1" l="1"/>
  <c r="D42" i="1" s="1"/>
  <c r="K87" i="6"/>
  <c r="L86" i="6"/>
  <c r="M86" i="6"/>
  <c r="N86" i="6" s="1"/>
  <c r="R87" i="6"/>
  <c r="G42" i="1" l="1"/>
  <c r="K88" i="6"/>
  <c r="M88" i="6" s="1"/>
  <c r="N88" i="6" s="1"/>
  <c r="L87" i="6"/>
  <c r="M87" i="6"/>
  <c r="N87" i="6" s="1"/>
  <c r="F42" i="1"/>
  <c r="R88" i="6"/>
  <c r="H42" i="1" l="1"/>
  <c r="I42" i="1" s="1"/>
  <c r="K89" i="6"/>
  <c r="L88" i="6"/>
  <c r="R89" i="6"/>
  <c r="J42" i="1" l="1"/>
  <c r="D43" i="1" s="1"/>
  <c r="K90" i="6"/>
  <c r="L89" i="6"/>
  <c r="M89" i="6"/>
  <c r="N89" i="6" s="1"/>
  <c r="L42" i="1"/>
  <c r="R90" i="6"/>
  <c r="G43" i="1" l="1"/>
  <c r="F43" i="1"/>
  <c r="K91" i="6"/>
  <c r="M91" i="6" s="1"/>
  <c r="N91" i="6" s="1"/>
  <c r="L90" i="6"/>
  <c r="M90" i="6"/>
  <c r="N90" i="6" s="1"/>
  <c r="R91" i="6"/>
  <c r="H43" i="1" l="1"/>
  <c r="I43" i="1" s="1"/>
  <c r="L43" i="1" s="1"/>
  <c r="K92" i="6"/>
  <c r="L91" i="6"/>
  <c r="R92" i="6"/>
  <c r="J43" i="1" l="1"/>
  <c r="D44" i="1" s="1"/>
  <c r="K93" i="6"/>
  <c r="M93" i="6" s="1"/>
  <c r="N93" i="6" s="1"/>
  <c r="L92" i="6"/>
  <c r="M92" i="6"/>
  <c r="N92" i="6" s="1"/>
  <c r="R93" i="6"/>
  <c r="F44" i="1" l="1"/>
  <c r="G44" i="1"/>
  <c r="O88" i="6"/>
  <c r="P88" i="6" s="1"/>
  <c r="O92" i="6"/>
  <c r="P92" i="6" s="1"/>
  <c r="O90" i="6"/>
  <c r="P90" i="6" s="1"/>
  <c r="O83" i="6"/>
  <c r="P83" i="6" s="1"/>
  <c r="O85" i="6"/>
  <c r="P85" i="6" s="1"/>
  <c r="O82" i="6"/>
  <c r="P82" i="6" s="1"/>
  <c r="O86" i="6"/>
  <c r="P86" i="6" s="1"/>
  <c r="O87" i="6"/>
  <c r="P87" i="6" s="1"/>
  <c r="O89" i="6"/>
  <c r="P89" i="6" s="1"/>
  <c r="O84" i="6"/>
  <c r="P84" i="6" s="1"/>
  <c r="O91" i="6"/>
  <c r="P91" i="6" s="1"/>
  <c r="K94" i="6"/>
  <c r="M94" i="6" s="1"/>
  <c r="N94" i="6" s="1"/>
  <c r="L93" i="6"/>
  <c r="P93" i="6" s="1"/>
  <c r="R94" i="6"/>
  <c r="H44" i="1" l="1"/>
  <c r="I44" i="1" s="1"/>
  <c r="L44" i="1" s="1"/>
  <c r="T84" i="6"/>
  <c r="Q84" i="6"/>
  <c r="Q92" i="6"/>
  <c r="T92" i="6"/>
  <c r="T89" i="6"/>
  <c r="Q89" i="6"/>
  <c r="Q88" i="6"/>
  <c r="T88" i="6"/>
  <c r="Q87" i="6"/>
  <c r="T87" i="6"/>
  <c r="T86" i="6"/>
  <c r="Q86" i="6"/>
  <c r="T82" i="6"/>
  <c r="Q82" i="6"/>
  <c r="Q81" i="6"/>
  <c r="T81" i="6"/>
  <c r="K95" i="6"/>
  <c r="M95" i="6" s="1"/>
  <c r="N95" i="6" s="1"/>
  <c r="L94" i="6"/>
  <c r="T83" i="6"/>
  <c r="Q83" i="6"/>
  <c r="T85" i="6"/>
  <c r="Q85" i="6"/>
  <c r="T91" i="6"/>
  <c r="Q91" i="6"/>
  <c r="T90" i="6"/>
  <c r="Q90" i="6"/>
  <c r="R95" i="6"/>
  <c r="J44" i="1" l="1"/>
  <c r="D45" i="1" s="1"/>
  <c r="G45" i="1" s="1"/>
  <c r="K96" i="6"/>
  <c r="M96" i="6" s="1"/>
  <c r="N96" i="6" s="1"/>
  <c r="L95" i="6"/>
  <c r="M97" i="1"/>
  <c r="U84" i="6"/>
  <c r="E97" i="1" s="1"/>
  <c r="M98" i="1"/>
  <c r="U85" i="6"/>
  <c r="E98" i="1" s="1"/>
  <c r="M94" i="1"/>
  <c r="U81" i="6"/>
  <c r="E94" i="1" s="1"/>
  <c r="U80" i="6"/>
  <c r="E93" i="1" s="1"/>
  <c r="U88" i="6"/>
  <c r="E101" i="1" s="1"/>
  <c r="M101" i="1"/>
  <c r="M100" i="1"/>
  <c r="U87" i="6"/>
  <c r="E100" i="1" s="1"/>
  <c r="M104" i="1"/>
  <c r="U91" i="6"/>
  <c r="E104" i="1" s="1"/>
  <c r="U82" i="6"/>
  <c r="E95" i="1" s="1"/>
  <c r="M95" i="1"/>
  <c r="M103" i="1"/>
  <c r="U90" i="6"/>
  <c r="E103" i="1" s="1"/>
  <c r="M96" i="1"/>
  <c r="U83" i="6"/>
  <c r="E96" i="1" s="1"/>
  <c r="M105" i="1"/>
  <c r="M102" i="1"/>
  <c r="U89" i="6"/>
  <c r="E102" i="1" s="1"/>
  <c r="U86" i="6"/>
  <c r="E99" i="1" s="1"/>
  <c r="M99" i="1"/>
  <c r="R96" i="6"/>
  <c r="F45" i="1" l="1"/>
  <c r="H45" i="1" s="1"/>
  <c r="I45" i="1" s="1"/>
  <c r="J45" i="1" s="1"/>
  <c r="K97" i="6"/>
  <c r="M97" i="6" s="1"/>
  <c r="N97" i="6" s="1"/>
  <c r="L96" i="6"/>
  <c r="R97" i="6"/>
  <c r="K98" i="6" l="1"/>
  <c r="M98" i="6" s="1"/>
  <c r="N98" i="6" s="1"/>
  <c r="L97" i="6"/>
  <c r="D46" i="1"/>
  <c r="L45" i="1"/>
  <c r="R98" i="6"/>
  <c r="K99" i="6" l="1"/>
  <c r="L98" i="6"/>
  <c r="F46" i="1"/>
  <c r="G46" i="1"/>
  <c r="R99" i="6"/>
  <c r="K100" i="6" l="1"/>
  <c r="L99" i="6"/>
  <c r="M99" i="6"/>
  <c r="N99" i="6" s="1"/>
  <c r="H46" i="1"/>
  <c r="R100" i="6"/>
  <c r="K101" i="6" l="1"/>
  <c r="L100" i="6"/>
  <c r="M100" i="6"/>
  <c r="N100" i="6" s="1"/>
  <c r="I46" i="1"/>
  <c r="L46" i="1" s="1"/>
  <c r="R101" i="6"/>
  <c r="J46" i="1" l="1"/>
  <c r="D47" i="1" s="1"/>
  <c r="K102" i="6"/>
  <c r="L101" i="6"/>
  <c r="M101" i="6"/>
  <c r="N101" i="6" s="1"/>
  <c r="R102" i="6"/>
  <c r="K103" i="6" l="1"/>
  <c r="L102" i="6"/>
  <c r="M102" i="6"/>
  <c r="N102" i="6" s="1"/>
  <c r="F47" i="1"/>
  <c r="G47" i="1"/>
  <c r="R103" i="6"/>
  <c r="K104" i="6" l="1"/>
  <c r="L103" i="6"/>
  <c r="M103" i="6"/>
  <c r="N103" i="6" s="1"/>
  <c r="H47" i="1"/>
  <c r="R104" i="6"/>
  <c r="K105" i="6" l="1"/>
  <c r="L104" i="6"/>
  <c r="M104" i="6"/>
  <c r="N104" i="6" s="1"/>
  <c r="I47" i="1"/>
  <c r="J47" i="1" s="1"/>
  <c r="R105" i="6"/>
  <c r="K106" i="6" l="1"/>
  <c r="L105" i="6"/>
  <c r="M105" i="6"/>
  <c r="N105" i="6" s="1"/>
  <c r="D48" i="1"/>
  <c r="L47" i="1"/>
  <c r="R106" i="6"/>
  <c r="K107" i="6" l="1"/>
  <c r="L106" i="6"/>
  <c r="M106" i="6"/>
  <c r="N106" i="6" s="1"/>
  <c r="F48" i="1"/>
  <c r="G48" i="1"/>
  <c r="R107" i="6"/>
  <c r="K108" i="6" l="1"/>
  <c r="M108" i="6" s="1"/>
  <c r="L107" i="6"/>
  <c r="M107" i="6"/>
  <c r="N107" i="6" s="1"/>
  <c r="H48" i="1"/>
  <c r="R108" i="6"/>
  <c r="N108" i="6" l="1"/>
  <c r="K109" i="6"/>
  <c r="M109" i="6" s="1"/>
  <c r="N109" i="6" s="1"/>
  <c r="L108" i="6"/>
  <c r="I48" i="1"/>
  <c r="J48" i="1" s="1"/>
  <c r="R109" i="6"/>
  <c r="K110" i="6" l="1"/>
  <c r="L109" i="6"/>
  <c r="D49" i="1"/>
  <c r="L48" i="1"/>
  <c r="R110" i="6"/>
  <c r="K111" i="6" l="1"/>
  <c r="L110" i="6"/>
  <c r="M110" i="6"/>
  <c r="N110" i="6" s="1"/>
  <c r="F49" i="1"/>
  <c r="G49" i="1"/>
  <c r="R111" i="6"/>
  <c r="K112" i="6" l="1"/>
  <c r="L111" i="6"/>
  <c r="M111" i="6"/>
  <c r="N111" i="6" s="1"/>
  <c r="H49" i="1"/>
  <c r="R112" i="6"/>
  <c r="K113" i="6" l="1"/>
  <c r="M113" i="6" s="1"/>
  <c r="N113" i="6" s="1"/>
  <c r="L112" i="6"/>
  <c r="M112" i="6"/>
  <c r="N112" i="6" s="1"/>
  <c r="I49" i="1"/>
  <c r="L49" i="1" s="1"/>
  <c r="R113" i="6"/>
  <c r="J49" i="1" l="1"/>
  <c r="D50" i="1" s="1"/>
  <c r="G50" i="1" s="1"/>
  <c r="K114" i="6"/>
  <c r="M114" i="6" s="1"/>
  <c r="N114" i="6" s="1"/>
  <c r="L113" i="6"/>
  <c r="R114" i="6"/>
  <c r="K115" i="6" l="1"/>
  <c r="M115" i="6" s="1"/>
  <c r="N115" i="6" s="1"/>
  <c r="L114" i="6"/>
  <c r="F50" i="1"/>
  <c r="H50" i="1" s="1"/>
  <c r="I50" i="1" s="1"/>
  <c r="L50" i="1" s="1"/>
  <c r="R115" i="6"/>
  <c r="K116" i="6" l="1"/>
  <c r="L115" i="6"/>
  <c r="J50" i="1"/>
  <c r="D51" i="1" s="1"/>
  <c r="R116" i="6"/>
  <c r="K117" i="6" l="1"/>
  <c r="M117" i="6" s="1"/>
  <c r="L116" i="6"/>
  <c r="M116" i="6"/>
  <c r="N116" i="6" s="1"/>
  <c r="G51" i="1"/>
  <c r="F51" i="1"/>
  <c r="R117" i="6"/>
  <c r="N117" i="6" l="1"/>
  <c r="K118" i="6"/>
  <c r="M118" i="6" s="1"/>
  <c r="N118" i="6" s="1"/>
  <c r="L117" i="6"/>
  <c r="H51" i="1"/>
  <c r="R118" i="6"/>
  <c r="K119" i="6" l="1"/>
  <c r="L118" i="6"/>
  <c r="I51" i="1"/>
  <c r="R119" i="6"/>
  <c r="K120" i="6" l="1"/>
  <c r="M120" i="6" s="1"/>
  <c r="L119" i="6"/>
  <c r="M119" i="6"/>
  <c r="N119" i="6" s="1"/>
  <c r="J51" i="1"/>
  <c r="D52" i="1" s="1"/>
  <c r="L51" i="1"/>
  <c r="R120" i="6"/>
  <c r="N120" i="6" l="1"/>
  <c r="K121" i="6"/>
  <c r="M121" i="6" s="1"/>
  <c r="N121" i="6" s="1"/>
  <c r="L120" i="6"/>
  <c r="F52" i="1"/>
  <c r="G52" i="1"/>
  <c r="R121" i="6"/>
  <c r="K122" i="6" l="1"/>
  <c r="L121" i="6"/>
  <c r="H52" i="1"/>
  <c r="R122" i="6"/>
  <c r="K123" i="6" l="1"/>
  <c r="L122" i="6"/>
  <c r="M122" i="6"/>
  <c r="N122" i="6" s="1"/>
  <c r="I52" i="1"/>
  <c r="R123" i="6"/>
  <c r="K124" i="6" l="1"/>
  <c r="L123" i="6"/>
  <c r="M123" i="6"/>
  <c r="N123" i="6" s="1"/>
  <c r="J52" i="1"/>
  <c r="D53" i="1" s="1"/>
  <c r="L52" i="1"/>
  <c r="R124" i="6"/>
  <c r="K125" i="6" l="1"/>
  <c r="M125" i="6" s="1"/>
  <c r="N125" i="6" s="1"/>
  <c r="L124" i="6"/>
  <c r="M124" i="6"/>
  <c r="N124" i="6" s="1"/>
  <c r="G53" i="1"/>
  <c r="F53" i="1"/>
  <c r="R125" i="6"/>
  <c r="K126" i="6" l="1"/>
  <c r="M126" i="6" s="1"/>
  <c r="N126" i="6" s="1"/>
  <c r="L125" i="6"/>
  <c r="H53" i="1"/>
  <c r="I53" i="1" s="1"/>
  <c r="R126" i="6"/>
  <c r="K127" i="6" l="1"/>
  <c r="M127" i="6" s="1"/>
  <c r="N127" i="6" s="1"/>
  <c r="L126" i="6"/>
  <c r="L53" i="1"/>
  <c r="J53" i="1"/>
  <c r="D54" i="1" s="1"/>
  <c r="R127" i="6"/>
  <c r="K128" i="6" l="1"/>
  <c r="L127" i="6"/>
  <c r="G54" i="1"/>
  <c r="F54" i="1"/>
  <c r="R128" i="6"/>
  <c r="K129" i="6" l="1"/>
  <c r="L128" i="6"/>
  <c r="M128" i="6"/>
  <c r="N128" i="6" s="1"/>
  <c r="H54" i="1"/>
  <c r="R129" i="6"/>
  <c r="K130" i="6" l="1"/>
  <c r="L129" i="6"/>
  <c r="P129" i="6" s="1"/>
  <c r="M129" i="6"/>
  <c r="N129" i="6" s="1"/>
  <c r="I54" i="1"/>
  <c r="L54" i="1" s="1"/>
  <c r="R130" i="6"/>
  <c r="K131" i="6" l="1"/>
  <c r="M131" i="6" s="1"/>
  <c r="L130" i="6"/>
  <c r="O97" i="6"/>
  <c r="P97" i="6" s="1"/>
  <c r="O118" i="6"/>
  <c r="P118" i="6" s="1"/>
  <c r="O106" i="6"/>
  <c r="P106" i="6" s="1"/>
  <c r="O127" i="6"/>
  <c r="P127" i="6" s="1"/>
  <c r="O102" i="6"/>
  <c r="P102" i="6" s="1"/>
  <c r="O123" i="6"/>
  <c r="P123" i="6" s="1"/>
  <c r="O111" i="6"/>
  <c r="P111" i="6" s="1"/>
  <c r="O99" i="6"/>
  <c r="P99" i="6" s="1"/>
  <c r="O128" i="6"/>
  <c r="P128" i="6" s="1"/>
  <c r="O107" i="6"/>
  <c r="P107" i="6" s="1"/>
  <c r="O95" i="6"/>
  <c r="P95" i="6" s="1"/>
  <c r="O117" i="6"/>
  <c r="P117" i="6" s="1"/>
  <c r="O105" i="6"/>
  <c r="P105" i="6" s="1"/>
  <c r="O112" i="6"/>
  <c r="P112" i="6" s="1"/>
  <c r="O124" i="6"/>
  <c r="P124" i="6" s="1"/>
  <c r="O101" i="6"/>
  <c r="P101" i="6" s="1"/>
  <c r="O122" i="6"/>
  <c r="P122" i="6" s="1"/>
  <c r="O110" i="6"/>
  <c r="P110" i="6" s="1"/>
  <c r="O96" i="6"/>
  <c r="P96" i="6" s="1"/>
  <c r="O108" i="6"/>
  <c r="P108" i="6" s="1"/>
  <c r="O120" i="6"/>
  <c r="P120" i="6" s="1"/>
  <c r="O94" i="6"/>
  <c r="P94" i="6" s="1"/>
  <c r="O115" i="6"/>
  <c r="P115" i="6" s="1"/>
  <c r="O109" i="6"/>
  <c r="P109" i="6" s="1"/>
  <c r="O125" i="6"/>
  <c r="P125" i="6" s="1"/>
  <c r="O104" i="6"/>
  <c r="P104" i="6" s="1"/>
  <c r="O116" i="6"/>
  <c r="P116" i="6" s="1"/>
  <c r="O121" i="6"/>
  <c r="P121" i="6" s="1"/>
  <c r="O103" i="6"/>
  <c r="P103" i="6" s="1"/>
  <c r="O119" i="6"/>
  <c r="P119" i="6" s="1"/>
  <c r="O100" i="6"/>
  <c r="P100" i="6" s="1"/>
  <c r="O126" i="6"/>
  <c r="P126" i="6" s="1"/>
  <c r="O113" i="6"/>
  <c r="P113" i="6" s="1"/>
  <c r="O98" i="6"/>
  <c r="P98" i="6" s="1"/>
  <c r="O114" i="6"/>
  <c r="P114" i="6" s="1"/>
  <c r="M130" i="6"/>
  <c r="N130" i="6" s="1"/>
  <c r="J54" i="1"/>
  <c r="D55" i="1" s="1"/>
  <c r="R131" i="6"/>
  <c r="N131" i="6" l="1"/>
  <c r="Q102" i="6"/>
  <c r="T102" i="6"/>
  <c r="Q108" i="6"/>
  <c r="T108" i="6"/>
  <c r="Q114" i="6"/>
  <c r="T114" i="6"/>
  <c r="T116" i="6"/>
  <c r="Q116" i="6"/>
  <c r="T96" i="6"/>
  <c r="Q96" i="6"/>
  <c r="T95" i="6"/>
  <c r="Q95" i="6"/>
  <c r="T106" i="6"/>
  <c r="Q106" i="6"/>
  <c r="Q98" i="6"/>
  <c r="T98" i="6"/>
  <c r="Q104" i="6"/>
  <c r="T104" i="6"/>
  <c r="Q110" i="6"/>
  <c r="T110" i="6"/>
  <c r="Q107" i="6"/>
  <c r="T107" i="6"/>
  <c r="T118" i="6"/>
  <c r="Q118" i="6"/>
  <c r="T117" i="6"/>
  <c r="Q117" i="6"/>
  <c r="T113" i="6"/>
  <c r="Q113" i="6"/>
  <c r="Q125" i="6"/>
  <c r="T125" i="6"/>
  <c r="Q122" i="6"/>
  <c r="T122" i="6"/>
  <c r="Q128" i="6"/>
  <c r="T128" i="6"/>
  <c r="Q97" i="6"/>
  <c r="T97" i="6"/>
  <c r="T126" i="6"/>
  <c r="Q126" i="6"/>
  <c r="Q109" i="6"/>
  <c r="T109" i="6"/>
  <c r="Q101" i="6"/>
  <c r="T101" i="6"/>
  <c r="Q99" i="6"/>
  <c r="T99" i="6"/>
  <c r="T105" i="6"/>
  <c r="Q105" i="6"/>
  <c r="T100" i="6"/>
  <c r="Q100" i="6"/>
  <c r="Q115" i="6"/>
  <c r="T115" i="6"/>
  <c r="Q124" i="6"/>
  <c r="T124" i="6"/>
  <c r="Q111" i="6"/>
  <c r="T111" i="6"/>
  <c r="Q119" i="6"/>
  <c r="T119" i="6"/>
  <c r="Q94" i="6"/>
  <c r="T94" i="6"/>
  <c r="T93" i="6"/>
  <c r="Q93" i="6"/>
  <c r="Q112" i="6"/>
  <c r="T112" i="6"/>
  <c r="Q123" i="6"/>
  <c r="T123" i="6"/>
  <c r="K132" i="6"/>
  <c r="L131" i="6"/>
  <c r="Q103" i="6"/>
  <c r="T103" i="6"/>
  <c r="T120" i="6"/>
  <c r="Q120" i="6"/>
  <c r="Q121" i="6"/>
  <c r="T121" i="6"/>
  <c r="T127" i="6"/>
  <c r="Q127" i="6"/>
  <c r="G55" i="1"/>
  <c r="F55" i="1"/>
  <c r="R132" i="6"/>
  <c r="M130" i="1" l="1"/>
  <c r="U117" i="6"/>
  <c r="E130" i="1" s="1"/>
  <c r="U96" i="6"/>
  <c r="E109" i="1" s="1"/>
  <c r="M109" i="1"/>
  <c r="M136" i="1"/>
  <c r="U123" i="6"/>
  <c r="E136" i="1" s="1"/>
  <c r="U119" i="6"/>
  <c r="E132" i="1" s="1"/>
  <c r="M132" i="1"/>
  <c r="M122" i="1"/>
  <c r="U109" i="6"/>
  <c r="E122" i="1" s="1"/>
  <c r="M135" i="1"/>
  <c r="U122" i="6"/>
  <c r="E135" i="1" s="1"/>
  <c r="M111" i="1"/>
  <c r="U98" i="6"/>
  <c r="E111" i="1" s="1"/>
  <c r="K133" i="6"/>
  <c r="M133" i="6" s="1"/>
  <c r="L132" i="6"/>
  <c r="M113" i="1"/>
  <c r="U100" i="6"/>
  <c r="E113" i="1" s="1"/>
  <c r="M131" i="1"/>
  <c r="U118" i="6"/>
  <c r="E131" i="1" s="1"/>
  <c r="M129" i="1"/>
  <c r="U116" i="6"/>
  <c r="E129" i="1" s="1"/>
  <c r="M133" i="1"/>
  <c r="U120" i="6"/>
  <c r="E133" i="1" s="1"/>
  <c r="M125" i="1"/>
  <c r="U112" i="6"/>
  <c r="E125" i="1" s="1"/>
  <c r="U111" i="6"/>
  <c r="E124" i="1" s="1"/>
  <c r="M124" i="1"/>
  <c r="M138" i="1"/>
  <c r="U125" i="6"/>
  <c r="E138" i="1" s="1"/>
  <c r="M120" i="1"/>
  <c r="U107" i="6"/>
  <c r="E120" i="1" s="1"/>
  <c r="M127" i="1"/>
  <c r="U114" i="6"/>
  <c r="E127" i="1" s="1"/>
  <c r="M139" i="1"/>
  <c r="U126" i="6"/>
  <c r="E139" i="1" s="1"/>
  <c r="M137" i="1"/>
  <c r="U124" i="6"/>
  <c r="E137" i="1" s="1"/>
  <c r="M112" i="1"/>
  <c r="U99" i="6"/>
  <c r="E112" i="1" s="1"/>
  <c r="M110" i="1"/>
  <c r="U97" i="6"/>
  <c r="E110" i="1" s="1"/>
  <c r="U110" i="6"/>
  <c r="E123" i="1" s="1"/>
  <c r="M123" i="1"/>
  <c r="M121" i="1"/>
  <c r="U108" i="6"/>
  <c r="E121" i="1" s="1"/>
  <c r="M118" i="1"/>
  <c r="U105" i="6"/>
  <c r="E118" i="1" s="1"/>
  <c r="M119" i="1"/>
  <c r="U106" i="6"/>
  <c r="E119" i="1" s="1"/>
  <c r="M106" i="1"/>
  <c r="U93" i="6"/>
  <c r="E106" i="1" s="1"/>
  <c r="U92" i="6"/>
  <c r="E105" i="1" s="1"/>
  <c r="U113" i="6"/>
  <c r="E126" i="1" s="1"/>
  <c r="M126" i="1"/>
  <c r="M108" i="1"/>
  <c r="U95" i="6"/>
  <c r="E108" i="1" s="1"/>
  <c r="M116" i="1"/>
  <c r="U103" i="6"/>
  <c r="E116" i="1" s="1"/>
  <c r="M140" i="1"/>
  <c r="U127" i="6"/>
  <c r="E140" i="1" s="1"/>
  <c r="M132" i="6"/>
  <c r="N132" i="6" s="1"/>
  <c r="U94" i="6"/>
  <c r="E107" i="1" s="1"/>
  <c r="M107" i="1"/>
  <c r="M128" i="1"/>
  <c r="U115" i="6"/>
  <c r="E128" i="1" s="1"/>
  <c r="M114" i="1"/>
  <c r="U101" i="6"/>
  <c r="E114" i="1" s="1"/>
  <c r="M141" i="1"/>
  <c r="M117" i="1"/>
  <c r="U104" i="6"/>
  <c r="E117" i="1" s="1"/>
  <c r="U102" i="6"/>
  <c r="E115" i="1" s="1"/>
  <c r="M115" i="1"/>
  <c r="M134" i="1"/>
  <c r="U121" i="6"/>
  <c r="E134" i="1" s="1"/>
  <c r="H55" i="1"/>
  <c r="R133" i="6"/>
  <c r="N133" i="6" l="1"/>
  <c r="K134" i="6"/>
  <c r="L133" i="6"/>
  <c r="I55" i="1"/>
  <c r="L55" i="1" s="1"/>
  <c r="R134" i="6"/>
  <c r="K135" i="6" l="1"/>
  <c r="L134" i="6"/>
  <c r="M134" i="6"/>
  <c r="N134" i="6" s="1"/>
  <c r="J55" i="1"/>
  <c r="D56" i="1" s="1"/>
  <c r="F56" i="1" s="1"/>
  <c r="R135" i="6"/>
  <c r="K136" i="6" l="1"/>
  <c r="L135" i="6"/>
  <c r="M135" i="6"/>
  <c r="N135" i="6" s="1"/>
  <c r="G56" i="1"/>
  <c r="R136" i="6"/>
  <c r="K137" i="6" l="1"/>
  <c r="L136" i="6"/>
  <c r="M136" i="6"/>
  <c r="N136" i="6" s="1"/>
  <c r="H56" i="1"/>
  <c r="R137" i="6"/>
  <c r="K138" i="6" l="1"/>
  <c r="L137" i="6"/>
  <c r="M137" i="6"/>
  <c r="N137" i="6" s="1"/>
  <c r="I56" i="1"/>
  <c r="L56" i="1" s="1"/>
  <c r="R138" i="6"/>
  <c r="K139" i="6" l="1"/>
  <c r="M139" i="6" s="1"/>
  <c r="N139" i="6" s="1"/>
  <c r="L138" i="6"/>
  <c r="M138" i="6"/>
  <c r="N138" i="6" s="1"/>
  <c r="J56" i="1"/>
  <c r="D57" i="1" s="1"/>
  <c r="G57" i="1" s="1"/>
  <c r="R139" i="6"/>
  <c r="K140" i="6" l="1"/>
  <c r="L139" i="6"/>
  <c r="F57" i="1"/>
  <c r="H57" i="1" s="1"/>
  <c r="R140" i="6"/>
  <c r="K141" i="6" l="1"/>
  <c r="L140" i="6"/>
  <c r="M140" i="6"/>
  <c r="N140" i="6" s="1"/>
  <c r="I57" i="1"/>
  <c r="L57" i="1" s="1"/>
  <c r="R141" i="6"/>
  <c r="K142" i="6" l="1"/>
  <c r="L141" i="6"/>
  <c r="M141" i="6"/>
  <c r="N141" i="6" s="1"/>
  <c r="J57" i="1"/>
  <c r="D58" i="1" s="1"/>
  <c r="F58" i="1" s="1"/>
  <c r="R142" i="6"/>
  <c r="K143" i="6" l="1"/>
  <c r="L142" i="6"/>
  <c r="M142" i="6"/>
  <c r="N142" i="6" s="1"/>
  <c r="G58" i="1"/>
  <c r="R143" i="6"/>
  <c r="K144" i="6" l="1"/>
  <c r="L143" i="6"/>
  <c r="M143" i="6"/>
  <c r="N143" i="6" s="1"/>
  <c r="H58" i="1"/>
  <c r="I58" i="1" s="1"/>
  <c r="R144" i="6"/>
  <c r="K145" i="6" l="1"/>
  <c r="L144" i="6"/>
  <c r="M144" i="6"/>
  <c r="N144" i="6" s="1"/>
  <c r="J58" i="1"/>
  <c r="D59" i="1" s="1"/>
  <c r="L58" i="1"/>
  <c r="R145" i="6"/>
  <c r="K146" i="6" l="1"/>
  <c r="M146" i="6" s="1"/>
  <c r="N146" i="6" s="1"/>
  <c r="L145" i="6"/>
  <c r="M145" i="6"/>
  <c r="N145" i="6" s="1"/>
  <c r="G59" i="1"/>
  <c r="F59" i="1"/>
  <c r="R146" i="6"/>
  <c r="K147" i="6" l="1"/>
  <c r="L146" i="6"/>
  <c r="H59" i="1"/>
  <c r="I59" i="1" s="1"/>
  <c r="L59" i="1" s="1"/>
  <c r="R147" i="6"/>
  <c r="K148" i="6" l="1"/>
  <c r="L147" i="6"/>
  <c r="M147" i="6"/>
  <c r="N147" i="6" s="1"/>
  <c r="J59" i="1"/>
  <c r="D60" i="1" s="1"/>
  <c r="R148" i="6"/>
  <c r="K149" i="6" l="1"/>
  <c r="M149" i="6" s="1"/>
  <c r="N149" i="6" s="1"/>
  <c r="L148" i="6"/>
  <c r="M148" i="6"/>
  <c r="N148" i="6" s="1"/>
  <c r="F60" i="1"/>
  <c r="G60" i="1"/>
  <c r="R149" i="6"/>
  <c r="K150" i="6" l="1"/>
  <c r="L149" i="6"/>
  <c r="H60" i="1"/>
  <c r="R150" i="6"/>
  <c r="K151" i="6" l="1"/>
  <c r="L150" i="6"/>
  <c r="M150" i="6"/>
  <c r="N150" i="6" s="1"/>
  <c r="I60" i="1"/>
  <c r="L60" i="1" s="1"/>
  <c r="R151" i="6"/>
  <c r="K152" i="6" l="1"/>
  <c r="M152" i="6" s="1"/>
  <c r="N152" i="6" s="1"/>
  <c r="L151" i="6"/>
  <c r="M151" i="6"/>
  <c r="N151" i="6" s="1"/>
  <c r="J60" i="1"/>
  <c r="D61" i="1" s="1"/>
  <c r="R152" i="6"/>
  <c r="K153" i="6" l="1"/>
  <c r="M153" i="6" s="1"/>
  <c r="N153" i="6" s="1"/>
  <c r="L152" i="6"/>
  <c r="G61" i="1"/>
  <c r="F61" i="1"/>
  <c r="R153" i="6"/>
  <c r="K154" i="6" l="1"/>
  <c r="L153" i="6"/>
  <c r="H61" i="1"/>
  <c r="R154" i="6"/>
  <c r="K155" i="6" l="1"/>
  <c r="L154" i="6"/>
  <c r="M154" i="6"/>
  <c r="N154" i="6" s="1"/>
  <c r="I61" i="1"/>
  <c r="R155" i="6"/>
  <c r="K156" i="6" l="1"/>
  <c r="M156" i="6" s="1"/>
  <c r="N156" i="6" s="1"/>
  <c r="L155" i="6"/>
  <c r="M155" i="6"/>
  <c r="N155" i="6" s="1"/>
  <c r="J61" i="1"/>
  <c r="D62" i="1" s="1"/>
  <c r="L61" i="1"/>
  <c r="R156" i="6"/>
  <c r="K157" i="6" l="1"/>
  <c r="L156" i="6"/>
  <c r="F62" i="1"/>
  <c r="G62" i="1"/>
  <c r="R157" i="6"/>
  <c r="K158" i="6" l="1"/>
  <c r="L157" i="6"/>
  <c r="M157" i="6"/>
  <c r="N157" i="6" s="1"/>
  <c r="H62" i="1"/>
  <c r="R158" i="6"/>
  <c r="K159" i="6" l="1"/>
  <c r="L158" i="6"/>
  <c r="M158" i="6"/>
  <c r="N158" i="6" s="1"/>
  <c r="I62" i="1"/>
  <c r="L62" i="1" s="1"/>
  <c r="R159" i="6"/>
  <c r="K160" i="6" l="1"/>
  <c r="L159" i="6"/>
  <c r="M159" i="6"/>
  <c r="N159" i="6" s="1"/>
  <c r="J62" i="1"/>
  <c r="D63" i="1" s="1"/>
  <c r="R160" i="6"/>
  <c r="K161" i="6" l="1"/>
  <c r="M161" i="6" s="1"/>
  <c r="N161" i="6" s="1"/>
  <c r="L160" i="6"/>
  <c r="M160" i="6"/>
  <c r="N160" i="6" s="1"/>
  <c r="G63" i="1"/>
  <c r="F63" i="1"/>
  <c r="R161" i="6"/>
  <c r="K162" i="6" l="1"/>
  <c r="L161" i="6"/>
  <c r="H63" i="1"/>
  <c r="R162" i="6"/>
  <c r="K163" i="6" l="1"/>
  <c r="L162" i="6"/>
  <c r="M162" i="6"/>
  <c r="N162" i="6" s="1"/>
  <c r="I63" i="1"/>
  <c r="L63" i="1" s="1"/>
  <c r="R163" i="6"/>
  <c r="K164" i="6" l="1"/>
  <c r="M164" i="6" s="1"/>
  <c r="N164" i="6" s="1"/>
  <c r="L163" i="6"/>
  <c r="M163" i="6"/>
  <c r="N163" i="6" s="1"/>
  <c r="J63" i="1"/>
  <c r="D64" i="1" s="1"/>
  <c r="G64" i="1" s="1"/>
  <c r="R164" i="6"/>
  <c r="K165" i="6" l="1"/>
  <c r="L164" i="6"/>
  <c r="F64" i="1"/>
  <c r="H64" i="1" s="1"/>
  <c r="R165" i="6"/>
  <c r="K166" i="6" l="1"/>
  <c r="M166" i="6" s="1"/>
  <c r="N166" i="6" s="1"/>
  <c r="L165" i="6"/>
  <c r="M165" i="6"/>
  <c r="N165" i="6" s="1"/>
  <c r="I64" i="1"/>
  <c r="L64" i="1" s="1"/>
  <c r="R166" i="6"/>
  <c r="K167" i="6" l="1"/>
  <c r="M167" i="6" s="1"/>
  <c r="N167" i="6" s="1"/>
  <c r="L166" i="6"/>
  <c r="J64" i="1"/>
  <c r="D65" i="1" s="1"/>
  <c r="G65" i="1" s="1"/>
  <c r="R167" i="6"/>
  <c r="K168" i="6" l="1"/>
  <c r="M168" i="6" s="1"/>
  <c r="N168" i="6" s="1"/>
  <c r="L167" i="6"/>
  <c r="F65" i="1"/>
  <c r="H65" i="1" s="1"/>
  <c r="R168" i="6"/>
  <c r="K169" i="6" l="1"/>
  <c r="M169" i="6" s="1"/>
  <c r="N169" i="6" s="1"/>
  <c r="L168" i="6"/>
  <c r="I65" i="1"/>
  <c r="L65" i="1" s="1"/>
  <c r="R169" i="6"/>
  <c r="K170" i="6" l="1"/>
  <c r="M170" i="6" s="1"/>
  <c r="N170" i="6" s="1"/>
  <c r="L169" i="6"/>
  <c r="J65" i="1"/>
  <c r="D66" i="1" s="1"/>
  <c r="F66" i="1" s="1"/>
  <c r="R170" i="6"/>
  <c r="K171" i="6" l="1"/>
  <c r="M171" i="6" s="1"/>
  <c r="N171" i="6" s="1"/>
  <c r="L170" i="6"/>
  <c r="G66" i="1"/>
  <c r="R171" i="6"/>
  <c r="K172" i="6" l="1"/>
  <c r="M172" i="6" s="1"/>
  <c r="N172" i="6" s="1"/>
  <c r="L171" i="6"/>
  <c r="H66" i="1"/>
  <c r="R172" i="6"/>
  <c r="K173" i="6" l="1"/>
  <c r="M173" i="6" s="1"/>
  <c r="N173" i="6" s="1"/>
  <c r="L172" i="6"/>
  <c r="I66" i="1"/>
  <c r="L66" i="1" s="1"/>
  <c r="R173" i="6"/>
  <c r="K174" i="6" l="1"/>
  <c r="M174" i="6" s="1"/>
  <c r="N174" i="6" s="1"/>
  <c r="L173" i="6"/>
  <c r="J66" i="1"/>
  <c r="D67" i="1" s="1"/>
  <c r="F67" i="1" s="1"/>
  <c r="R174" i="6"/>
  <c r="K175" i="6" l="1"/>
  <c r="M175" i="6" s="1"/>
  <c r="N175" i="6" s="1"/>
  <c r="L174" i="6"/>
  <c r="G67" i="1"/>
  <c r="R175" i="6"/>
  <c r="K176" i="6" l="1"/>
  <c r="M176" i="6" s="1"/>
  <c r="N176" i="6" s="1"/>
  <c r="L175" i="6"/>
  <c r="H67" i="1"/>
  <c r="I67" i="1" s="1"/>
  <c r="L67" i="1" s="1"/>
  <c r="R176" i="6"/>
  <c r="K177" i="6" l="1"/>
  <c r="M177" i="6" s="1"/>
  <c r="N177" i="6" s="1"/>
  <c r="L176" i="6"/>
  <c r="J67" i="1"/>
  <c r="D68" i="1" s="1"/>
  <c r="G68" i="1" s="1"/>
  <c r="R177" i="6"/>
  <c r="K178" i="6" l="1"/>
  <c r="M178" i="6" s="1"/>
  <c r="N178" i="6" s="1"/>
  <c r="L177" i="6"/>
  <c r="F68" i="1"/>
  <c r="H68" i="1" s="1"/>
  <c r="R178" i="6"/>
  <c r="K179" i="6" l="1"/>
  <c r="M179" i="6" s="1"/>
  <c r="N179" i="6" s="1"/>
  <c r="L178" i="6"/>
  <c r="I68" i="1"/>
  <c r="R179" i="6"/>
  <c r="K180" i="6" l="1"/>
  <c r="M180" i="6" s="1"/>
  <c r="N180" i="6" s="1"/>
  <c r="L179" i="6"/>
  <c r="J68" i="1"/>
  <c r="D69" i="1" s="1"/>
  <c r="L68" i="1"/>
  <c r="R180" i="6"/>
  <c r="K181" i="6" l="1"/>
  <c r="M181" i="6" s="1"/>
  <c r="N181" i="6" s="1"/>
  <c r="L180" i="6"/>
  <c r="G69" i="1"/>
  <c r="F69" i="1"/>
  <c r="R181" i="6"/>
  <c r="K182" i="6" l="1"/>
  <c r="M182" i="6" s="1"/>
  <c r="N182" i="6" s="1"/>
  <c r="L181" i="6"/>
  <c r="H69" i="1"/>
  <c r="R182" i="6"/>
  <c r="K183" i="6" l="1"/>
  <c r="M183" i="6" s="1"/>
  <c r="N183" i="6" s="1"/>
  <c r="L182" i="6"/>
  <c r="I69" i="1"/>
  <c r="R183" i="6"/>
  <c r="K184" i="6" l="1"/>
  <c r="M184" i="6" s="1"/>
  <c r="N184" i="6" s="1"/>
  <c r="L183" i="6"/>
  <c r="J69" i="1"/>
  <c r="D70" i="1" s="1"/>
  <c r="L69" i="1"/>
  <c r="R184" i="6"/>
  <c r="K185" i="6" l="1"/>
  <c r="M185" i="6" s="1"/>
  <c r="N185" i="6" s="1"/>
  <c r="L184" i="6"/>
  <c r="F70" i="1"/>
  <c r="G70" i="1"/>
  <c r="R185" i="6"/>
  <c r="K186" i="6" l="1"/>
  <c r="M186" i="6" s="1"/>
  <c r="N186" i="6" s="1"/>
  <c r="L185" i="6"/>
  <c r="H70" i="1"/>
  <c r="R186" i="6"/>
  <c r="K187" i="6" l="1"/>
  <c r="M187" i="6" s="1"/>
  <c r="N187" i="6" s="1"/>
  <c r="L186" i="6"/>
  <c r="I70" i="1"/>
  <c r="R187" i="6"/>
  <c r="K188" i="6" l="1"/>
  <c r="M188" i="6" s="1"/>
  <c r="N188" i="6" s="1"/>
  <c r="L187" i="6"/>
  <c r="J70" i="1"/>
  <c r="D71" i="1" s="1"/>
  <c r="L70" i="1"/>
  <c r="R188" i="6"/>
  <c r="K189" i="6" l="1"/>
  <c r="M189" i="6" s="1"/>
  <c r="N189" i="6" s="1"/>
  <c r="L188" i="6"/>
  <c r="G71" i="1"/>
  <c r="F71" i="1"/>
  <c r="R189" i="6"/>
  <c r="O163" i="6" l="1"/>
  <c r="P163" i="6" s="1"/>
  <c r="O154" i="6"/>
  <c r="P154" i="6" s="1"/>
  <c r="O172" i="6"/>
  <c r="P172" i="6" s="1"/>
  <c r="O168" i="6"/>
  <c r="P168" i="6" s="1"/>
  <c r="O159" i="6"/>
  <c r="P159" i="6" s="1"/>
  <c r="O149" i="6"/>
  <c r="P149" i="6" s="1"/>
  <c r="O133" i="6"/>
  <c r="P133" i="6" s="1"/>
  <c r="O188" i="6"/>
  <c r="P188" i="6" s="1"/>
  <c r="O130" i="6"/>
  <c r="P130" i="6" s="1"/>
  <c r="O140" i="6"/>
  <c r="P140" i="6" s="1"/>
  <c r="O187" i="6"/>
  <c r="P187" i="6" s="1"/>
  <c r="O179" i="6"/>
  <c r="P179" i="6" s="1"/>
  <c r="O148" i="6"/>
  <c r="P148" i="6" s="1"/>
  <c r="O153" i="6"/>
  <c r="P153" i="6" s="1"/>
  <c r="O144" i="6"/>
  <c r="P144" i="6" s="1"/>
  <c r="O136" i="6"/>
  <c r="P136" i="6" s="1"/>
  <c r="O182" i="6"/>
  <c r="P182" i="6" s="1"/>
  <c r="O142" i="6"/>
  <c r="P142" i="6" s="1"/>
  <c r="O156" i="6"/>
  <c r="P156" i="6" s="1"/>
  <c r="O147" i="6"/>
  <c r="P147" i="6" s="1"/>
  <c r="O167" i="6"/>
  <c r="P167" i="6" s="1"/>
  <c r="O186" i="6"/>
  <c r="P186" i="6" s="1"/>
  <c r="O166" i="6"/>
  <c r="P166" i="6" s="1"/>
  <c r="O164" i="6"/>
  <c r="P164" i="6" s="1"/>
  <c r="O141" i="6"/>
  <c r="P141" i="6" s="1"/>
  <c r="O158" i="6"/>
  <c r="P158" i="6" s="1"/>
  <c r="O177" i="6"/>
  <c r="P177" i="6" s="1"/>
  <c r="O175" i="6"/>
  <c r="P175" i="6" s="1"/>
  <c r="O165" i="6"/>
  <c r="P165" i="6" s="1"/>
  <c r="O157" i="6"/>
  <c r="P157" i="6" s="1"/>
  <c r="O152" i="6"/>
  <c r="P152" i="6" s="1"/>
  <c r="O146" i="6"/>
  <c r="P146" i="6" s="1"/>
  <c r="O174" i="6"/>
  <c r="P174" i="6" s="1"/>
  <c r="O134" i="6"/>
  <c r="P134" i="6" s="1"/>
  <c r="O145" i="6"/>
  <c r="P145" i="6" s="1"/>
  <c r="O132" i="6"/>
  <c r="P132" i="6" s="1"/>
  <c r="O185" i="6"/>
  <c r="P185" i="6" s="1"/>
  <c r="O176" i="6"/>
  <c r="P176" i="6" s="1"/>
  <c r="O170" i="6"/>
  <c r="P170" i="6" s="1"/>
  <c r="O160" i="6"/>
  <c r="P160" i="6" s="1"/>
  <c r="O161" i="6"/>
  <c r="P161" i="6" s="1"/>
  <c r="O150" i="6"/>
  <c r="P150" i="6" s="1"/>
  <c r="O143" i="6"/>
  <c r="P143" i="6" s="1"/>
  <c r="O135" i="6"/>
  <c r="P135" i="6" s="1"/>
  <c r="O180" i="6"/>
  <c r="P180" i="6" s="1"/>
  <c r="O171" i="6"/>
  <c r="P171" i="6" s="1"/>
  <c r="O169" i="6"/>
  <c r="P169" i="6" s="1"/>
  <c r="O162" i="6"/>
  <c r="P162" i="6" s="1"/>
  <c r="O183" i="6"/>
  <c r="P183" i="6" s="1"/>
  <c r="O181" i="6"/>
  <c r="P181" i="6" s="1"/>
  <c r="O173" i="6"/>
  <c r="P173" i="6" s="1"/>
  <c r="O137" i="6"/>
  <c r="P137" i="6" s="1"/>
  <c r="O184" i="6"/>
  <c r="P184" i="6" s="1"/>
  <c r="O178" i="6"/>
  <c r="P178" i="6" s="1"/>
  <c r="O138" i="6"/>
  <c r="P138" i="6" s="1"/>
  <c r="O151" i="6"/>
  <c r="P151" i="6" s="1"/>
  <c r="O139" i="6"/>
  <c r="P139" i="6" s="1"/>
  <c r="O131" i="6"/>
  <c r="P131" i="6" s="1"/>
  <c r="O155" i="6"/>
  <c r="P155" i="6" s="1"/>
  <c r="K190" i="6"/>
  <c r="M190" i="6" s="1"/>
  <c r="N190" i="6" s="1"/>
  <c r="L189" i="6"/>
  <c r="P189" i="6" s="1"/>
  <c r="H71" i="1"/>
  <c r="R190" i="6"/>
  <c r="K191" i="6" l="1"/>
  <c r="M191" i="6" s="1"/>
  <c r="N191" i="6" s="1"/>
  <c r="L190" i="6"/>
  <c r="T155" i="6"/>
  <c r="Q155" i="6"/>
  <c r="T131" i="6"/>
  <c r="Q131" i="6"/>
  <c r="Q139" i="6"/>
  <c r="T139" i="6"/>
  <c r="Q151" i="6"/>
  <c r="T151" i="6"/>
  <c r="T138" i="6"/>
  <c r="Q138" i="6"/>
  <c r="T178" i="6"/>
  <c r="Q178" i="6"/>
  <c r="T184" i="6"/>
  <c r="Q184" i="6"/>
  <c r="T137" i="6"/>
  <c r="Q137" i="6"/>
  <c r="Q173" i="6"/>
  <c r="T173" i="6"/>
  <c r="T181" i="6"/>
  <c r="Q181" i="6"/>
  <c r="T183" i="6"/>
  <c r="Q183" i="6"/>
  <c r="Q162" i="6"/>
  <c r="T162" i="6"/>
  <c r="T169" i="6"/>
  <c r="Q169" i="6"/>
  <c r="T171" i="6"/>
  <c r="Q171" i="6"/>
  <c r="T180" i="6"/>
  <c r="Q180" i="6"/>
  <c r="T135" i="6"/>
  <c r="Q135" i="6"/>
  <c r="Q143" i="6"/>
  <c r="T143" i="6"/>
  <c r="Q150" i="6"/>
  <c r="T150" i="6"/>
  <c r="Q161" i="6"/>
  <c r="T161" i="6"/>
  <c r="T160" i="6"/>
  <c r="Q160" i="6"/>
  <c r="Q170" i="6"/>
  <c r="T170" i="6"/>
  <c r="Q176" i="6"/>
  <c r="T176" i="6"/>
  <c r="T185" i="6"/>
  <c r="Q185" i="6"/>
  <c r="T132" i="6"/>
  <c r="Q132" i="6"/>
  <c r="T145" i="6"/>
  <c r="Q145" i="6"/>
  <c r="Q134" i="6"/>
  <c r="T134" i="6"/>
  <c r="Q174" i="6"/>
  <c r="T174" i="6"/>
  <c r="T146" i="6"/>
  <c r="Q146" i="6"/>
  <c r="Q152" i="6"/>
  <c r="T152" i="6"/>
  <c r="Q157" i="6"/>
  <c r="T157" i="6"/>
  <c r="T165" i="6"/>
  <c r="Q165" i="6"/>
  <c r="Q175" i="6"/>
  <c r="T175" i="6"/>
  <c r="Q177" i="6"/>
  <c r="T177" i="6"/>
  <c r="Q158" i="6"/>
  <c r="T158" i="6"/>
  <c r="T141" i="6"/>
  <c r="Q141" i="6"/>
  <c r="Q164" i="6"/>
  <c r="T164" i="6"/>
  <c r="T166" i="6"/>
  <c r="Q166" i="6"/>
  <c r="T186" i="6"/>
  <c r="Q186" i="6"/>
  <c r="T167" i="6"/>
  <c r="Q167" i="6"/>
  <c r="T147" i="6"/>
  <c r="Q147" i="6"/>
  <c r="T156" i="6"/>
  <c r="Q156" i="6"/>
  <c r="T142" i="6"/>
  <c r="Q142" i="6"/>
  <c r="Q182" i="6"/>
  <c r="T182" i="6"/>
  <c r="Q136" i="6"/>
  <c r="T136" i="6"/>
  <c r="T144" i="6"/>
  <c r="Q144" i="6"/>
  <c r="Q153" i="6"/>
  <c r="T153" i="6"/>
  <c r="T148" i="6"/>
  <c r="Q148" i="6"/>
  <c r="T179" i="6"/>
  <c r="Q179" i="6"/>
  <c r="T187" i="6"/>
  <c r="Q187" i="6"/>
  <c r="T140" i="6"/>
  <c r="Q140" i="6"/>
  <c r="Q130" i="6"/>
  <c r="T130" i="6"/>
  <c r="T129" i="6"/>
  <c r="Q129" i="6"/>
  <c r="T188" i="6"/>
  <c r="Q188" i="6"/>
  <c r="Q133" i="6"/>
  <c r="T133" i="6"/>
  <c r="T149" i="6"/>
  <c r="Q149" i="6"/>
  <c r="T159" i="6"/>
  <c r="Q159" i="6"/>
  <c r="Q168" i="6"/>
  <c r="T168" i="6"/>
  <c r="Q172" i="6"/>
  <c r="T172" i="6"/>
  <c r="Q154" i="6"/>
  <c r="T154" i="6"/>
  <c r="Q163" i="6"/>
  <c r="T163" i="6"/>
  <c r="I71" i="1"/>
  <c r="R191" i="6"/>
  <c r="U163" i="6" l="1"/>
  <c r="E176" i="1" s="1"/>
  <c r="M176" i="1"/>
  <c r="U154" i="6"/>
  <c r="E167" i="1" s="1"/>
  <c r="M167" i="1"/>
  <c r="M185" i="1"/>
  <c r="U172" i="6"/>
  <c r="E185" i="1" s="1"/>
  <c r="U168" i="6"/>
  <c r="E181" i="1" s="1"/>
  <c r="M181" i="1"/>
  <c r="M172" i="1"/>
  <c r="U159" i="6"/>
  <c r="E172" i="1" s="1"/>
  <c r="M162" i="1"/>
  <c r="U149" i="6"/>
  <c r="E162" i="1" s="1"/>
  <c r="M146" i="1"/>
  <c r="U133" i="6"/>
  <c r="E146" i="1" s="1"/>
  <c r="M201" i="1"/>
  <c r="U129" i="6"/>
  <c r="E142" i="1" s="1"/>
  <c r="M142" i="1"/>
  <c r="U128" i="6"/>
  <c r="E141" i="1" s="1"/>
  <c r="M143" i="1"/>
  <c r="U130" i="6"/>
  <c r="E143" i="1" s="1"/>
  <c r="M153" i="1"/>
  <c r="U140" i="6"/>
  <c r="E153" i="1" s="1"/>
  <c r="M200" i="1"/>
  <c r="U187" i="6"/>
  <c r="E200" i="1" s="1"/>
  <c r="M192" i="1"/>
  <c r="U179" i="6"/>
  <c r="E192" i="1" s="1"/>
  <c r="U148" i="6"/>
  <c r="E161" i="1" s="1"/>
  <c r="M161" i="1"/>
  <c r="M166" i="1"/>
  <c r="U153" i="6"/>
  <c r="E166" i="1" s="1"/>
  <c r="M157" i="1"/>
  <c r="U144" i="6"/>
  <c r="E157" i="1" s="1"/>
  <c r="U136" i="6"/>
  <c r="E149" i="1" s="1"/>
  <c r="M149" i="1"/>
  <c r="M195" i="1"/>
  <c r="U182" i="6"/>
  <c r="E195" i="1" s="1"/>
  <c r="M155" i="1"/>
  <c r="U142" i="6"/>
  <c r="E155" i="1" s="1"/>
  <c r="U156" i="6"/>
  <c r="E169" i="1" s="1"/>
  <c r="M169" i="1"/>
  <c r="U147" i="6"/>
  <c r="E160" i="1" s="1"/>
  <c r="M160" i="1"/>
  <c r="M180" i="1"/>
  <c r="U167" i="6"/>
  <c r="E180" i="1" s="1"/>
  <c r="U186" i="6"/>
  <c r="E199" i="1" s="1"/>
  <c r="M199" i="1"/>
  <c r="U166" i="6"/>
  <c r="E179" i="1" s="1"/>
  <c r="M179" i="1"/>
  <c r="U164" i="6"/>
  <c r="E177" i="1" s="1"/>
  <c r="M177" i="1"/>
  <c r="U141" i="6"/>
  <c r="E154" i="1" s="1"/>
  <c r="M154" i="1"/>
  <c r="U158" i="6"/>
  <c r="E171" i="1" s="1"/>
  <c r="M171" i="1"/>
  <c r="M190" i="1"/>
  <c r="U177" i="6"/>
  <c r="E190" i="1" s="1"/>
  <c r="U175" i="6"/>
  <c r="E188" i="1" s="1"/>
  <c r="M188" i="1"/>
  <c r="M178" i="1"/>
  <c r="U165" i="6"/>
  <c r="E178" i="1" s="1"/>
  <c r="U157" i="6"/>
  <c r="E170" i="1" s="1"/>
  <c r="M170" i="1"/>
  <c r="M165" i="1"/>
  <c r="U152" i="6"/>
  <c r="E165" i="1" s="1"/>
  <c r="M159" i="1"/>
  <c r="U146" i="6"/>
  <c r="E159" i="1" s="1"/>
  <c r="M187" i="1"/>
  <c r="U174" i="6"/>
  <c r="E187" i="1" s="1"/>
  <c r="M147" i="1"/>
  <c r="U134" i="6"/>
  <c r="E147" i="1" s="1"/>
  <c r="M158" i="1"/>
  <c r="U145" i="6"/>
  <c r="E158" i="1" s="1"/>
  <c r="M145" i="1"/>
  <c r="U132" i="6"/>
  <c r="E145" i="1" s="1"/>
  <c r="M198" i="1"/>
  <c r="U185" i="6"/>
  <c r="E198" i="1" s="1"/>
  <c r="U176" i="6"/>
  <c r="E189" i="1" s="1"/>
  <c r="M189" i="1"/>
  <c r="M183" i="1"/>
  <c r="U170" i="6"/>
  <c r="E183" i="1" s="1"/>
  <c r="U160" i="6"/>
  <c r="E173" i="1" s="1"/>
  <c r="M173" i="1"/>
  <c r="M174" i="1"/>
  <c r="U161" i="6"/>
  <c r="E174" i="1" s="1"/>
  <c r="M163" i="1"/>
  <c r="U150" i="6"/>
  <c r="E163" i="1" s="1"/>
  <c r="M156" i="1"/>
  <c r="U143" i="6"/>
  <c r="E156" i="1" s="1"/>
  <c r="U135" i="6"/>
  <c r="E148" i="1" s="1"/>
  <c r="M148" i="1"/>
  <c r="M193" i="1"/>
  <c r="U180" i="6"/>
  <c r="E193" i="1" s="1"/>
  <c r="U171" i="6"/>
  <c r="E184" i="1" s="1"/>
  <c r="M184" i="1"/>
  <c r="M182" i="1"/>
  <c r="U169" i="6"/>
  <c r="E182" i="1" s="1"/>
  <c r="M175" i="1"/>
  <c r="U162" i="6"/>
  <c r="E175" i="1" s="1"/>
  <c r="U183" i="6"/>
  <c r="E196" i="1" s="1"/>
  <c r="M196" i="1"/>
  <c r="M194" i="1"/>
  <c r="U181" i="6"/>
  <c r="E194" i="1" s="1"/>
  <c r="M186" i="1"/>
  <c r="U173" i="6"/>
  <c r="E186" i="1" s="1"/>
  <c r="M150" i="1"/>
  <c r="U137" i="6"/>
  <c r="E150" i="1" s="1"/>
  <c r="M197" i="1"/>
  <c r="U184" i="6"/>
  <c r="E197" i="1" s="1"/>
  <c r="M191" i="1"/>
  <c r="U178" i="6"/>
  <c r="E191" i="1" s="1"/>
  <c r="M151" i="1"/>
  <c r="U138" i="6"/>
  <c r="E151" i="1" s="1"/>
  <c r="M164" i="1"/>
  <c r="U151" i="6"/>
  <c r="E164" i="1" s="1"/>
  <c r="U139" i="6"/>
  <c r="E152" i="1" s="1"/>
  <c r="M152" i="1"/>
  <c r="M144" i="1"/>
  <c r="U131" i="6"/>
  <c r="E144" i="1" s="1"/>
  <c r="M168" i="1"/>
  <c r="U155" i="6"/>
  <c r="E168" i="1" s="1"/>
  <c r="K192" i="6"/>
  <c r="M192" i="6" s="1"/>
  <c r="N192" i="6" s="1"/>
  <c r="L191" i="6"/>
  <c r="J71" i="1"/>
  <c r="D72" i="1" s="1"/>
  <c r="L71" i="1"/>
  <c r="R192" i="6"/>
  <c r="K193" i="6" l="1"/>
  <c r="M193" i="6" s="1"/>
  <c r="N193" i="6" s="1"/>
  <c r="L192" i="6"/>
  <c r="G72" i="1"/>
  <c r="F72" i="1"/>
  <c r="R193" i="6"/>
  <c r="K194" i="6" l="1"/>
  <c r="M194" i="6" s="1"/>
  <c r="N194" i="6" s="1"/>
  <c r="L193" i="6"/>
  <c r="H72" i="1"/>
  <c r="R194" i="6"/>
  <c r="K195" i="6" l="1"/>
  <c r="M195" i="6" s="1"/>
  <c r="N195" i="6" s="1"/>
  <c r="L194" i="6"/>
  <c r="I72" i="1"/>
  <c r="R195" i="6"/>
  <c r="K196" i="6" l="1"/>
  <c r="M196" i="6" s="1"/>
  <c r="N196" i="6" s="1"/>
  <c r="L195" i="6"/>
  <c r="J72" i="1"/>
  <c r="D73" i="1" s="1"/>
  <c r="L72" i="1"/>
  <c r="R196" i="6"/>
  <c r="K197" i="6" l="1"/>
  <c r="M197" i="6" s="1"/>
  <c r="N197" i="6" s="1"/>
  <c r="L196" i="6"/>
  <c r="G73" i="1"/>
  <c r="F73" i="1"/>
  <c r="R197" i="6"/>
  <c r="K198" i="6" l="1"/>
  <c r="M198" i="6" s="1"/>
  <c r="N198" i="6" s="1"/>
  <c r="L197" i="6"/>
  <c r="H73" i="1"/>
  <c r="I73" i="1" s="1"/>
  <c r="L73" i="1" s="1"/>
  <c r="R198" i="6"/>
  <c r="K199" i="6" l="1"/>
  <c r="M199" i="6" s="1"/>
  <c r="N199" i="6" s="1"/>
  <c r="L198" i="6"/>
  <c r="J73" i="1"/>
  <c r="D74" i="1" s="1"/>
  <c r="R199" i="6"/>
  <c r="K200" i="6" l="1"/>
  <c r="M200" i="6" s="1"/>
  <c r="N200" i="6" s="1"/>
  <c r="L199" i="6"/>
  <c r="G74" i="1"/>
  <c r="F74" i="1"/>
  <c r="R200" i="6"/>
  <c r="K201" i="6" l="1"/>
  <c r="M201" i="6" s="1"/>
  <c r="N201" i="6" s="1"/>
  <c r="L200" i="6"/>
  <c r="H74" i="1"/>
  <c r="R201" i="6"/>
  <c r="K202" i="6" l="1"/>
  <c r="M202" i="6" s="1"/>
  <c r="N202" i="6" s="1"/>
  <c r="L201" i="6"/>
  <c r="I74" i="1"/>
  <c r="R202" i="6"/>
  <c r="K203" i="6" l="1"/>
  <c r="M203" i="6" s="1"/>
  <c r="N203" i="6" s="1"/>
  <c r="L202" i="6"/>
  <c r="J74" i="1"/>
  <c r="D75" i="1" s="1"/>
  <c r="L74" i="1"/>
  <c r="R203" i="6"/>
  <c r="K204" i="6" l="1"/>
  <c r="M204" i="6" s="1"/>
  <c r="N204" i="6" s="1"/>
  <c r="L203" i="6"/>
  <c r="G75" i="1"/>
  <c r="F75" i="1"/>
  <c r="R204" i="6"/>
  <c r="K205" i="6" l="1"/>
  <c r="M205" i="6" s="1"/>
  <c r="N205" i="6" s="1"/>
  <c r="L204" i="6"/>
  <c r="H75" i="1"/>
  <c r="R205" i="6"/>
  <c r="K206" i="6" l="1"/>
  <c r="M206" i="6" s="1"/>
  <c r="N206" i="6" s="1"/>
  <c r="L205" i="6"/>
  <c r="I75" i="1"/>
  <c r="R206" i="6"/>
  <c r="K207" i="6" l="1"/>
  <c r="M207" i="6" s="1"/>
  <c r="N207" i="6" s="1"/>
  <c r="L206" i="6"/>
  <c r="J75" i="1"/>
  <c r="D76" i="1" s="1"/>
  <c r="L75" i="1"/>
  <c r="R207" i="6"/>
  <c r="K208" i="6" l="1"/>
  <c r="M208" i="6" s="1"/>
  <c r="N208" i="6" s="1"/>
  <c r="L207" i="6"/>
  <c r="F76" i="1"/>
  <c r="G76" i="1"/>
  <c r="R208" i="6"/>
  <c r="K209" i="6" l="1"/>
  <c r="M209" i="6" s="1"/>
  <c r="N209" i="6" s="1"/>
  <c r="L208" i="6"/>
  <c r="H76" i="1"/>
  <c r="R209" i="6"/>
  <c r="K210" i="6" l="1"/>
  <c r="M210" i="6" s="1"/>
  <c r="N210" i="6" s="1"/>
  <c r="L209" i="6"/>
  <c r="I76" i="1"/>
  <c r="L76" i="1" s="1"/>
  <c r="R210" i="6"/>
  <c r="K211" i="6" l="1"/>
  <c r="M211" i="6" s="1"/>
  <c r="N211" i="6" s="1"/>
  <c r="L210" i="6"/>
  <c r="J76" i="1"/>
  <c r="D77" i="1" s="1"/>
  <c r="F77" i="1" s="1"/>
  <c r="R211" i="6"/>
  <c r="K212" i="6" l="1"/>
  <c r="M212" i="6" s="1"/>
  <c r="N212" i="6" s="1"/>
  <c r="L211" i="6"/>
  <c r="G77" i="1"/>
  <c r="R212" i="6"/>
  <c r="K213" i="6" l="1"/>
  <c r="M213" i="6" s="1"/>
  <c r="N213" i="6" s="1"/>
  <c r="L212" i="6"/>
  <c r="H77" i="1"/>
  <c r="R213" i="6"/>
  <c r="K214" i="6" l="1"/>
  <c r="M214" i="6" s="1"/>
  <c r="N214" i="6" s="1"/>
  <c r="L213" i="6"/>
  <c r="I77" i="1"/>
  <c r="L77" i="1" s="1"/>
  <c r="R214" i="6"/>
  <c r="K215" i="6" l="1"/>
  <c r="M215" i="6" s="1"/>
  <c r="N215" i="6" s="1"/>
  <c r="L214" i="6"/>
  <c r="J77" i="1"/>
  <c r="D78" i="1" s="1"/>
  <c r="G78" i="1" s="1"/>
  <c r="R215" i="6"/>
  <c r="K216" i="6" l="1"/>
  <c r="M216" i="6" s="1"/>
  <c r="N216" i="6" s="1"/>
  <c r="L215" i="6"/>
  <c r="F78" i="1"/>
  <c r="H78" i="1" s="1"/>
  <c r="R216" i="6"/>
  <c r="K217" i="6" l="1"/>
  <c r="M217" i="6" s="1"/>
  <c r="N217" i="6" s="1"/>
  <c r="L216" i="6"/>
  <c r="I78" i="1"/>
  <c r="J78" i="1" s="1"/>
  <c r="D79" i="1" s="1"/>
  <c r="G79" i="1" s="1"/>
  <c r="R217" i="6"/>
  <c r="K218" i="6" l="1"/>
  <c r="M218" i="6" s="1"/>
  <c r="N218" i="6" s="1"/>
  <c r="L217" i="6"/>
  <c r="L78" i="1"/>
  <c r="F79" i="1"/>
  <c r="H79" i="1" s="1"/>
  <c r="R218" i="6"/>
  <c r="K219" i="6" l="1"/>
  <c r="M219" i="6" s="1"/>
  <c r="N219" i="6" s="1"/>
  <c r="L218" i="6"/>
  <c r="I79" i="1"/>
  <c r="L79" i="1" s="1"/>
  <c r="R219" i="6"/>
  <c r="K220" i="6" l="1"/>
  <c r="M220" i="6" s="1"/>
  <c r="N220" i="6" s="1"/>
  <c r="L219" i="6"/>
  <c r="J79" i="1"/>
  <c r="D80" i="1" s="1"/>
  <c r="G80" i="1" s="1"/>
  <c r="R220" i="6"/>
  <c r="K221" i="6" l="1"/>
  <c r="M221" i="6" s="1"/>
  <c r="N221" i="6" s="1"/>
  <c r="L220" i="6"/>
  <c r="F80" i="1"/>
  <c r="H80" i="1" s="1"/>
  <c r="R221" i="6"/>
  <c r="K222" i="6" l="1"/>
  <c r="M222" i="6" s="1"/>
  <c r="N222" i="6" s="1"/>
  <c r="L221" i="6"/>
  <c r="I80" i="1"/>
  <c r="L80" i="1" s="1"/>
  <c r="R222" i="6"/>
  <c r="K223" i="6" l="1"/>
  <c r="M223" i="6" s="1"/>
  <c r="N223" i="6" s="1"/>
  <c r="L222" i="6"/>
  <c r="J80" i="1"/>
  <c r="D81" i="1" s="1"/>
  <c r="F81" i="1" s="1"/>
  <c r="R223" i="6"/>
  <c r="K224" i="6" l="1"/>
  <c r="M224" i="6" s="1"/>
  <c r="N224" i="6" s="1"/>
  <c r="L223" i="6"/>
  <c r="G81" i="1"/>
  <c r="H81" i="1" s="1"/>
  <c r="R224" i="6"/>
  <c r="K225" i="6" l="1"/>
  <c r="M225" i="6" s="1"/>
  <c r="N225" i="6" s="1"/>
  <c r="L224" i="6"/>
  <c r="I81" i="1"/>
  <c r="L81" i="1" s="1"/>
  <c r="R225" i="6"/>
  <c r="K226" i="6" l="1"/>
  <c r="M226" i="6" s="1"/>
  <c r="N226" i="6" s="1"/>
  <c r="L225" i="6"/>
  <c r="J81" i="1"/>
  <c r="D82" i="1" s="1"/>
  <c r="F82" i="1" s="1"/>
  <c r="R226" i="6"/>
  <c r="K227" i="6" l="1"/>
  <c r="M227" i="6" s="1"/>
  <c r="N227" i="6" s="1"/>
  <c r="L226" i="6"/>
  <c r="G82" i="1"/>
  <c r="R227" i="6"/>
  <c r="K228" i="6" l="1"/>
  <c r="M228" i="6" s="1"/>
  <c r="N228" i="6" s="1"/>
  <c r="L227" i="6"/>
  <c r="H82" i="1"/>
  <c r="I82" i="1" s="1"/>
  <c r="R228" i="6"/>
  <c r="K229" i="6" l="1"/>
  <c r="M229" i="6" s="1"/>
  <c r="N229" i="6" s="1"/>
  <c r="L228" i="6"/>
  <c r="J82" i="1"/>
  <c r="D83" i="1" s="1"/>
  <c r="L82" i="1"/>
  <c r="R229" i="6"/>
  <c r="K230" i="6" l="1"/>
  <c r="M230" i="6" s="1"/>
  <c r="N230" i="6" s="1"/>
  <c r="L229" i="6"/>
  <c r="F83" i="1"/>
  <c r="G83" i="1"/>
  <c r="R230" i="6"/>
  <c r="K231" i="6" l="1"/>
  <c r="M231" i="6" s="1"/>
  <c r="N231" i="6" s="1"/>
  <c r="L230" i="6"/>
  <c r="H83" i="1"/>
  <c r="R231" i="6"/>
  <c r="K232" i="6" l="1"/>
  <c r="M232" i="6" s="1"/>
  <c r="N232" i="6" s="1"/>
  <c r="L231" i="6"/>
  <c r="I83" i="1"/>
  <c r="R232" i="6"/>
  <c r="K233" i="6" l="1"/>
  <c r="M233" i="6" s="1"/>
  <c r="N233" i="6" s="1"/>
  <c r="L232" i="6"/>
  <c r="J83" i="1"/>
  <c r="D84" i="1" s="1"/>
  <c r="L83" i="1"/>
  <c r="R233" i="6"/>
  <c r="K234" i="6" l="1"/>
  <c r="M234" i="6" s="1"/>
  <c r="N234" i="6" s="1"/>
  <c r="L233" i="6"/>
  <c r="F84" i="1"/>
  <c r="G84" i="1"/>
  <c r="R234" i="6"/>
  <c r="K235" i="6" l="1"/>
  <c r="M235" i="6" s="1"/>
  <c r="N235" i="6" s="1"/>
  <c r="L234" i="6"/>
  <c r="H84" i="1"/>
  <c r="R235" i="6"/>
  <c r="K236" i="6" l="1"/>
  <c r="M236" i="6" s="1"/>
  <c r="N236" i="6" s="1"/>
  <c r="L235" i="6"/>
  <c r="I84" i="1"/>
  <c r="R236" i="6"/>
  <c r="K237" i="6" l="1"/>
  <c r="M237" i="6" s="1"/>
  <c r="N237" i="6" s="1"/>
  <c r="L236" i="6"/>
  <c r="J84" i="1"/>
  <c r="D85" i="1" s="1"/>
  <c r="L84" i="1"/>
  <c r="R237" i="6"/>
  <c r="K238" i="6" l="1"/>
  <c r="M238" i="6" s="1"/>
  <c r="N238" i="6" s="1"/>
  <c r="L237" i="6"/>
  <c r="G85" i="1"/>
  <c r="F85" i="1"/>
  <c r="R238" i="6"/>
  <c r="K239" i="6" l="1"/>
  <c r="M239" i="6" s="1"/>
  <c r="N239" i="6" s="1"/>
  <c r="L238" i="6"/>
  <c r="H85" i="1"/>
  <c r="R239" i="6"/>
  <c r="K240" i="6" l="1"/>
  <c r="M240" i="6" s="1"/>
  <c r="N240" i="6" s="1"/>
  <c r="L239" i="6"/>
  <c r="I85" i="1"/>
  <c r="R240" i="6"/>
  <c r="K241" i="6" l="1"/>
  <c r="M241" i="6" s="1"/>
  <c r="N241" i="6" s="1"/>
  <c r="L240" i="6"/>
  <c r="J85" i="1"/>
  <c r="D86" i="1" s="1"/>
  <c r="L85" i="1"/>
  <c r="R241" i="6"/>
  <c r="K242" i="6" l="1"/>
  <c r="M242" i="6" s="1"/>
  <c r="N242" i="6" s="1"/>
  <c r="L241" i="6"/>
  <c r="G86" i="1"/>
  <c r="F86" i="1"/>
  <c r="R242" i="6"/>
  <c r="K243" i="6" l="1"/>
  <c r="M243" i="6" s="1"/>
  <c r="N243" i="6" s="1"/>
  <c r="L242" i="6"/>
  <c r="H86" i="1"/>
  <c r="R243" i="6"/>
  <c r="K244" i="6" l="1"/>
  <c r="M244" i="6" s="1"/>
  <c r="N244" i="6" s="1"/>
  <c r="L243" i="6"/>
  <c r="I86" i="1"/>
  <c r="R244" i="6"/>
  <c r="K245" i="6" l="1"/>
  <c r="M245" i="6" s="1"/>
  <c r="N245" i="6" s="1"/>
  <c r="L244" i="6"/>
  <c r="J86" i="1"/>
  <c r="D87" i="1" s="1"/>
  <c r="L86" i="1"/>
  <c r="R245" i="6"/>
  <c r="K246" i="6" l="1"/>
  <c r="M246" i="6" s="1"/>
  <c r="N246" i="6" s="1"/>
  <c r="L245" i="6"/>
  <c r="G87" i="1"/>
  <c r="F87" i="1"/>
  <c r="R246" i="6"/>
  <c r="K247" i="6" l="1"/>
  <c r="M247" i="6" s="1"/>
  <c r="N247" i="6" s="1"/>
  <c r="L246" i="6"/>
  <c r="H87" i="1"/>
  <c r="R247" i="6"/>
  <c r="K248" i="6" l="1"/>
  <c r="M248" i="6" s="1"/>
  <c r="N248" i="6" s="1"/>
  <c r="L247" i="6"/>
  <c r="I87" i="1"/>
  <c r="L87" i="1" s="1"/>
  <c r="R248" i="6"/>
  <c r="K249" i="6" l="1"/>
  <c r="M249" i="6" s="1"/>
  <c r="N249" i="6" s="1"/>
  <c r="L248" i="6"/>
  <c r="J87" i="1"/>
  <c r="D88" i="1" s="1"/>
  <c r="G88" i="1" s="1"/>
  <c r="R249" i="6"/>
  <c r="O199" i="6" l="1"/>
  <c r="P199" i="6" s="1"/>
  <c r="O191" i="6"/>
  <c r="P191" i="6" s="1"/>
  <c r="O194" i="6"/>
  <c r="P194" i="6" s="1"/>
  <c r="O224" i="6"/>
  <c r="P224" i="6" s="1"/>
  <c r="O229" i="6"/>
  <c r="P229" i="6" s="1"/>
  <c r="O241" i="6"/>
  <c r="P241" i="6" s="1"/>
  <c r="O212" i="6"/>
  <c r="P212" i="6" s="1"/>
  <c r="O242" i="6"/>
  <c r="P242" i="6" s="1"/>
  <c r="O248" i="6"/>
  <c r="P248" i="6" s="1"/>
  <c r="O197" i="6"/>
  <c r="P197" i="6" s="1"/>
  <c r="O213" i="6"/>
  <c r="P213" i="6" s="1"/>
  <c r="O218" i="6"/>
  <c r="P218" i="6" s="1"/>
  <c r="O223" i="6"/>
  <c r="P223" i="6" s="1"/>
  <c r="O203" i="6"/>
  <c r="P203" i="6" s="1"/>
  <c r="O196" i="6"/>
  <c r="P196" i="6" s="1"/>
  <c r="O206" i="6"/>
  <c r="P206" i="6" s="1"/>
  <c r="O243" i="6"/>
  <c r="P243" i="6" s="1"/>
  <c r="O239" i="6"/>
  <c r="P239" i="6" s="1"/>
  <c r="O231" i="6"/>
  <c r="P231" i="6" s="1"/>
  <c r="O227" i="6"/>
  <c r="P227" i="6" s="1"/>
  <c r="O201" i="6"/>
  <c r="P201" i="6" s="1"/>
  <c r="O216" i="6"/>
  <c r="P216" i="6" s="1"/>
  <c r="O233" i="6"/>
  <c r="P233" i="6" s="1"/>
  <c r="O214" i="6"/>
  <c r="P214" i="6" s="1"/>
  <c r="O228" i="6"/>
  <c r="P228" i="6" s="1"/>
  <c r="O205" i="6"/>
  <c r="P205" i="6" s="1"/>
  <c r="O246" i="6"/>
  <c r="P246" i="6" s="1"/>
  <c r="O193" i="6"/>
  <c r="P193" i="6" s="1"/>
  <c r="O232" i="6"/>
  <c r="P232" i="6" s="1"/>
  <c r="O192" i="6"/>
  <c r="P192" i="6" s="1"/>
  <c r="O237" i="6"/>
  <c r="P237" i="6" s="1"/>
  <c r="O207" i="6"/>
  <c r="P207" i="6" s="1"/>
  <c r="O190" i="6"/>
  <c r="P190" i="6" s="1"/>
  <c r="O230" i="6"/>
  <c r="P230" i="6" s="1"/>
  <c r="O220" i="6"/>
  <c r="P220" i="6" s="1"/>
  <c r="O200" i="6"/>
  <c r="P200" i="6" s="1"/>
  <c r="O219" i="6"/>
  <c r="P219" i="6" s="1"/>
  <c r="O209" i="6"/>
  <c r="P209" i="6" s="1"/>
  <c r="O198" i="6"/>
  <c r="P198" i="6" s="1"/>
  <c r="O234" i="6"/>
  <c r="P234" i="6" s="1"/>
  <c r="O195" i="6"/>
  <c r="P195" i="6" s="1"/>
  <c r="O204" i="6"/>
  <c r="P204" i="6" s="1"/>
  <c r="O221" i="6"/>
  <c r="P221" i="6" s="1"/>
  <c r="O225" i="6"/>
  <c r="P225" i="6" s="1"/>
  <c r="O222" i="6"/>
  <c r="P222" i="6" s="1"/>
  <c r="O245" i="6"/>
  <c r="P245" i="6" s="1"/>
  <c r="O208" i="6"/>
  <c r="P208" i="6" s="1"/>
  <c r="O215" i="6"/>
  <c r="P215" i="6" s="1"/>
  <c r="O240" i="6"/>
  <c r="P240" i="6" s="1"/>
  <c r="O202" i="6"/>
  <c r="P202" i="6" s="1"/>
  <c r="O236" i="6"/>
  <c r="P236" i="6" s="1"/>
  <c r="O226" i="6"/>
  <c r="P226" i="6" s="1"/>
  <c r="O211" i="6"/>
  <c r="P211" i="6" s="1"/>
  <c r="O244" i="6"/>
  <c r="P244" i="6" s="1"/>
  <c r="O235" i="6"/>
  <c r="P235" i="6" s="1"/>
  <c r="O210" i="6"/>
  <c r="P210" i="6" s="1"/>
  <c r="O247" i="6"/>
  <c r="P247" i="6" s="1"/>
  <c r="O217" i="6"/>
  <c r="P217" i="6" s="1"/>
  <c r="O238" i="6"/>
  <c r="P238" i="6" s="1"/>
  <c r="K250" i="6"/>
  <c r="M250" i="6" s="1"/>
  <c r="N250" i="6" s="1"/>
  <c r="L249" i="6"/>
  <c r="P249" i="6" s="1"/>
  <c r="F88" i="1"/>
  <c r="H88" i="1" s="1"/>
  <c r="R250" i="6"/>
  <c r="Q199" i="6" l="1"/>
  <c r="Q189" i="6"/>
  <c r="T189" i="6"/>
  <c r="K251" i="6"/>
  <c r="M251" i="6" s="1"/>
  <c r="N251" i="6" s="1"/>
  <c r="L250" i="6"/>
  <c r="T238" i="6"/>
  <c r="Q238" i="6"/>
  <c r="Q217" i="6"/>
  <c r="T217" i="6"/>
  <c r="Q247" i="6"/>
  <c r="T247" i="6"/>
  <c r="Q210" i="6"/>
  <c r="T210" i="6"/>
  <c r="Q235" i="6"/>
  <c r="T235" i="6"/>
  <c r="Q244" i="6"/>
  <c r="T244" i="6"/>
  <c r="Q211" i="6"/>
  <c r="T211" i="6"/>
  <c r="Q226" i="6"/>
  <c r="T226" i="6"/>
  <c r="T236" i="6"/>
  <c r="Q236" i="6"/>
  <c r="Q202" i="6"/>
  <c r="T202" i="6"/>
  <c r="Q240" i="6"/>
  <c r="T240" i="6"/>
  <c r="T215" i="6"/>
  <c r="Q215" i="6"/>
  <c r="T208" i="6"/>
  <c r="Q208" i="6"/>
  <c r="T245" i="6"/>
  <c r="Q245" i="6"/>
  <c r="T222" i="6"/>
  <c r="Q222" i="6"/>
  <c r="T225" i="6"/>
  <c r="Q225" i="6"/>
  <c r="T221" i="6"/>
  <c r="Q221" i="6"/>
  <c r="Q204" i="6"/>
  <c r="T204" i="6"/>
  <c r="T195" i="6"/>
  <c r="Q195" i="6"/>
  <c r="T234" i="6"/>
  <c r="Q234" i="6"/>
  <c r="T198" i="6"/>
  <c r="Q198" i="6"/>
  <c r="T209" i="6"/>
  <c r="Q209" i="6"/>
  <c r="Q219" i="6"/>
  <c r="T219" i="6"/>
  <c r="T199" i="6"/>
  <c r="Q200" i="6"/>
  <c r="T200" i="6"/>
  <c r="T220" i="6"/>
  <c r="Q220" i="6"/>
  <c r="T230" i="6"/>
  <c r="Q230" i="6"/>
  <c r="T190" i="6"/>
  <c r="Q190" i="6"/>
  <c r="T207" i="6"/>
  <c r="Q207" i="6"/>
  <c r="Q237" i="6"/>
  <c r="T237" i="6"/>
  <c r="T192" i="6"/>
  <c r="Q192" i="6"/>
  <c r="T232" i="6"/>
  <c r="Q232" i="6"/>
  <c r="T193" i="6"/>
  <c r="Q193" i="6"/>
  <c r="Q246" i="6"/>
  <c r="T246" i="6"/>
  <c r="T205" i="6"/>
  <c r="Q205" i="6"/>
  <c r="T228" i="6"/>
  <c r="Q228" i="6"/>
  <c r="Q214" i="6"/>
  <c r="T214" i="6"/>
  <c r="Q233" i="6"/>
  <c r="T233" i="6"/>
  <c r="Q216" i="6"/>
  <c r="T216" i="6"/>
  <c r="Q201" i="6"/>
  <c r="T201" i="6"/>
  <c r="Q227" i="6"/>
  <c r="T227" i="6"/>
  <c r="Q231" i="6"/>
  <c r="T231" i="6"/>
  <c r="T239" i="6"/>
  <c r="Q239" i="6"/>
  <c r="T243" i="6"/>
  <c r="Q243" i="6"/>
  <c r="Q206" i="6"/>
  <c r="T206" i="6"/>
  <c r="T196" i="6"/>
  <c r="Q196" i="6"/>
  <c r="T203" i="6"/>
  <c r="Q203" i="6"/>
  <c r="T223" i="6"/>
  <c r="Q223" i="6"/>
  <c r="T218" i="6"/>
  <c r="Q218" i="6"/>
  <c r="Q213" i="6"/>
  <c r="T213" i="6"/>
  <c r="T197" i="6"/>
  <c r="Q197" i="6"/>
  <c r="T248" i="6"/>
  <c r="Q248" i="6"/>
  <c r="Q242" i="6"/>
  <c r="T242" i="6"/>
  <c r="T212" i="6"/>
  <c r="Q212" i="6"/>
  <c r="Q241" i="6"/>
  <c r="T241" i="6"/>
  <c r="Q229" i="6"/>
  <c r="T229" i="6"/>
  <c r="Q224" i="6"/>
  <c r="T224" i="6"/>
  <c r="Q194" i="6"/>
  <c r="T194" i="6"/>
  <c r="T191" i="6"/>
  <c r="Q191" i="6"/>
  <c r="I88" i="1"/>
  <c r="R251" i="6"/>
  <c r="U189" i="6" l="1"/>
  <c r="E202" i="1" s="1"/>
  <c r="M202" i="1"/>
  <c r="U188" i="6"/>
  <c r="E201" i="1" s="1"/>
  <c r="U191" i="6"/>
  <c r="E204" i="1" s="1"/>
  <c r="M204" i="1"/>
  <c r="M207" i="1"/>
  <c r="U194" i="6"/>
  <c r="E207" i="1" s="1"/>
  <c r="U224" i="6"/>
  <c r="E237" i="1" s="1"/>
  <c r="M237" i="1"/>
  <c r="M242" i="1"/>
  <c r="U229" i="6"/>
  <c r="E242" i="1" s="1"/>
  <c r="M254" i="1"/>
  <c r="U241" i="6"/>
  <c r="E254" i="1" s="1"/>
  <c r="U212" i="6"/>
  <c r="E225" i="1" s="1"/>
  <c r="M225" i="1"/>
  <c r="M255" i="1"/>
  <c r="U242" i="6"/>
  <c r="E255" i="1" s="1"/>
  <c r="M261" i="1"/>
  <c r="M210" i="1"/>
  <c r="U197" i="6"/>
  <c r="E210" i="1" s="1"/>
  <c r="U213" i="6"/>
  <c r="E226" i="1" s="1"/>
  <c r="M226" i="1"/>
  <c r="M231" i="1"/>
  <c r="U218" i="6"/>
  <c r="E231" i="1" s="1"/>
  <c r="M236" i="1"/>
  <c r="U223" i="6"/>
  <c r="E236" i="1" s="1"/>
  <c r="M216" i="1"/>
  <c r="U203" i="6"/>
  <c r="E216" i="1" s="1"/>
  <c r="U196" i="6"/>
  <c r="E209" i="1" s="1"/>
  <c r="M209" i="1"/>
  <c r="M219" i="1"/>
  <c r="U206" i="6"/>
  <c r="E219" i="1" s="1"/>
  <c r="M256" i="1"/>
  <c r="U243" i="6"/>
  <c r="E256" i="1" s="1"/>
  <c r="M252" i="1"/>
  <c r="U239" i="6"/>
  <c r="E252" i="1" s="1"/>
  <c r="M244" i="1"/>
  <c r="U231" i="6"/>
  <c r="E244" i="1" s="1"/>
  <c r="M240" i="1"/>
  <c r="U227" i="6"/>
  <c r="E240" i="1" s="1"/>
  <c r="M214" i="1"/>
  <c r="U201" i="6"/>
  <c r="E214" i="1" s="1"/>
  <c r="U216" i="6"/>
  <c r="E229" i="1" s="1"/>
  <c r="M229" i="1"/>
  <c r="M246" i="1"/>
  <c r="U233" i="6"/>
  <c r="E246" i="1" s="1"/>
  <c r="M227" i="1"/>
  <c r="U214" i="6"/>
  <c r="E227" i="1" s="1"/>
  <c r="M241" i="1"/>
  <c r="U228" i="6"/>
  <c r="E241" i="1" s="1"/>
  <c r="M218" i="1"/>
  <c r="U205" i="6"/>
  <c r="E218" i="1" s="1"/>
  <c r="U246" i="6"/>
  <c r="E259" i="1" s="1"/>
  <c r="M259" i="1"/>
  <c r="M206" i="1"/>
  <c r="U193" i="6"/>
  <c r="E206" i="1" s="1"/>
  <c r="U232" i="6"/>
  <c r="E245" i="1" s="1"/>
  <c r="M245" i="1"/>
  <c r="M205" i="1"/>
  <c r="U192" i="6"/>
  <c r="E205" i="1" s="1"/>
  <c r="M250" i="1"/>
  <c r="U237" i="6"/>
  <c r="E250" i="1" s="1"/>
  <c r="M220" i="1"/>
  <c r="U207" i="6"/>
  <c r="E220" i="1" s="1"/>
  <c r="M203" i="1"/>
  <c r="U190" i="6"/>
  <c r="E203" i="1" s="1"/>
  <c r="M243" i="1"/>
  <c r="U230" i="6"/>
  <c r="E243" i="1" s="1"/>
  <c r="M233" i="1"/>
  <c r="U220" i="6"/>
  <c r="E233" i="1" s="1"/>
  <c r="M213" i="1"/>
  <c r="U200" i="6"/>
  <c r="E213" i="1" s="1"/>
  <c r="M212" i="1"/>
  <c r="U199" i="6"/>
  <c r="E212" i="1" s="1"/>
  <c r="M232" i="1"/>
  <c r="U219" i="6"/>
  <c r="E232" i="1" s="1"/>
  <c r="M222" i="1"/>
  <c r="U209" i="6"/>
  <c r="E222" i="1" s="1"/>
  <c r="M211" i="1"/>
  <c r="U198" i="6"/>
  <c r="E211" i="1" s="1"/>
  <c r="M247" i="1"/>
  <c r="U234" i="6"/>
  <c r="E247" i="1" s="1"/>
  <c r="M208" i="1"/>
  <c r="U195" i="6"/>
  <c r="E208" i="1" s="1"/>
  <c r="M217" i="1"/>
  <c r="U204" i="6"/>
  <c r="E217" i="1" s="1"/>
  <c r="M234" i="1"/>
  <c r="U221" i="6"/>
  <c r="E234" i="1" s="1"/>
  <c r="M238" i="1"/>
  <c r="U225" i="6"/>
  <c r="E238" i="1" s="1"/>
  <c r="M235" i="1"/>
  <c r="U222" i="6"/>
  <c r="E235" i="1" s="1"/>
  <c r="M258" i="1"/>
  <c r="U245" i="6"/>
  <c r="E258" i="1" s="1"/>
  <c r="U208" i="6"/>
  <c r="E221" i="1" s="1"/>
  <c r="M221" i="1"/>
  <c r="M228" i="1"/>
  <c r="U215" i="6"/>
  <c r="E228" i="1" s="1"/>
  <c r="U240" i="6"/>
  <c r="E253" i="1" s="1"/>
  <c r="M253" i="1"/>
  <c r="M215" i="1"/>
  <c r="U202" i="6"/>
  <c r="E215" i="1" s="1"/>
  <c r="M249" i="1"/>
  <c r="U236" i="6"/>
  <c r="E249" i="1" s="1"/>
  <c r="M239" i="1"/>
  <c r="U226" i="6"/>
  <c r="E239" i="1" s="1"/>
  <c r="M224" i="1"/>
  <c r="U211" i="6"/>
  <c r="E224" i="1" s="1"/>
  <c r="M257" i="1"/>
  <c r="U244" i="6"/>
  <c r="E257" i="1" s="1"/>
  <c r="M248" i="1"/>
  <c r="U235" i="6"/>
  <c r="E248" i="1" s="1"/>
  <c r="M223" i="1"/>
  <c r="U210" i="6"/>
  <c r="E223" i="1" s="1"/>
  <c r="U247" i="6"/>
  <c r="E260" i="1" s="1"/>
  <c r="M260" i="1"/>
  <c r="M230" i="1"/>
  <c r="U217" i="6"/>
  <c r="E230" i="1" s="1"/>
  <c r="U238" i="6"/>
  <c r="E251" i="1" s="1"/>
  <c r="M251" i="1"/>
  <c r="K252" i="6"/>
  <c r="M252" i="6" s="1"/>
  <c r="N252" i="6" s="1"/>
  <c r="L251" i="6"/>
  <c r="J88" i="1"/>
  <c r="D89" i="1" s="1"/>
  <c r="L88" i="1"/>
  <c r="R252" i="6"/>
  <c r="K253" i="6" l="1"/>
  <c r="M253" i="6" s="1"/>
  <c r="N253" i="6" s="1"/>
  <c r="L252" i="6"/>
  <c r="F89" i="1"/>
  <c r="G89" i="1"/>
  <c r="R253" i="6"/>
  <c r="K254" i="6" l="1"/>
  <c r="M254" i="6" s="1"/>
  <c r="N254" i="6" s="1"/>
  <c r="L253" i="6"/>
  <c r="H89" i="1"/>
  <c r="R254" i="6"/>
  <c r="K255" i="6" l="1"/>
  <c r="M255" i="6" s="1"/>
  <c r="N255" i="6" s="1"/>
  <c r="L254" i="6"/>
  <c r="I89" i="1"/>
  <c r="L89" i="1" s="1"/>
  <c r="R255" i="6"/>
  <c r="K256" i="6" l="1"/>
  <c r="M256" i="6" s="1"/>
  <c r="N256" i="6" s="1"/>
  <c r="L255" i="6"/>
  <c r="J89" i="1"/>
  <c r="D90" i="1" s="1"/>
  <c r="R256" i="6"/>
  <c r="K257" i="6" l="1"/>
  <c r="M257" i="6" s="1"/>
  <c r="N257" i="6" s="1"/>
  <c r="L256" i="6"/>
  <c r="F90" i="1"/>
  <c r="G90" i="1"/>
  <c r="R257" i="6"/>
  <c r="K258" i="6" l="1"/>
  <c r="M258" i="6" s="1"/>
  <c r="N258" i="6" s="1"/>
  <c r="L257" i="6"/>
  <c r="H90" i="1"/>
  <c r="R258" i="6"/>
  <c r="K259" i="6" l="1"/>
  <c r="M259" i="6" s="1"/>
  <c r="N259" i="6" s="1"/>
  <c r="L258" i="6"/>
  <c r="I90" i="1"/>
  <c r="L90" i="1" s="1"/>
  <c r="R259" i="6"/>
  <c r="K260" i="6" l="1"/>
  <c r="M260" i="6" s="1"/>
  <c r="N260" i="6" s="1"/>
  <c r="L259" i="6"/>
  <c r="J90" i="1"/>
  <c r="D91" i="1" s="1"/>
  <c r="R260" i="6"/>
  <c r="K261" i="6" l="1"/>
  <c r="M261" i="6" s="1"/>
  <c r="N261" i="6" s="1"/>
  <c r="L260" i="6"/>
  <c r="F91" i="1"/>
  <c r="G91" i="1"/>
  <c r="R261" i="6"/>
  <c r="K262" i="6" l="1"/>
  <c r="M262" i="6" s="1"/>
  <c r="N262" i="6" s="1"/>
  <c r="L261" i="6"/>
  <c r="H91" i="1"/>
  <c r="R262" i="6"/>
  <c r="K263" i="6" l="1"/>
  <c r="M263" i="6" s="1"/>
  <c r="N263" i="6" s="1"/>
  <c r="L262" i="6"/>
  <c r="I91" i="1"/>
  <c r="L91" i="1" s="1"/>
  <c r="R263" i="6"/>
  <c r="K264" i="6" l="1"/>
  <c r="M264" i="6" s="1"/>
  <c r="N264" i="6" s="1"/>
  <c r="L263" i="6"/>
  <c r="J91" i="1"/>
  <c r="D92" i="1" s="1"/>
  <c r="R264" i="6"/>
  <c r="K265" i="6" l="1"/>
  <c r="M265" i="6" s="1"/>
  <c r="N265" i="6" s="1"/>
  <c r="L264" i="6"/>
  <c r="G92" i="1"/>
  <c r="F92" i="1"/>
  <c r="R265" i="6"/>
  <c r="K266" i="6" l="1"/>
  <c r="M266" i="6" s="1"/>
  <c r="N266" i="6" s="1"/>
  <c r="L265" i="6"/>
  <c r="H92" i="1"/>
  <c r="R266" i="6"/>
  <c r="K267" i="6" l="1"/>
  <c r="M267" i="6" s="1"/>
  <c r="N267" i="6" s="1"/>
  <c r="L266" i="6"/>
  <c r="I92" i="1"/>
  <c r="R267" i="6"/>
  <c r="K268" i="6" l="1"/>
  <c r="M268" i="6" s="1"/>
  <c r="N268" i="6" s="1"/>
  <c r="L267" i="6"/>
  <c r="J92" i="1"/>
  <c r="D93" i="1" s="1"/>
  <c r="L92" i="1"/>
  <c r="R268" i="6"/>
  <c r="K269" i="6" l="1"/>
  <c r="M269" i="6" s="1"/>
  <c r="N269" i="6" s="1"/>
  <c r="L268" i="6"/>
  <c r="F93" i="1"/>
  <c r="G93" i="1"/>
  <c r="R269" i="6"/>
  <c r="K270" i="6" l="1"/>
  <c r="M270" i="6" s="1"/>
  <c r="N270" i="6" s="1"/>
  <c r="L269" i="6"/>
  <c r="H93" i="1"/>
  <c r="R270" i="6"/>
  <c r="K271" i="6" l="1"/>
  <c r="M271" i="6" s="1"/>
  <c r="N271" i="6" s="1"/>
  <c r="L270" i="6"/>
  <c r="I93" i="1"/>
  <c r="L93" i="1" s="1"/>
  <c r="R271" i="6"/>
  <c r="K272" i="6" l="1"/>
  <c r="M272" i="6" s="1"/>
  <c r="N272" i="6" s="1"/>
  <c r="L271" i="6"/>
  <c r="J93" i="1"/>
  <c r="D94" i="1" s="1"/>
  <c r="R272" i="6"/>
  <c r="K273" i="6" l="1"/>
  <c r="M273" i="6" s="1"/>
  <c r="N273" i="6" s="1"/>
  <c r="L272" i="6"/>
  <c r="G94" i="1"/>
  <c r="F94" i="1"/>
  <c r="R273" i="6"/>
  <c r="K274" i="6" l="1"/>
  <c r="M274" i="6" s="1"/>
  <c r="N274" i="6" s="1"/>
  <c r="L273" i="6"/>
  <c r="H94" i="1"/>
  <c r="R274" i="6"/>
  <c r="K275" i="6" l="1"/>
  <c r="M275" i="6" s="1"/>
  <c r="N275" i="6" s="1"/>
  <c r="L274" i="6"/>
  <c r="I94" i="1"/>
  <c r="R275" i="6"/>
  <c r="K276" i="6" l="1"/>
  <c r="M276" i="6" s="1"/>
  <c r="N276" i="6" s="1"/>
  <c r="L275" i="6"/>
  <c r="J94" i="1"/>
  <c r="D95" i="1" s="1"/>
  <c r="L94" i="1"/>
  <c r="R276" i="6"/>
  <c r="K277" i="6" l="1"/>
  <c r="M277" i="6" s="1"/>
  <c r="N277" i="6" s="1"/>
  <c r="L276" i="6"/>
  <c r="G95" i="1"/>
  <c r="F95" i="1"/>
  <c r="R277" i="6"/>
  <c r="K278" i="6" l="1"/>
  <c r="M278" i="6" s="1"/>
  <c r="N278" i="6" s="1"/>
  <c r="L277" i="6"/>
  <c r="H95" i="1"/>
  <c r="R278" i="6"/>
  <c r="K279" i="6" l="1"/>
  <c r="M279" i="6" s="1"/>
  <c r="N279" i="6" s="1"/>
  <c r="L278" i="6"/>
  <c r="I95" i="1"/>
  <c r="L95" i="1" s="1"/>
  <c r="R279" i="6"/>
  <c r="K280" i="6" l="1"/>
  <c r="M280" i="6" s="1"/>
  <c r="N280" i="6" s="1"/>
  <c r="L279" i="6"/>
  <c r="J95" i="1"/>
  <c r="D96" i="1" s="1"/>
  <c r="G96" i="1" s="1"/>
  <c r="R280" i="6"/>
  <c r="K281" i="6" l="1"/>
  <c r="M281" i="6" s="1"/>
  <c r="N281" i="6" s="1"/>
  <c r="L280" i="6"/>
  <c r="F96" i="1"/>
  <c r="H96" i="1" s="1"/>
  <c r="R281" i="6"/>
  <c r="K282" i="6" l="1"/>
  <c r="M282" i="6" s="1"/>
  <c r="N282" i="6" s="1"/>
  <c r="L281" i="6"/>
  <c r="I96" i="1"/>
  <c r="R282" i="6"/>
  <c r="K283" i="6" l="1"/>
  <c r="M283" i="6" s="1"/>
  <c r="N283" i="6" s="1"/>
  <c r="L282" i="6"/>
  <c r="J96" i="1"/>
  <c r="D97" i="1" s="1"/>
  <c r="L96" i="1"/>
  <c r="R283" i="6"/>
  <c r="K284" i="6" l="1"/>
  <c r="M284" i="6" s="1"/>
  <c r="N284" i="6" s="1"/>
  <c r="L283" i="6"/>
  <c r="F97" i="1"/>
  <c r="G97" i="1"/>
  <c r="R284" i="6"/>
  <c r="K285" i="6" l="1"/>
  <c r="M285" i="6" s="1"/>
  <c r="N285" i="6" s="1"/>
  <c r="L284" i="6"/>
  <c r="H97" i="1"/>
  <c r="R285" i="6"/>
  <c r="K286" i="6" l="1"/>
  <c r="M286" i="6" s="1"/>
  <c r="N286" i="6" s="1"/>
  <c r="L285" i="6"/>
  <c r="I97" i="1"/>
  <c r="L97" i="1" s="1"/>
  <c r="R286" i="6"/>
  <c r="K287" i="6" l="1"/>
  <c r="M287" i="6" s="1"/>
  <c r="N287" i="6" s="1"/>
  <c r="L286" i="6"/>
  <c r="J97" i="1"/>
  <c r="D98" i="1" s="1"/>
  <c r="G98" i="1" s="1"/>
  <c r="R287" i="6"/>
  <c r="K288" i="6" l="1"/>
  <c r="M288" i="6" s="1"/>
  <c r="N288" i="6" s="1"/>
  <c r="L287" i="6"/>
  <c r="F98" i="1"/>
  <c r="H98" i="1" s="1"/>
  <c r="R288" i="6"/>
  <c r="K289" i="6" l="1"/>
  <c r="M289" i="6" s="1"/>
  <c r="N289" i="6" s="1"/>
  <c r="L288" i="6"/>
  <c r="I98" i="1"/>
  <c r="R289" i="6"/>
  <c r="K290" i="6" l="1"/>
  <c r="M290" i="6" s="1"/>
  <c r="N290" i="6" s="1"/>
  <c r="L289" i="6"/>
  <c r="J98" i="1"/>
  <c r="D99" i="1" s="1"/>
  <c r="L98" i="1"/>
  <c r="R290" i="6"/>
  <c r="K291" i="6" l="1"/>
  <c r="M291" i="6" s="1"/>
  <c r="N291" i="6" s="1"/>
  <c r="L290" i="6"/>
  <c r="F99" i="1"/>
  <c r="G99" i="1"/>
  <c r="R291" i="6"/>
  <c r="K292" i="6" l="1"/>
  <c r="M292" i="6" s="1"/>
  <c r="N292" i="6" s="1"/>
  <c r="L291" i="6"/>
  <c r="H99" i="1"/>
  <c r="R292" i="6"/>
  <c r="K293" i="6" l="1"/>
  <c r="M293" i="6" s="1"/>
  <c r="N293" i="6" s="1"/>
  <c r="L292" i="6"/>
  <c r="I99" i="1"/>
  <c r="L99" i="1" s="1"/>
  <c r="R293" i="6"/>
  <c r="K294" i="6" l="1"/>
  <c r="M294" i="6" s="1"/>
  <c r="N294" i="6" s="1"/>
  <c r="L293" i="6"/>
  <c r="J99" i="1"/>
  <c r="D100" i="1" s="1"/>
  <c r="R294" i="6"/>
  <c r="K295" i="6" l="1"/>
  <c r="M295" i="6" s="1"/>
  <c r="N295" i="6" s="1"/>
  <c r="L294" i="6"/>
  <c r="G100" i="1"/>
  <c r="F100" i="1"/>
  <c r="R295" i="6"/>
  <c r="K296" i="6" l="1"/>
  <c r="M296" i="6" s="1"/>
  <c r="N296" i="6" s="1"/>
  <c r="L295" i="6"/>
  <c r="H100" i="1"/>
  <c r="R296" i="6"/>
  <c r="K297" i="6" l="1"/>
  <c r="M297" i="6" s="1"/>
  <c r="N297" i="6" s="1"/>
  <c r="L296" i="6"/>
  <c r="I100" i="1"/>
  <c r="L100" i="1" s="1"/>
  <c r="R297" i="6"/>
  <c r="K298" i="6" l="1"/>
  <c r="M298" i="6" s="1"/>
  <c r="N298" i="6" s="1"/>
  <c r="L297" i="6"/>
  <c r="J100" i="1"/>
  <c r="D101" i="1" s="1"/>
  <c r="F101" i="1" s="1"/>
  <c r="R298" i="6"/>
  <c r="K299" i="6" l="1"/>
  <c r="M299" i="6" s="1"/>
  <c r="N299" i="6" s="1"/>
  <c r="L298" i="6"/>
  <c r="G101" i="1"/>
  <c r="R299" i="6"/>
  <c r="K300" i="6" l="1"/>
  <c r="M300" i="6" s="1"/>
  <c r="N300" i="6" s="1"/>
  <c r="L299" i="6"/>
  <c r="H101" i="1"/>
  <c r="I101" i="1" s="1"/>
  <c r="L101" i="1" s="1"/>
  <c r="R300" i="6"/>
  <c r="K301" i="6" l="1"/>
  <c r="M301" i="6" s="1"/>
  <c r="N301" i="6" s="1"/>
  <c r="L300" i="6"/>
  <c r="J101" i="1"/>
  <c r="D102" i="1" s="1"/>
  <c r="F102" i="1" s="1"/>
  <c r="R301" i="6"/>
  <c r="K302" i="6" l="1"/>
  <c r="M302" i="6" s="1"/>
  <c r="N302" i="6" s="1"/>
  <c r="L301" i="6"/>
  <c r="G102" i="1"/>
  <c r="R302" i="6"/>
  <c r="K303" i="6" l="1"/>
  <c r="M303" i="6" s="1"/>
  <c r="N303" i="6" s="1"/>
  <c r="L302" i="6"/>
  <c r="H102" i="1"/>
  <c r="R303" i="6"/>
  <c r="K304" i="6" l="1"/>
  <c r="M304" i="6" s="1"/>
  <c r="N304" i="6" s="1"/>
  <c r="L303" i="6"/>
  <c r="I102" i="1"/>
  <c r="L102" i="1" s="1"/>
  <c r="R304" i="6"/>
  <c r="K305" i="6" l="1"/>
  <c r="M305" i="6" s="1"/>
  <c r="N305" i="6" s="1"/>
  <c r="L304" i="6"/>
  <c r="J102" i="1"/>
  <c r="D103" i="1" s="1"/>
  <c r="R305" i="6"/>
  <c r="K306" i="6" l="1"/>
  <c r="M306" i="6" s="1"/>
  <c r="N306" i="6" s="1"/>
  <c r="L305" i="6"/>
  <c r="G103" i="1"/>
  <c r="F103" i="1"/>
  <c r="R306" i="6"/>
  <c r="K307" i="6" l="1"/>
  <c r="M307" i="6" s="1"/>
  <c r="N307" i="6" s="1"/>
  <c r="L306" i="6"/>
  <c r="H103" i="1"/>
  <c r="R307" i="6"/>
  <c r="K308" i="6" l="1"/>
  <c r="M308" i="6" s="1"/>
  <c r="N308" i="6" s="1"/>
  <c r="L307" i="6"/>
  <c r="I103" i="1"/>
  <c r="L103" i="1" s="1"/>
  <c r="R308" i="6"/>
  <c r="K309" i="6" l="1"/>
  <c r="M309" i="6" s="1"/>
  <c r="N309" i="6" s="1"/>
  <c r="L308" i="6"/>
  <c r="J103" i="1"/>
  <c r="D104" i="1" s="1"/>
  <c r="G104" i="1" s="1"/>
  <c r="R309" i="6"/>
  <c r="K310" i="6" l="1"/>
  <c r="M310" i="6" s="1"/>
  <c r="N310" i="6" s="1"/>
  <c r="L309" i="6"/>
  <c r="F104" i="1"/>
  <c r="H104" i="1" s="1"/>
  <c r="R310" i="6"/>
  <c r="K311" i="6" l="1"/>
  <c r="M311" i="6" s="1"/>
  <c r="N311" i="6" s="1"/>
  <c r="L310" i="6"/>
  <c r="I104" i="1"/>
  <c r="L104" i="1" s="1"/>
  <c r="R311" i="6"/>
  <c r="K312" i="6" l="1"/>
  <c r="M312" i="6" s="1"/>
  <c r="N312" i="6" s="1"/>
  <c r="L311" i="6"/>
  <c r="J104" i="1"/>
  <c r="D105" i="1" s="1"/>
  <c r="F105" i="1" s="1"/>
  <c r="R312" i="6"/>
  <c r="K313" i="6" l="1"/>
  <c r="M313" i="6" s="1"/>
  <c r="N313" i="6" s="1"/>
  <c r="L312" i="6"/>
  <c r="G105" i="1"/>
  <c r="R313" i="6"/>
  <c r="K314" i="6" l="1"/>
  <c r="M314" i="6" s="1"/>
  <c r="N314" i="6" s="1"/>
  <c r="L313" i="6"/>
  <c r="H105" i="1"/>
  <c r="R314" i="6"/>
  <c r="K315" i="6" l="1"/>
  <c r="M315" i="6" s="1"/>
  <c r="N315" i="6" s="1"/>
  <c r="L314" i="6"/>
  <c r="I105" i="1"/>
  <c r="L105" i="1" s="1"/>
  <c r="R315" i="6"/>
  <c r="K316" i="6" l="1"/>
  <c r="M316" i="6" s="1"/>
  <c r="N316" i="6" s="1"/>
  <c r="L315" i="6"/>
  <c r="J105" i="1"/>
  <c r="D106" i="1" s="1"/>
  <c r="F106" i="1" s="1"/>
  <c r="R316" i="6"/>
  <c r="K317" i="6" l="1"/>
  <c r="M317" i="6" s="1"/>
  <c r="N317" i="6" s="1"/>
  <c r="L316" i="6"/>
  <c r="G106" i="1"/>
  <c r="H106" i="1" s="1"/>
  <c r="R317" i="6"/>
  <c r="K318" i="6" l="1"/>
  <c r="M318" i="6" s="1"/>
  <c r="N318" i="6" s="1"/>
  <c r="L317" i="6"/>
  <c r="I106" i="1"/>
  <c r="L106" i="1" s="1"/>
  <c r="R318" i="6"/>
  <c r="K319" i="6" l="1"/>
  <c r="M319" i="6" s="1"/>
  <c r="N319" i="6" s="1"/>
  <c r="L318" i="6"/>
  <c r="J106" i="1"/>
  <c r="D107" i="1" s="1"/>
  <c r="R319" i="6"/>
  <c r="K320" i="6" l="1"/>
  <c r="M320" i="6" s="1"/>
  <c r="N320" i="6" s="1"/>
  <c r="L319" i="6"/>
  <c r="G107" i="1"/>
  <c r="F107" i="1"/>
  <c r="R320" i="6"/>
  <c r="K321" i="6" l="1"/>
  <c r="M321" i="6" s="1"/>
  <c r="N321" i="6" s="1"/>
  <c r="L320" i="6"/>
  <c r="H107" i="1"/>
  <c r="R321" i="6"/>
  <c r="K322" i="6" l="1"/>
  <c r="M322" i="6" s="1"/>
  <c r="N322" i="6" s="1"/>
  <c r="L321" i="6"/>
  <c r="I107" i="1"/>
  <c r="L107" i="1" s="1"/>
  <c r="R322" i="6"/>
  <c r="K323" i="6" l="1"/>
  <c r="M323" i="6" s="1"/>
  <c r="N323" i="6" s="1"/>
  <c r="L322" i="6"/>
  <c r="J107" i="1"/>
  <c r="D108" i="1" s="1"/>
  <c r="R323" i="6"/>
  <c r="K324" i="6" l="1"/>
  <c r="M324" i="6" s="1"/>
  <c r="N324" i="6" s="1"/>
  <c r="L323" i="6"/>
  <c r="F108" i="1"/>
  <c r="G108" i="1"/>
  <c r="R324" i="6"/>
  <c r="K325" i="6" l="1"/>
  <c r="M325" i="6" s="1"/>
  <c r="N325" i="6" s="1"/>
  <c r="L324" i="6"/>
  <c r="H108" i="1"/>
  <c r="I108" i="1" s="1"/>
  <c r="L108" i="1" s="1"/>
  <c r="R325" i="6"/>
  <c r="K326" i="6" l="1"/>
  <c r="M326" i="6" s="1"/>
  <c r="N326" i="6" s="1"/>
  <c r="L325" i="6"/>
  <c r="J108" i="1"/>
  <c r="D109" i="1" s="1"/>
  <c r="G109" i="1" s="1"/>
  <c r="R326" i="6"/>
  <c r="K327" i="6" l="1"/>
  <c r="M327" i="6" s="1"/>
  <c r="N327" i="6" s="1"/>
  <c r="L326" i="6"/>
  <c r="F109" i="1"/>
  <c r="H109" i="1" s="1"/>
  <c r="R327" i="6"/>
  <c r="K328" i="6" l="1"/>
  <c r="M328" i="6" s="1"/>
  <c r="N328" i="6" s="1"/>
  <c r="L327" i="6"/>
  <c r="I109" i="1"/>
  <c r="L109" i="1" s="1"/>
  <c r="R328" i="6"/>
  <c r="K329" i="6" l="1"/>
  <c r="M329" i="6" s="1"/>
  <c r="N329" i="6" s="1"/>
  <c r="L328" i="6"/>
  <c r="J109" i="1"/>
  <c r="D110" i="1" s="1"/>
  <c r="R329" i="6"/>
  <c r="K330" i="6" l="1"/>
  <c r="M330" i="6" s="1"/>
  <c r="N330" i="6" s="1"/>
  <c r="L329" i="6"/>
  <c r="F110" i="1"/>
  <c r="G110" i="1"/>
  <c r="R330" i="6"/>
  <c r="K331" i="6" l="1"/>
  <c r="M331" i="6" s="1"/>
  <c r="N331" i="6" s="1"/>
  <c r="L330" i="6"/>
  <c r="H110" i="1"/>
  <c r="I110" i="1" s="1"/>
  <c r="L110" i="1" s="1"/>
  <c r="R331" i="6"/>
  <c r="K332" i="6" l="1"/>
  <c r="M332" i="6" s="1"/>
  <c r="N332" i="6" s="1"/>
  <c r="L331" i="6"/>
  <c r="J110" i="1"/>
  <c r="D111" i="1" s="1"/>
  <c r="F111" i="1" s="1"/>
  <c r="R332" i="6"/>
  <c r="K333" i="6" l="1"/>
  <c r="M333" i="6" s="1"/>
  <c r="N333" i="6" s="1"/>
  <c r="L332" i="6"/>
  <c r="G111" i="1"/>
  <c r="H111" i="1" s="1"/>
  <c r="R333" i="6"/>
  <c r="K334" i="6" l="1"/>
  <c r="M334" i="6" s="1"/>
  <c r="N334" i="6" s="1"/>
  <c r="L333" i="6"/>
  <c r="I111" i="1"/>
  <c r="L111" i="1" s="1"/>
  <c r="R334" i="6"/>
  <c r="K335" i="6" l="1"/>
  <c r="M335" i="6" s="1"/>
  <c r="N335" i="6" s="1"/>
  <c r="L334" i="6"/>
  <c r="J111" i="1"/>
  <c r="D112" i="1" s="1"/>
  <c r="F112" i="1" s="1"/>
  <c r="R335" i="6"/>
  <c r="K336" i="6" l="1"/>
  <c r="M336" i="6" s="1"/>
  <c r="N336" i="6" s="1"/>
  <c r="L335" i="6"/>
  <c r="G112" i="1"/>
  <c r="H112" i="1" s="1"/>
  <c r="I112" i="1" s="1"/>
  <c r="L112" i="1" s="1"/>
  <c r="R336" i="6"/>
  <c r="K337" i="6" l="1"/>
  <c r="M337" i="6" s="1"/>
  <c r="N337" i="6" s="1"/>
  <c r="L336" i="6"/>
  <c r="J112" i="1"/>
  <c r="D113" i="1" s="1"/>
  <c r="F113" i="1" s="1"/>
  <c r="R337" i="6"/>
  <c r="K338" i="6" l="1"/>
  <c r="M338" i="6" s="1"/>
  <c r="N338" i="6" s="1"/>
  <c r="L337" i="6"/>
  <c r="G113" i="1"/>
  <c r="H113" i="1" s="1"/>
  <c r="R338" i="6"/>
  <c r="K339" i="6" l="1"/>
  <c r="M339" i="6" s="1"/>
  <c r="N339" i="6" s="1"/>
  <c r="L338" i="6"/>
  <c r="I113" i="1"/>
  <c r="J113" i="1" s="1"/>
  <c r="D114" i="1" s="1"/>
  <c r="G114" i="1" s="1"/>
  <c r="R339" i="6"/>
  <c r="K340" i="6" l="1"/>
  <c r="M340" i="6" s="1"/>
  <c r="N340" i="6" s="1"/>
  <c r="L339" i="6"/>
  <c r="F114" i="1"/>
  <c r="H114" i="1" s="1"/>
  <c r="L113" i="1"/>
  <c r="R340" i="6"/>
  <c r="K341" i="6" l="1"/>
  <c r="M341" i="6" s="1"/>
  <c r="N341" i="6" s="1"/>
  <c r="L340" i="6"/>
  <c r="I114" i="1"/>
  <c r="R341" i="6"/>
  <c r="K342" i="6" l="1"/>
  <c r="M342" i="6" s="1"/>
  <c r="N342" i="6" s="1"/>
  <c r="L341" i="6"/>
  <c r="J114" i="1"/>
  <c r="D115" i="1" s="1"/>
  <c r="L114" i="1"/>
  <c r="R342" i="6"/>
  <c r="K343" i="6" l="1"/>
  <c r="M343" i="6" s="1"/>
  <c r="N343" i="6" s="1"/>
  <c r="L342" i="6"/>
  <c r="F115" i="1"/>
  <c r="G115" i="1"/>
  <c r="R343" i="6"/>
  <c r="K344" i="6" l="1"/>
  <c r="M344" i="6" s="1"/>
  <c r="N344" i="6" s="1"/>
  <c r="L343" i="6"/>
  <c r="H115" i="1"/>
  <c r="R344" i="6"/>
  <c r="K345" i="6" l="1"/>
  <c r="M345" i="6" s="1"/>
  <c r="N345" i="6" s="1"/>
  <c r="L344" i="6"/>
  <c r="I115" i="1"/>
  <c r="L115" i="1" s="1"/>
  <c r="R345" i="6"/>
  <c r="K346" i="6" l="1"/>
  <c r="M346" i="6" s="1"/>
  <c r="N346" i="6" s="1"/>
  <c r="L345" i="6"/>
  <c r="J115" i="1"/>
  <c r="D116" i="1" s="1"/>
  <c r="G116" i="1" s="1"/>
  <c r="R346" i="6"/>
  <c r="K347" i="6" l="1"/>
  <c r="M347" i="6" s="1"/>
  <c r="N347" i="6" s="1"/>
  <c r="L346" i="6"/>
  <c r="F116" i="1"/>
  <c r="H116" i="1" s="1"/>
  <c r="I116" i="1" s="1"/>
  <c r="R347" i="6"/>
  <c r="K348" i="6" l="1"/>
  <c r="M348" i="6" s="1"/>
  <c r="N348" i="6" s="1"/>
  <c r="L347" i="6"/>
  <c r="J116" i="1"/>
  <c r="D117" i="1" s="1"/>
  <c r="L116" i="1"/>
  <c r="R348" i="6"/>
  <c r="K349" i="6" l="1"/>
  <c r="M349" i="6" s="1"/>
  <c r="N349" i="6" s="1"/>
  <c r="L348" i="6"/>
  <c r="F117" i="1"/>
  <c r="G117" i="1"/>
  <c r="R349" i="6"/>
  <c r="K350" i="6" l="1"/>
  <c r="M350" i="6" s="1"/>
  <c r="N350" i="6" s="1"/>
  <c r="L349" i="6"/>
  <c r="H117" i="1"/>
  <c r="R350" i="6"/>
  <c r="K351" i="6" l="1"/>
  <c r="M351" i="6" s="1"/>
  <c r="N351" i="6" s="1"/>
  <c r="L350" i="6"/>
  <c r="I117" i="1"/>
  <c r="R351" i="6"/>
  <c r="K352" i="6" l="1"/>
  <c r="M352" i="6" s="1"/>
  <c r="N352" i="6" s="1"/>
  <c r="L351" i="6"/>
  <c r="J117" i="1"/>
  <c r="D118" i="1" s="1"/>
  <c r="L117" i="1"/>
  <c r="R352" i="6"/>
  <c r="K353" i="6" l="1"/>
  <c r="M353" i="6" s="1"/>
  <c r="N353" i="6" s="1"/>
  <c r="L352" i="6"/>
  <c r="G118" i="1"/>
  <c r="F118" i="1"/>
  <c r="R353" i="6"/>
  <c r="K354" i="6" l="1"/>
  <c r="M354" i="6" s="1"/>
  <c r="N354" i="6" s="1"/>
  <c r="L353" i="6"/>
  <c r="H118" i="1"/>
  <c r="R354" i="6"/>
  <c r="K355" i="6" l="1"/>
  <c r="M355" i="6" s="1"/>
  <c r="N355" i="6" s="1"/>
  <c r="L354" i="6"/>
  <c r="I118" i="1"/>
  <c r="L118" i="1" s="1"/>
  <c r="R355" i="6"/>
  <c r="K356" i="6" l="1"/>
  <c r="M356" i="6" s="1"/>
  <c r="N356" i="6" s="1"/>
  <c r="L355" i="6"/>
  <c r="J118" i="1"/>
  <c r="D119" i="1" s="1"/>
  <c r="F119" i="1" s="1"/>
  <c r="R356" i="6"/>
  <c r="K357" i="6" l="1"/>
  <c r="M357" i="6" s="1"/>
  <c r="N357" i="6" s="1"/>
  <c r="L356" i="6"/>
  <c r="G119" i="1"/>
  <c r="R357" i="6"/>
  <c r="K358" i="6" l="1"/>
  <c r="M358" i="6" s="1"/>
  <c r="N358" i="6" s="1"/>
  <c r="L357" i="6"/>
  <c r="H119" i="1"/>
  <c r="R358" i="6"/>
  <c r="K359" i="6" l="1"/>
  <c r="M359" i="6" s="1"/>
  <c r="N359" i="6" s="1"/>
  <c r="L358" i="6"/>
  <c r="I119" i="1"/>
  <c r="L119" i="1" s="1"/>
  <c r="R359" i="6"/>
  <c r="K360" i="6" l="1"/>
  <c r="M360" i="6" s="1"/>
  <c r="N360" i="6" s="1"/>
  <c r="L359" i="6"/>
  <c r="J119" i="1"/>
  <c r="D120" i="1" s="1"/>
  <c r="F120" i="1" s="1"/>
  <c r="R360" i="6"/>
  <c r="K361" i="6" l="1"/>
  <c r="M361" i="6" s="1"/>
  <c r="N361" i="6" s="1"/>
  <c r="L360" i="6"/>
  <c r="G120" i="1"/>
  <c r="R361" i="6"/>
  <c r="K362" i="6" l="1"/>
  <c r="M362" i="6" s="1"/>
  <c r="N362" i="6" s="1"/>
  <c r="L361" i="6"/>
  <c r="H120" i="1"/>
  <c r="R362" i="6"/>
  <c r="K363" i="6" l="1"/>
  <c r="M363" i="6" s="1"/>
  <c r="N363" i="6" s="1"/>
  <c r="L362" i="6"/>
  <c r="I120" i="1"/>
  <c r="L120" i="1" s="1"/>
  <c r="R363" i="6"/>
  <c r="K364" i="6" l="1"/>
  <c r="M364" i="6" s="1"/>
  <c r="N364" i="6" s="1"/>
  <c r="L363" i="6"/>
  <c r="J120" i="1"/>
  <c r="D121" i="1" s="1"/>
  <c r="F121" i="1" s="1"/>
  <c r="R364" i="6"/>
  <c r="K365" i="6" l="1"/>
  <c r="M365" i="6" s="1"/>
  <c r="N365" i="6" s="1"/>
  <c r="L364" i="6"/>
  <c r="G121" i="1"/>
  <c r="R365" i="6"/>
  <c r="K366" i="6" l="1"/>
  <c r="M366" i="6" s="1"/>
  <c r="N366" i="6" s="1"/>
  <c r="L365" i="6"/>
  <c r="H121" i="1"/>
  <c r="I121" i="1" s="1"/>
  <c r="L121" i="1" s="1"/>
  <c r="R366" i="6"/>
  <c r="K367" i="6" l="1"/>
  <c r="M367" i="6" s="1"/>
  <c r="N367" i="6" s="1"/>
  <c r="L366" i="6"/>
  <c r="J121" i="1"/>
  <c r="D122" i="1" s="1"/>
  <c r="G122" i="1" s="1"/>
  <c r="R367" i="6"/>
  <c r="K368" i="6" l="1"/>
  <c r="M368" i="6" s="1"/>
  <c r="N368" i="6" s="1"/>
  <c r="L367" i="6"/>
  <c r="F122" i="1"/>
  <c r="H122" i="1" s="1"/>
  <c r="R368" i="6"/>
  <c r="K369" i="6" l="1"/>
  <c r="L369" i="6" s="1"/>
  <c r="P369" i="6" s="1"/>
  <c r="Q369" i="6" s="1"/>
  <c r="L368" i="6"/>
  <c r="I122" i="1"/>
  <c r="L122" i="1" s="1"/>
  <c r="M369" i="6" l="1"/>
  <c r="N369" i="6" s="1"/>
  <c r="O260" i="6" s="1"/>
  <c r="P260" i="6" s="1"/>
  <c r="J122" i="1"/>
  <c r="D123" i="1" s="1"/>
  <c r="F123" i="1" s="1"/>
  <c r="O276" i="6" l="1"/>
  <c r="P276" i="6" s="1"/>
  <c r="O329" i="6"/>
  <c r="P329" i="6" s="1"/>
  <c r="O285" i="6"/>
  <c r="P285" i="6" s="1"/>
  <c r="O330" i="6"/>
  <c r="P330" i="6" s="1"/>
  <c r="O331" i="6"/>
  <c r="P331" i="6" s="1"/>
  <c r="O357" i="6"/>
  <c r="P357" i="6" s="1"/>
  <c r="O309" i="6"/>
  <c r="P309" i="6" s="1"/>
  <c r="O297" i="6"/>
  <c r="P297" i="6" s="1"/>
  <c r="O349" i="6"/>
  <c r="P349" i="6" s="1"/>
  <c r="O293" i="6"/>
  <c r="P293" i="6" s="1"/>
  <c r="O287" i="6"/>
  <c r="P287" i="6" s="1"/>
  <c r="O368" i="6"/>
  <c r="P368" i="6" s="1"/>
  <c r="T368" i="6" s="1"/>
  <c r="O303" i="6"/>
  <c r="P303" i="6" s="1"/>
  <c r="O252" i="6"/>
  <c r="P252" i="6" s="1"/>
  <c r="O333" i="6"/>
  <c r="P333" i="6" s="1"/>
  <c r="O351" i="6"/>
  <c r="P351" i="6" s="1"/>
  <c r="O326" i="6"/>
  <c r="P326" i="6" s="1"/>
  <c r="O259" i="6"/>
  <c r="P259" i="6" s="1"/>
  <c r="O356" i="6"/>
  <c r="P356" i="6" s="1"/>
  <c r="O328" i="6"/>
  <c r="P328" i="6" s="1"/>
  <c r="O307" i="6"/>
  <c r="P307" i="6" s="1"/>
  <c r="O348" i="6"/>
  <c r="P348" i="6" s="1"/>
  <c r="O321" i="6"/>
  <c r="P321" i="6" s="1"/>
  <c r="O299" i="6"/>
  <c r="P299" i="6" s="1"/>
  <c r="O336" i="6"/>
  <c r="P336" i="6" s="1"/>
  <c r="O344" i="6"/>
  <c r="P344" i="6" s="1"/>
  <c r="O317" i="6"/>
  <c r="P317" i="6" s="1"/>
  <c r="O352" i="6"/>
  <c r="P352" i="6" s="1"/>
  <c r="O298" i="6"/>
  <c r="P298" i="6" s="1"/>
  <c r="O292" i="6"/>
  <c r="P292" i="6" s="1"/>
  <c r="O251" i="6"/>
  <c r="P251" i="6" s="1"/>
  <c r="O272" i="6"/>
  <c r="P272" i="6" s="1"/>
  <c r="O296" i="6"/>
  <c r="P296" i="6" s="1"/>
  <c r="O255" i="6"/>
  <c r="P255" i="6" s="1"/>
  <c r="O258" i="6"/>
  <c r="P258" i="6" s="1"/>
  <c r="O341" i="6"/>
  <c r="P341" i="6" s="1"/>
  <c r="O327" i="6"/>
  <c r="P327" i="6" s="1"/>
  <c r="O337" i="6"/>
  <c r="P337" i="6" s="1"/>
  <c r="O325" i="6"/>
  <c r="P325" i="6" s="1"/>
  <c r="O270" i="6"/>
  <c r="P270" i="6" s="1"/>
  <c r="O347" i="6"/>
  <c r="P347" i="6" s="1"/>
  <c r="O301" i="6"/>
  <c r="P301" i="6" s="1"/>
  <c r="O361" i="6"/>
  <c r="P361" i="6" s="1"/>
  <c r="O290" i="6"/>
  <c r="P290" i="6" s="1"/>
  <c r="O364" i="6"/>
  <c r="P364" i="6" s="1"/>
  <c r="O256" i="6"/>
  <c r="P256" i="6" s="1"/>
  <c r="O300" i="6"/>
  <c r="P300" i="6" s="1"/>
  <c r="O295" i="6"/>
  <c r="P295" i="6" s="1"/>
  <c r="O269" i="6"/>
  <c r="P269" i="6" s="1"/>
  <c r="O334" i="6"/>
  <c r="P334" i="6" s="1"/>
  <c r="O313" i="6"/>
  <c r="P313" i="6" s="1"/>
  <c r="O275" i="6"/>
  <c r="P275" i="6" s="1"/>
  <c r="O302" i="6"/>
  <c r="P302" i="6" s="1"/>
  <c r="T302" i="6" s="1"/>
  <c r="O284" i="6"/>
  <c r="P284" i="6" s="1"/>
  <c r="O305" i="6"/>
  <c r="P305" i="6" s="1"/>
  <c r="O324" i="6"/>
  <c r="P324" i="6" s="1"/>
  <c r="O345" i="6"/>
  <c r="P345" i="6" s="1"/>
  <c r="O250" i="6"/>
  <c r="P250" i="6" s="1"/>
  <c r="O363" i="6"/>
  <c r="P363" i="6" s="1"/>
  <c r="O318" i="6"/>
  <c r="P318" i="6" s="1"/>
  <c r="O291" i="6"/>
  <c r="P291" i="6" s="1"/>
  <c r="O286" i="6"/>
  <c r="P286" i="6" s="1"/>
  <c r="O320" i="6"/>
  <c r="P320" i="6" s="1"/>
  <c r="T320" i="6" s="1"/>
  <c r="O267" i="6"/>
  <c r="P267" i="6" s="1"/>
  <c r="O354" i="6"/>
  <c r="P354" i="6" s="1"/>
  <c r="O283" i="6"/>
  <c r="P283" i="6" s="1"/>
  <c r="O280" i="6"/>
  <c r="P280" i="6" s="1"/>
  <c r="O350" i="6"/>
  <c r="P350" i="6" s="1"/>
  <c r="O271" i="6"/>
  <c r="P271" i="6" s="1"/>
  <c r="O279" i="6"/>
  <c r="P279" i="6" s="1"/>
  <c r="O314" i="6"/>
  <c r="P314" i="6" s="1"/>
  <c r="O346" i="6"/>
  <c r="P346" i="6" s="1"/>
  <c r="O262" i="6"/>
  <c r="P262" i="6" s="1"/>
  <c r="O343" i="6"/>
  <c r="P343" i="6" s="1"/>
  <c r="O304" i="6"/>
  <c r="P304" i="6" s="1"/>
  <c r="Q304" i="6" s="1"/>
  <c r="O268" i="6"/>
  <c r="P268" i="6" s="1"/>
  <c r="O308" i="6"/>
  <c r="P308" i="6" s="1"/>
  <c r="T308" i="6" s="1"/>
  <c r="O365" i="6"/>
  <c r="P365" i="6" s="1"/>
  <c r="O342" i="6"/>
  <c r="P342" i="6" s="1"/>
  <c r="O353" i="6"/>
  <c r="P353" i="6" s="1"/>
  <c r="O311" i="6"/>
  <c r="P311" i="6" s="1"/>
  <c r="O277" i="6"/>
  <c r="P277" i="6" s="1"/>
  <c r="O367" i="6"/>
  <c r="P367" i="6" s="1"/>
  <c r="O359" i="6"/>
  <c r="P359" i="6" s="1"/>
  <c r="O306" i="6"/>
  <c r="P306" i="6" s="1"/>
  <c r="O282" i="6"/>
  <c r="P282" i="6" s="1"/>
  <c r="O281" i="6"/>
  <c r="P281" i="6" s="1"/>
  <c r="O355" i="6"/>
  <c r="P355" i="6" s="1"/>
  <c r="O319" i="6"/>
  <c r="P319" i="6" s="1"/>
  <c r="O312" i="6"/>
  <c r="P312" i="6" s="1"/>
  <c r="O266" i="6"/>
  <c r="P266" i="6" s="1"/>
  <c r="O315" i="6"/>
  <c r="P315" i="6" s="1"/>
  <c r="O316" i="6"/>
  <c r="P316" i="6" s="1"/>
  <c r="O288" i="6"/>
  <c r="P288" i="6" s="1"/>
  <c r="O338" i="6"/>
  <c r="P338" i="6" s="1"/>
  <c r="O366" i="6"/>
  <c r="P366" i="6" s="1"/>
  <c r="O274" i="6"/>
  <c r="P274" i="6" s="1"/>
  <c r="O294" i="6"/>
  <c r="P294" i="6" s="1"/>
  <c r="O263" i="6"/>
  <c r="P263" i="6" s="1"/>
  <c r="O339" i="6"/>
  <c r="P339" i="6" s="1"/>
  <c r="O360" i="6"/>
  <c r="P360" i="6" s="1"/>
  <c r="O362" i="6"/>
  <c r="P362" i="6" s="1"/>
  <c r="O278" i="6"/>
  <c r="P278" i="6" s="1"/>
  <c r="O265" i="6"/>
  <c r="P265" i="6" s="1"/>
  <c r="O257" i="6"/>
  <c r="P257" i="6" s="1"/>
  <c r="O332" i="6"/>
  <c r="P332" i="6" s="1"/>
  <c r="O264" i="6"/>
  <c r="P264" i="6" s="1"/>
  <c r="O261" i="6"/>
  <c r="P261" i="6" s="1"/>
  <c r="T260" i="6" s="1"/>
  <c r="O254" i="6"/>
  <c r="P254" i="6" s="1"/>
  <c r="O310" i="6"/>
  <c r="P310" i="6" s="1"/>
  <c r="O253" i="6"/>
  <c r="P253" i="6" s="1"/>
  <c r="O289" i="6"/>
  <c r="P289" i="6" s="1"/>
  <c r="O323" i="6"/>
  <c r="P323" i="6" s="1"/>
  <c r="O335" i="6"/>
  <c r="P335" i="6" s="1"/>
  <c r="O273" i="6"/>
  <c r="P273" i="6" s="1"/>
  <c r="O322" i="6"/>
  <c r="P322" i="6" s="1"/>
  <c r="Q321" i="6" s="1"/>
  <c r="O358" i="6"/>
  <c r="P358" i="6" s="1"/>
  <c r="O340" i="6"/>
  <c r="P340" i="6" s="1"/>
  <c r="Q320" i="6"/>
  <c r="G123" i="1"/>
  <c r="T324" i="6" l="1"/>
  <c r="T309" i="6"/>
  <c r="Q281" i="6"/>
  <c r="T253" i="6"/>
  <c r="T305" i="6"/>
  <c r="T360" i="6"/>
  <c r="T314" i="6"/>
  <c r="Q250" i="6"/>
  <c r="Q285" i="6"/>
  <c r="T367" i="6"/>
  <c r="Q325" i="6"/>
  <c r="Q330" i="6"/>
  <c r="Q302" i="6"/>
  <c r="T363" i="6"/>
  <c r="T350" i="6"/>
  <c r="T267" i="6"/>
  <c r="T299" i="6"/>
  <c r="M312" i="1" s="1"/>
  <c r="T351" i="6"/>
  <c r="T278" i="6"/>
  <c r="M291" i="1" s="1"/>
  <c r="Q337" i="6"/>
  <c r="Q319" i="6"/>
  <c r="Q338" i="6"/>
  <c r="T341" i="6"/>
  <c r="T280" i="6"/>
  <c r="T356" i="6"/>
  <c r="M369" i="1" s="1"/>
  <c r="Q277" i="6"/>
  <c r="Q342" i="6"/>
  <c r="Q300" i="6"/>
  <c r="Q329" i="6"/>
  <c r="Q347" i="6"/>
  <c r="T340" i="6"/>
  <c r="U340" i="6" s="1"/>
  <c r="E353" i="1" s="1"/>
  <c r="T315" i="6"/>
  <c r="M328" i="1" s="1"/>
  <c r="Q271" i="6"/>
  <c r="T330" i="6"/>
  <c r="T272" i="6"/>
  <c r="M285" i="1" s="1"/>
  <c r="Q266" i="6"/>
  <c r="Q313" i="6"/>
  <c r="Q258" i="6"/>
  <c r="Q286" i="6"/>
  <c r="T285" i="6"/>
  <c r="T321" i="6"/>
  <c r="U320" i="6" s="1"/>
  <c r="E333" i="1" s="1"/>
  <c r="T295" i="6"/>
  <c r="Q336" i="6"/>
  <c r="T325" i="6"/>
  <c r="T304" i="6"/>
  <c r="U304" i="6" s="1"/>
  <c r="E317" i="1" s="1"/>
  <c r="T286" i="6"/>
  <c r="T342" i="6"/>
  <c r="Q296" i="6"/>
  <c r="Q272" i="6"/>
  <c r="Q263" i="6"/>
  <c r="T312" i="6"/>
  <c r="Q343" i="6"/>
  <c r="Q318" i="6"/>
  <c r="T281" i="6"/>
  <c r="M294" i="1" s="1"/>
  <c r="T313" i="6"/>
  <c r="U313" i="6" s="1"/>
  <c r="E326" i="1" s="1"/>
  <c r="Q328" i="6"/>
  <c r="Q308" i="6"/>
  <c r="T257" i="6"/>
  <c r="T262" i="6"/>
  <c r="Q340" i="6"/>
  <c r="Q288" i="6"/>
  <c r="T264" i="6"/>
  <c r="M277" i="1" s="1"/>
  <c r="Q366" i="6"/>
  <c r="T355" i="6"/>
  <c r="T266" i="6"/>
  <c r="M279" i="1" s="1"/>
  <c r="Q295" i="6"/>
  <c r="Q270" i="6"/>
  <c r="Q299" i="6"/>
  <c r="Q351" i="6"/>
  <c r="Q297" i="6"/>
  <c r="T263" i="6"/>
  <c r="Q262" i="6"/>
  <c r="Q284" i="6"/>
  <c r="Q361" i="6"/>
  <c r="T287" i="6"/>
  <c r="Q278" i="6"/>
  <c r="T284" i="6"/>
  <c r="Q348" i="6"/>
  <c r="Q356" i="6"/>
  <c r="Q301" i="6"/>
  <c r="Q317" i="6"/>
  <c r="T275" i="6"/>
  <c r="Q280" i="6"/>
  <c r="Q335" i="6"/>
  <c r="T331" i="6"/>
  <c r="T311" i="6"/>
  <c r="T334" i="6"/>
  <c r="M347" i="1" s="1"/>
  <c r="Q260" i="6"/>
  <c r="Q365" i="6"/>
  <c r="Q256" i="6"/>
  <c r="T337" i="6"/>
  <c r="T292" i="6"/>
  <c r="T252" i="6"/>
  <c r="M265" i="1" s="1"/>
  <c r="Q359" i="6"/>
  <c r="Q315" i="6"/>
  <c r="T271" i="6"/>
  <c r="Q290" i="6"/>
  <c r="T327" i="6"/>
  <c r="T297" i="6"/>
  <c r="T303" i="6"/>
  <c r="Q327" i="6"/>
  <c r="Q355" i="6"/>
  <c r="Q324" i="6"/>
  <c r="T366" i="6"/>
  <c r="Q264" i="6"/>
  <c r="Q323" i="6"/>
  <c r="Q274" i="6"/>
  <c r="T318" i="6"/>
  <c r="Q354" i="6"/>
  <c r="Q345" i="6"/>
  <c r="Q269" i="6"/>
  <c r="T296" i="6"/>
  <c r="M309" i="1" s="1"/>
  <c r="Q276" i="6"/>
  <c r="T255" i="6"/>
  <c r="Q279" i="6"/>
  <c r="T319" i="6"/>
  <c r="Q257" i="6"/>
  <c r="Q291" i="6"/>
  <c r="T276" i="6"/>
  <c r="M289" i="1" s="1"/>
  <c r="Q310" i="6"/>
  <c r="T279" i="6"/>
  <c r="T288" i="6"/>
  <c r="Q309" i="6"/>
  <c r="Q362" i="6"/>
  <c r="Q364" i="6"/>
  <c r="T307" i="6"/>
  <c r="U307" i="6" s="1"/>
  <c r="E320" i="1" s="1"/>
  <c r="T322" i="6"/>
  <c r="M335" i="1" s="1"/>
  <c r="T269" i="6"/>
  <c r="M282" i="1" s="1"/>
  <c r="T265" i="6"/>
  <c r="Q251" i="6"/>
  <c r="T362" i="6"/>
  <c r="U362" i="6" s="1"/>
  <c r="E375" i="1" s="1"/>
  <c r="T364" i="6"/>
  <c r="Q252" i="6"/>
  <c r="T365" i="6"/>
  <c r="Q268" i="6"/>
  <c r="Q350" i="6"/>
  <c r="Q275" i="6"/>
  <c r="T290" i="6"/>
  <c r="Q341" i="6"/>
  <c r="Q352" i="6"/>
  <c r="T357" i="6"/>
  <c r="M370" i="1" s="1"/>
  <c r="Q273" i="6"/>
  <c r="Q265" i="6"/>
  <c r="T251" i="6"/>
  <c r="T256" i="6"/>
  <c r="U255" i="6" s="1"/>
  <c r="E268" i="1" s="1"/>
  <c r="T361" i="6"/>
  <c r="Q287" i="6"/>
  <c r="T294" i="6"/>
  <c r="Q311" i="6"/>
  <c r="T282" i="6"/>
  <c r="M295" i="1" s="1"/>
  <c r="Q334" i="6"/>
  <c r="T301" i="6"/>
  <c r="M314" i="1" s="1"/>
  <c r="Q255" i="6"/>
  <c r="T344" i="6"/>
  <c r="T258" i="6"/>
  <c r="M271" i="1" s="1"/>
  <c r="Q292" i="6"/>
  <c r="T329" i="6"/>
  <c r="M342" i="1" s="1"/>
  <c r="T310" i="6"/>
  <c r="U309" i="6" s="1"/>
  <c r="E322" i="1" s="1"/>
  <c r="Q353" i="6"/>
  <c r="T345" i="6"/>
  <c r="M358" i="1" s="1"/>
  <c r="Q346" i="6"/>
  <c r="T336" i="6"/>
  <c r="M349" i="1" s="1"/>
  <c r="T326" i="6"/>
  <c r="U326" i="6" s="1"/>
  <c r="E339" i="1" s="1"/>
  <c r="T348" i="6"/>
  <c r="Q316" i="6"/>
  <c r="Q358" i="6"/>
  <c r="T333" i="6"/>
  <c r="M346" i="1" s="1"/>
  <c r="T291" i="6"/>
  <c r="U291" i="6" s="1"/>
  <c r="E304" i="1" s="1"/>
  <c r="T358" i="6"/>
  <c r="M371" i="1" s="1"/>
  <c r="Q322" i="6"/>
  <c r="T273" i="6"/>
  <c r="M286" i="1" s="1"/>
  <c r="T335" i="6"/>
  <c r="T323" i="6"/>
  <c r="M336" i="1" s="1"/>
  <c r="Q307" i="6"/>
  <c r="T328" i="6"/>
  <c r="U327" i="6" s="1"/>
  <c r="E340" i="1" s="1"/>
  <c r="Q289" i="6"/>
  <c r="T259" i="6"/>
  <c r="M272" i="1" s="1"/>
  <c r="T317" i="6"/>
  <c r="T339" i="6"/>
  <c r="M352" i="1" s="1"/>
  <c r="Q357" i="6"/>
  <c r="T277" i="6"/>
  <c r="M290" i="1" s="1"/>
  <c r="Q298" i="6"/>
  <c r="T274" i="6"/>
  <c r="U274" i="6" s="1"/>
  <c r="E287" i="1" s="1"/>
  <c r="T352" i="6"/>
  <c r="U351" i="6" s="1"/>
  <c r="E364" i="1" s="1"/>
  <c r="T347" i="6"/>
  <c r="U346" i="6" s="1"/>
  <c r="E359" i="1" s="1"/>
  <c r="T300" i="6"/>
  <c r="T254" i="6"/>
  <c r="U253" i="6" s="1"/>
  <c r="E266" i="1" s="1"/>
  <c r="T293" i="6"/>
  <c r="T261" i="6"/>
  <c r="U260" i="6" s="1"/>
  <c r="E273" i="1" s="1"/>
  <c r="Q349" i="6"/>
  <c r="Q332" i="6"/>
  <c r="T289" i="6"/>
  <c r="U288" i="6" s="1"/>
  <c r="E301" i="1" s="1"/>
  <c r="Q259" i="6"/>
  <c r="T346" i="6"/>
  <c r="Q339" i="6"/>
  <c r="T283" i="6"/>
  <c r="Q344" i="6"/>
  <c r="Q314" i="6"/>
  <c r="T353" i="6"/>
  <c r="M366" i="1" s="1"/>
  <c r="Q368" i="6"/>
  <c r="Q326" i="6"/>
  <c r="Q253" i="6"/>
  <c r="T298" i="6"/>
  <c r="M311" i="1" s="1"/>
  <c r="T316" i="6"/>
  <c r="Q254" i="6"/>
  <c r="Q293" i="6"/>
  <c r="Q261" i="6"/>
  <c r="T349" i="6"/>
  <c r="M362" i="1" s="1"/>
  <c r="T332" i="6"/>
  <c r="M345" i="1" s="1"/>
  <c r="T343" i="6"/>
  <c r="T270" i="6"/>
  <c r="M283" i="1" s="1"/>
  <c r="Q360" i="6"/>
  <c r="Q367" i="6"/>
  <c r="Q283" i="6"/>
  <c r="T354" i="6"/>
  <c r="M367" i="1" s="1"/>
  <c r="Q282" i="6"/>
  <c r="Q363" i="6"/>
  <c r="Q312" i="6"/>
  <c r="Q306" i="6"/>
  <c r="T359" i="6"/>
  <c r="T250" i="6"/>
  <c r="M263" i="1" s="1"/>
  <c r="Q303" i="6"/>
  <c r="T306" i="6"/>
  <c r="M319" i="1" s="1"/>
  <c r="Q305" i="6"/>
  <c r="Q267" i="6"/>
  <c r="T268" i="6"/>
  <c r="Q294" i="6"/>
  <c r="Q331" i="6"/>
  <c r="T338" i="6"/>
  <c r="U338" i="6" s="1"/>
  <c r="E351" i="1" s="1"/>
  <c r="Q333" i="6"/>
  <c r="Q249" i="6"/>
  <c r="T249" i="6"/>
  <c r="M273" i="1"/>
  <c r="M315" i="1"/>
  <c r="U302" i="6"/>
  <c r="E315" i="1" s="1"/>
  <c r="M306" i="1"/>
  <c r="U293" i="6"/>
  <c r="E306" i="1" s="1"/>
  <c r="M343" i="1"/>
  <c r="M288" i="1"/>
  <c r="U299" i="6"/>
  <c r="E312" i="1" s="1"/>
  <c r="M284" i="1"/>
  <c r="M333" i="1"/>
  <c r="M326" i="1"/>
  <c r="M340" i="1"/>
  <c r="M348" i="1"/>
  <c r="U319" i="6"/>
  <c r="E332" i="1" s="1"/>
  <c r="M332" i="1"/>
  <c r="M361" i="1"/>
  <c r="M363" i="1"/>
  <c r="U350" i="6"/>
  <c r="E363" i="1" s="1"/>
  <c r="M270" i="1"/>
  <c r="M368" i="1"/>
  <c r="M320" i="1"/>
  <c r="M356" i="1"/>
  <c r="U343" i="6"/>
  <c r="E356" i="1" s="1"/>
  <c r="M298" i="1"/>
  <c r="M301" i="1"/>
  <c r="M308" i="1"/>
  <c r="U295" i="6"/>
  <c r="E308" i="1" s="1"/>
  <c r="M313" i="1"/>
  <c r="M322" i="1"/>
  <c r="M293" i="1"/>
  <c r="M337" i="1"/>
  <c r="U324" i="6"/>
  <c r="E337" i="1" s="1"/>
  <c r="M331" i="1"/>
  <c r="U318" i="6"/>
  <c r="E331" i="1" s="1"/>
  <c r="M330" i="1"/>
  <c r="U317" i="6"/>
  <c r="E330" i="1" s="1"/>
  <c r="U360" i="6"/>
  <c r="E373" i="1" s="1"/>
  <c r="M373" i="1"/>
  <c r="U359" i="6"/>
  <c r="E372" i="1" s="1"/>
  <c r="M372" i="1"/>
  <c r="M377" i="1"/>
  <c r="M359" i="1"/>
  <c r="M305" i="1"/>
  <c r="U292" i="6"/>
  <c r="E305" i="1" s="1"/>
  <c r="M266" i="1"/>
  <c r="U367" i="6"/>
  <c r="E380" i="1" s="1"/>
  <c r="M380" i="1"/>
  <c r="U290" i="6"/>
  <c r="E303" i="1" s="1"/>
  <c r="M303" i="1"/>
  <c r="M364" i="1"/>
  <c r="M296" i="1"/>
  <c r="M376" i="1"/>
  <c r="U363" i="6"/>
  <c r="E376" i="1" s="1"/>
  <c r="M318" i="1"/>
  <c r="U305" i="6"/>
  <c r="E318" i="1" s="1"/>
  <c r="M374" i="1"/>
  <c r="M338" i="1"/>
  <c r="U276" i="6"/>
  <c r="E289" i="1" s="1"/>
  <c r="U344" i="6"/>
  <c r="E357" i="1" s="1"/>
  <c r="M357" i="1"/>
  <c r="M307" i="1"/>
  <c r="U294" i="6"/>
  <c r="E307" i="1" s="1"/>
  <c r="U252" i="6"/>
  <c r="E265" i="1" s="1"/>
  <c r="U314" i="6"/>
  <c r="E327" i="1" s="1"/>
  <c r="M327" i="1"/>
  <c r="M329" i="1"/>
  <c r="U316" i="6"/>
  <c r="E329" i="1" s="1"/>
  <c r="M321" i="1"/>
  <c r="U308" i="6"/>
  <c r="E321" i="1" s="1"/>
  <c r="M316" i="1"/>
  <c r="M344" i="1"/>
  <c r="M268" i="1"/>
  <c r="M365" i="1"/>
  <c r="M379" i="1"/>
  <c r="U366" i="6"/>
  <c r="E379" i="1" s="1"/>
  <c r="M355" i="1"/>
  <c r="M381" i="1"/>
  <c r="U368" i="6"/>
  <c r="E381" i="1" s="1"/>
  <c r="U267" i="6"/>
  <c r="E280" i="1" s="1"/>
  <c r="M280" i="1"/>
  <c r="U345" i="6"/>
  <c r="E358" i="1" s="1"/>
  <c r="M297" i="1"/>
  <c r="M281" i="1"/>
  <c r="M300" i="1"/>
  <c r="U287" i="6"/>
  <c r="E300" i="1" s="1"/>
  <c r="H123" i="1"/>
  <c r="U355" i="6" l="1"/>
  <c r="E368" i="1" s="1"/>
  <c r="M334" i="1"/>
  <c r="U335" i="6"/>
  <c r="E348" i="1" s="1"/>
  <c r="U336" i="6"/>
  <c r="E349" i="1" s="1"/>
  <c r="U279" i="6"/>
  <c r="E292" i="1" s="1"/>
  <c r="U364" i="6"/>
  <c r="E377" i="1" s="1"/>
  <c r="U283" i="6"/>
  <c r="E296" i="1" s="1"/>
  <c r="M351" i="1"/>
  <c r="U329" i="6"/>
  <c r="E342" i="1" s="1"/>
  <c r="U284" i="6"/>
  <c r="E297" i="1" s="1"/>
  <c r="M317" i="1"/>
  <c r="U356" i="6"/>
  <c r="E369" i="1" s="1"/>
  <c r="M339" i="1"/>
  <c r="U277" i="6"/>
  <c r="E290" i="1" s="1"/>
  <c r="U337" i="6"/>
  <c r="E350" i="1" s="1"/>
  <c r="U325" i="6"/>
  <c r="E338" i="1" s="1"/>
  <c r="M375" i="1"/>
  <c r="U361" i="6"/>
  <c r="E374" i="1" s="1"/>
  <c r="U342" i="6"/>
  <c r="E355" i="1" s="1"/>
  <c r="U298" i="6"/>
  <c r="E311" i="1" s="1"/>
  <c r="U311" i="6"/>
  <c r="E324" i="1" s="1"/>
  <c r="M324" i="1"/>
  <c r="U310" i="6"/>
  <c r="E323" i="1" s="1"/>
  <c r="M378" i="1"/>
  <c r="M323" i="1"/>
  <c r="U365" i="6"/>
  <c r="E378" i="1" s="1"/>
  <c r="U323" i="6"/>
  <c r="E336" i="1" s="1"/>
  <c r="U263" i="6"/>
  <c r="E276" i="1" s="1"/>
  <c r="U341" i="6"/>
  <c r="E354" i="1" s="1"/>
  <c r="U354" i="6"/>
  <c r="E367" i="1" s="1"/>
  <c r="U339" i="6"/>
  <c r="E352" i="1" s="1"/>
  <c r="U262" i="6"/>
  <c r="E275" i="1" s="1"/>
  <c r="U312" i="6"/>
  <c r="E325" i="1" s="1"/>
  <c r="M276" i="1"/>
  <c r="M353" i="1"/>
  <c r="M354" i="1"/>
  <c r="U334" i="6"/>
  <c r="E347" i="1" s="1"/>
  <c r="U297" i="6"/>
  <c r="E310" i="1" s="1"/>
  <c r="M267" i="1"/>
  <c r="U257" i="6"/>
  <c r="E270" i="1" s="1"/>
  <c r="M310" i="1"/>
  <c r="M325" i="1"/>
  <c r="U261" i="6"/>
  <c r="E274" i="1" s="1"/>
  <c r="U303" i="6"/>
  <c r="E316" i="1" s="1"/>
  <c r="M274" i="1"/>
  <c r="M350" i="1"/>
  <c r="U330" i="6"/>
  <c r="E343" i="1" s="1"/>
  <c r="U272" i="6"/>
  <c r="E285" i="1" s="1"/>
  <c r="U251" i="6"/>
  <c r="E264" i="1" s="1"/>
  <c r="U315" i="6"/>
  <c r="E328" i="1" s="1"/>
  <c r="M275" i="1"/>
  <c r="U286" i="6"/>
  <c r="E299" i="1" s="1"/>
  <c r="U282" i="6"/>
  <c r="E295" i="1" s="1"/>
  <c r="U281" i="6"/>
  <c r="E294" i="1" s="1"/>
  <c r="U280" i="6"/>
  <c r="E293" i="1" s="1"/>
  <c r="U285" i="6"/>
  <c r="E298" i="1" s="1"/>
  <c r="M299" i="1"/>
  <c r="U264" i="6"/>
  <c r="E277" i="1" s="1"/>
  <c r="U270" i="6"/>
  <c r="E283" i="1" s="1"/>
  <c r="U271" i="6"/>
  <c r="E284" i="1" s="1"/>
  <c r="U296" i="6"/>
  <c r="E309" i="1" s="1"/>
  <c r="M264" i="1"/>
  <c r="M269" i="1"/>
  <c r="U300" i="6"/>
  <c r="E313" i="1" s="1"/>
  <c r="M304" i="1"/>
  <c r="U269" i="6"/>
  <c r="E282" i="1" s="1"/>
  <c r="U266" i="6"/>
  <c r="E279" i="1" s="1"/>
  <c r="U273" i="6"/>
  <c r="E286" i="1" s="1"/>
  <c r="U353" i="6"/>
  <c r="E366" i="1" s="1"/>
  <c r="U275" i="6"/>
  <c r="E288" i="1" s="1"/>
  <c r="U321" i="6"/>
  <c r="E334" i="1" s="1"/>
  <c r="U322" i="6"/>
  <c r="E335" i="1" s="1"/>
  <c r="M287" i="1"/>
  <c r="U333" i="6"/>
  <c r="E346" i="1" s="1"/>
  <c r="U306" i="6"/>
  <c r="E319" i="1" s="1"/>
  <c r="U254" i="6"/>
  <c r="E267" i="1" s="1"/>
  <c r="M341" i="1"/>
  <c r="U328" i="6"/>
  <c r="E341" i="1" s="1"/>
  <c r="U250" i="6"/>
  <c r="E263" i="1" s="1"/>
  <c r="U268" i="6"/>
  <c r="E281" i="1" s="1"/>
  <c r="U256" i="6"/>
  <c r="E269" i="1" s="1"/>
  <c r="U347" i="6"/>
  <c r="E360" i="1" s="1"/>
  <c r="U352" i="6"/>
  <c r="E365" i="1" s="1"/>
  <c r="U301" i="6"/>
  <c r="E314" i="1" s="1"/>
  <c r="U258" i="6"/>
  <c r="E271" i="1" s="1"/>
  <c r="M360" i="1"/>
  <c r="U357" i="6"/>
  <c r="E370" i="1" s="1"/>
  <c r="U278" i="6"/>
  <c r="E291" i="1" s="1"/>
  <c r="M278" i="1"/>
  <c r="U265" i="6"/>
  <c r="E278" i="1" s="1"/>
  <c r="M292" i="1"/>
  <c r="U331" i="6"/>
  <c r="E344" i="1" s="1"/>
  <c r="U259" i="6"/>
  <c r="E272" i="1" s="1"/>
  <c r="U289" i="6"/>
  <c r="E302" i="1" s="1"/>
  <c r="U332" i="6"/>
  <c r="E345" i="1" s="1"/>
  <c r="U349" i="6"/>
  <c r="E362" i="1" s="1"/>
  <c r="M302" i="1"/>
  <c r="U348" i="6"/>
  <c r="E361" i="1" s="1"/>
  <c r="U358" i="6"/>
  <c r="E371" i="1" s="1"/>
  <c r="U248" i="6"/>
  <c r="E261" i="1" s="1"/>
  <c r="U249" i="6"/>
  <c r="E262" i="1" s="1"/>
  <c r="M262" i="1"/>
  <c r="I123" i="1"/>
  <c r="L123" i="1" s="1"/>
  <c r="J123" i="1" l="1"/>
  <c r="D124" i="1" s="1"/>
  <c r="F124" i="1" l="1"/>
  <c r="G124" i="1"/>
  <c r="H124" i="1" l="1"/>
  <c r="I124" i="1" s="1"/>
  <c r="L124" i="1" s="1"/>
  <c r="J124" i="1" l="1"/>
  <c r="D125" i="1" s="1"/>
  <c r="F125" i="1" s="1"/>
  <c r="G125" i="1" l="1"/>
  <c r="H125" i="1" s="1"/>
  <c r="I125" i="1" l="1"/>
  <c r="L125" i="1" l="1"/>
  <c r="J125" i="1"/>
  <c r="D126" i="1" s="1"/>
  <c r="G126" i="1" l="1"/>
  <c r="F126" i="1"/>
  <c r="H126" i="1" l="1"/>
  <c r="I126" i="1" l="1"/>
  <c r="L126" i="1" s="1"/>
  <c r="J126" i="1" l="1"/>
  <c r="D127" i="1" s="1"/>
  <c r="G127" i="1" l="1"/>
  <c r="F127" i="1"/>
  <c r="H127" i="1" l="1"/>
  <c r="I127" i="1" l="1"/>
  <c r="J127" i="1" l="1"/>
  <c r="D128" i="1" s="1"/>
  <c r="L127" i="1"/>
  <c r="F128" i="1" l="1"/>
  <c r="G128" i="1"/>
  <c r="H128" i="1" l="1"/>
  <c r="I128" i="1" l="1"/>
  <c r="L128" i="1" s="1"/>
  <c r="J128" i="1" l="1"/>
  <c r="D129" i="1" s="1"/>
  <c r="F129" i="1" s="1"/>
  <c r="G129" i="1" l="1"/>
  <c r="H129" i="1" l="1"/>
  <c r="I129" i="1" s="1"/>
  <c r="L129" i="1" s="1"/>
  <c r="J129" i="1" l="1"/>
  <c r="D130" i="1" s="1"/>
  <c r="G130" i="1" l="1"/>
  <c r="F130" i="1"/>
  <c r="H130" i="1" l="1"/>
  <c r="I130" i="1" l="1"/>
  <c r="L130" i="1" s="1"/>
  <c r="J130" i="1" l="1"/>
  <c r="D131" i="1" s="1"/>
  <c r="F131" i="1" s="1"/>
  <c r="G131" i="1" l="1"/>
  <c r="H131" i="1" l="1"/>
  <c r="I131" i="1" l="1"/>
  <c r="L131" i="1" s="1"/>
  <c r="J131" i="1" l="1"/>
  <c r="D132" i="1" s="1"/>
  <c r="G132" i="1" s="1"/>
  <c r="F132" i="1" l="1"/>
  <c r="H132" i="1" s="1"/>
  <c r="I132" i="1" l="1"/>
  <c r="L132" i="1" s="1"/>
  <c r="J132" i="1" l="1"/>
  <c r="D133" i="1" s="1"/>
  <c r="F133" i="1" s="1"/>
  <c r="G133" i="1" l="1"/>
  <c r="H133" i="1" l="1"/>
  <c r="I133" i="1" l="1"/>
  <c r="L133" i="1" s="1"/>
  <c r="J133" i="1" l="1"/>
  <c r="D134" i="1" s="1"/>
  <c r="G134" i="1" s="1"/>
  <c r="F134" i="1" l="1"/>
  <c r="H134" i="1" s="1"/>
  <c r="I134" i="1" l="1"/>
  <c r="L134" i="1" s="1"/>
  <c r="J134" i="1" l="1"/>
  <c r="D135" i="1" s="1"/>
  <c r="G135" i="1" l="1"/>
  <c r="F135" i="1"/>
  <c r="H135" i="1" l="1"/>
  <c r="I135" i="1" l="1"/>
  <c r="L135" i="1" s="1"/>
  <c r="J135" i="1" l="1"/>
  <c r="D136" i="1" s="1"/>
  <c r="G136" i="1" l="1"/>
  <c r="F136" i="1"/>
  <c r="H136" i="1" l="1"/>
  <c r="I136" i="1" l="1"/>
  <c r="L136" i="1" s="1"/>
  <c r="J136" i="1" l="1"/>
  <c r="D137" i="1" s="1"/>
  <c r="G137" i="1" s="1"/>
  <c r="F137" i="1" l="1"/>
  <c r="H137" i="1" s="1"/>
  <c r="I137" i="1" l="1"/>
  <c r="L137" i="1" s="1"/>
  <c r="J137" i="1" l="1"/>
  <c r="D138" i="1" s="1"/>
  <c r="F138" i="1" s="1"/>
  <c r="G138" i="1" l="1"/>
  <c r="H138" i="1" l="1"/>
  <c r="I138" i="1" l="1"/>
  <c r="L138" i="1" s="1"/>
  <c r="J138" i="1" l="1"/>
  <c r="D139" i="1" s="1"/>
  <c r="G139" i="1" l="1"/>
  <c r="F139" i="1"/>
  <c r="H139" i="1" l="1"/>
  <c r="I139" i="1" s="1"/>
  <c r="L139" i="1" s="1"/>
  <c r="J139" i="1" l="1"/>
  <c r="D140" i="1" s="1"/>
  <c r="G140" i="1" s="1"/>
  <c r="F140" i="1" l="1"/>
  <c r="H140" i="1" s="1"/>
  <c r="I140" i="1" l="1"/>
  <c r="J140" i="1" s="1"/>
  <c r="D141" i="1" s="1"/>
  <c r="F141" i="1" l="1"/>
  <c r="G141" i="1"/>
  <c r="L140" i="1"/>
  <c r="H141" i="1" l="1"/>
  <c r="I141" i="1" s="1"/>
  <c r="L141" i="1" s="1"/>
  <c r="J141" i="1" l="1"/>
  <c r="D142" i="1" s="1"/>
  <c r="F142" i="1" s="1"/>
  <c r="G142" i="1" l="1"/>
  <c r="H142" i="1" l="1"/>
  <c r="I142" i="1" l="1"/>
  <c r="L142" i="1" s="1"/>
  <c r="J142" i="1" l="1"/>
  <c r="D143" i="1" s="1"/>
  <c r="F143" i="1" s="1"/>
  <c r="G143" i="1" l="1"/>
  <c r="H143" i="1" l="1"/>
  <c r="I143" i="1" s="1"/>
  <c r="L143" i="1" s="1"/>
  <c r="J143" i="1" l="1"/>
  <c r="D144" i="1" s="1"/>
  <c r="G144" i="1" l="1"/>
  <c r="F144" i="1"/>
  <c r="H144" i="1" l="1"/>
  <c r="I144" i="1" l="1"/>
  <c r="L144" i="1" s="1"/>
  <c r="J144" i="1" l="1"/>
  <c r="D145" i="1" s="1"/>
  <c r="F145" i="1" s="1"/>
  <c r="G145" i="1" l="1"/>
  <c r="H145" i="1" l="1"/>
  <c r="I145" i="1" l="1"/>
  <c r="J145" i="1" l="1"/>
  <c r="D146" i="1" s="1"/>
  <c r="L145" i="1"/>
  <c r="G146" i="1" l="1"/>
  <c r="F146" i="1"/>
  <c r="H146" i="1" l="1"/>
  <c r="I146" i="1" s="1"/>
  <c r="L146" i="1" s="1"/>
  <c r="J146" i="1" l="1"/>
  <c r="D147" i="1" s="1"/>
  <c r="F147" i="1" s="1"/>
  <c r="G147" i="1" l="1"/>
  <c r="H147" i="1" l="1"/>
  <c r="I147" i="1" l="1"/>
  <c r="L147" i="1" s="1"/>
  <c r="J147" i="1" l="1"/>
  <c r="D148" i="1" s="1"/>
  <c r="F148" i="1" l="1"/>
  <c r="G148" i="1"/>
  <c r="H148" i="1" l="1"/>
  <c r="I148" i="1" l="1"/>
  <c r="L148" i="1" s="1"/>
  <c r="J148" i="1" l="1"/>
  <c r="D149" i="1" s="1"/>
  <c r="G149" i="1" s="1"/>
  <c r="F149" i="1" l="1"/>
  <c r="H149" i="1" s="1"/>
  <c r="I149" i="1" s="1"/>
  <c r="L149" i="1" s="1"/>
  <c r="J149" i="1" l="1"/>
  <c r="D150" i="1" s="1"/>
  <c r="F150" i="1" s="1"/>
  <c r="G150" i="1" l="1"/>
  <c r="H150" i="1" s="1"/>
  <c r="I150" i="1" l="1"/>
  <c r="L150" i="1" s="1"/>
  <c r="J150" i="1" l="1"/>
  <c r="D151" i="1" s="1"/>
  <c r="F151" i="1" l="1"/>
  <c r="G151" i="1"/>
  <c r="H151" i="1" l="1"/>
  <c r="I151" i="1" l="1"/>
  <c r="L151" i="1" s="1"/>
  <c r="J151" i="1" l="1"/>
  <c r="D152" i="1" s="1"/>
  <c r="F152" i="1" l="1"/>
  <c r="G152" i="1"/>
  <c r="H152" i="1" l="1"/>
  <c r="I152" i="1" l="1"/>
  <c r="J152" i="1" l="1"/>
  <c r="D153" i="1" s="1"/>
  <c r="L152" i="1"/>
  <c r="F153" i="1" l="1"/>
  <c r="G153" i="1"/>
  <c r="H153" i="1" l="1"/>
  <c r="I153" i="1" l="1"/>
  <c r="L153" i="1" s="1"/>
  <c r="J153" i="1" l="1"/>
  <c r="D154" i="1" s="1"/>
  <c r="G154" i="1" l="1"/>
  <c r="F154" i="1"/>
  <c r="H154" i="1" l="1"/>
  <c r="I154" i="1" l="1"/>
  <c r="L154" i="1" s="1"/>
  <c r="J154" i="1" l="1"/>
  <c r="D155" i="1" s="1"/>
  <c r="F155" i="1" s="1"/>
  <c r="G155" i="1" l="1"/>
  <c r="H155" i="1" l="1"/>
  <c r="I155" i="1" s="1"/>
  <c r="L155" i="1" s="1"/>
  <c r="J155" i="1" l="1"/>
  <c r="D156" i="1" s="1"/>
  <c r="F156" i="1" l="1"/>
  <c r="G156" i="1"/>
  <c r="H156" i="1" l="1"/>
  <c r="I156" i="1" l="1"/>
  <c r="L156" i="1" s="1"/>
  <c r="J156" i="1" l="1"/>
  <c r="D157" i="1" s="1"/>
  <c r="G157" i="1" l="1"/>
  <c r="F157" i="1"/>
  <c r="H157" i="1" l="1"/>
  <c r="I157" i="1" l="1"/>
  <c r="L157" i="1" s="1"/>
  <c r="J157" i="1" l="1"/>
  <c r="D158" i="1" s="1"/>
  <c r="F158" i="1" l="1"/>
  <c r="G158" i="1"/>
  <c r="H158" i="1" l="1"/>
  <c r="I158" i="1" l="1"/>
  <c r="L158" i="1" s="1"/>
  <c r="J158" i="1" l="1"/>
  <c r="D159" i="1" s="1"/>
  <c r="F159" i="1" l="1"/>
  <c r="G159" i="1"/>
  <c r="H159" i="1" l="1"/>
  <c r="I159" i="1" l="1"/>
  <c r="L159" i="1" s="1"/>
  <c r="J159" i="1" l="1"/>
  <c r="D160" i="1" s="1"/>
  <c r="G160" i="1" l="1"/>
  <c r="F160" i="1"/>
  <c r="H160" i="1" l="1"/>
  <c r="I160" i="1" l="1"/>
  <c r="L160" i="1" s="1"/>
  <c r="J160" i="1" l="1"/>
  <c r="D161" i="1" s="1"/>
  <c r="F161" i="1" l="1"/>
  <c r="G161" i="1"/>
  <c r="H161" i="1" l="1"/>
  <c r="I161" i="1" l="1"/>
  <c r="L161" i="1" s="1"/>
  <c r="J161" i="1" l="1"/>
  <c r="D162" i="1" s="1"/>
  <c r="F162" i="1" l="1"/>
  <c r="G162" i="1"/>
  <c r="H162" i="1" l="1"/>
  <c r="I162" i="1" l="1"/>
  <c r="L162" i="1" s="1"/>
  <c r="J162" i="1" l="1"/>
  <c r="D163" i="1" s="1"/>
  <c r="G163" i="1" l="1"/>
  <c r="F163" i="1"/>
  <c r="H163" i="1" l="1"/>
  <c r="I163" i="1" l="1"/>
  <c r="L163" i="1" s="1"/>
  <c r="J163" i="1" l="1"/>
  <c r="D164" i="1" s="1"/>
  <c r="F164" i="1" s="1"/>
  <c r="G164" i="1" l="1"/>
  <c r="H164" i="1" l="1"/>
  <c r="I164" i="1" l="1"/>
  <c r="L164" i="1" s="1"/>
  <c r="J164" i="1" l="1"/>
  <c r="D165" i="1" s="1"/>
  <c r="F165" i="1" s="1"/>
  <c r="G165" i="1" l="1"/>
  <c r="H165" i="1" l="1"/>
  <c r="I165" i="1" l="1"/>
  <c r="L165" i="1" s="1"/>
  <c r="J165" i="1" l="1"/>
  <c r="D166" i="1" s="1"/>
  <c r="F166" i="1" s="1"/>
  <c r="G166" i="1" l="1"/>
  <c r="H166" i="1" l="1"/>
  <c r="I166" i="1" l="1"/>
  <c r="L166" i="1" s="1"/>
  <c r="J166" i="1" l="1"/>
  <c r="D167" i="1" s="1"/>
  <c r="F167" i="1" s="1"/>
  <c r="G167" i="1" l="1"/>
  <c r="H167" i="1" l="1"/>
  <c r="I167" i="1" l="1"/>
  <c r="L167" i="1" s="1"/>
  <c r="J167" i="1" l="1"/>
  <c r="D168" i="1" s="1"/>
  <c r="G168" i="1" s="1"/>
  <c r="F168" i="1" l="1"/>
  <c r="H168" i="1" s="1"/>
  <c r="I168" i="1" l="1"/>
  <c r="L168" i="1" s="1"/>
  <c r="J168" i="1" l="1"/>
  <c r="D169" i="1" s="1"/>
  <c r="G169" i="1" l="1"/>
  <c r="F169" i="1"/>
  <c r="H169" i="1" l="1"/>
  <c r="I169" i="1" l="1"/>
  <c r="L169" i="1" s="1"/>
  <c r="J169" i="1" l="1"/>
  <c r="D170" i="1" s="1"/>
  <c r="F170" i="1" s="1"/>
  <c r="G170" i="1" l="1"/>
  <c r="H170" i="1" l="1"/>
  <c r="I170" i="1" l="1"/>
  <c r="L170" i="1" s="1"/>
  <c r="J170" i="1" l="1"/>
  <c r="D171" i="1" s="1"/>
  <c r="G171" i="1" l="1"/>
  <c r="F171" i="1"/>
  <c r="H171" i="1" l="1"/>
  <c r="I171" i="1" l="1"/>
  <c r="L171" i="1" l="1"/>
  <c r="J171" i="1"/>
  <c r="D172" i="1" s="1"/>
  <c r="F172" i="1" l="1"/>
  <c r="G172" i="1"/>
  <c r="H172" i="1" l="1"/>
  <c r="I172" i="1" l="1"/>
  <c r="L172" i="1" s="1"/>
  <c r="J172" i="1" l="1"/>
  <c r="D173" i="1" s="1"/>
  <c r="G173" i="1" s="1"/>
  <c r="F173" i="1" l="1"/>
  <c r="H173" i="1" s="1"/>
  <c r="I173" i="1" l="1"/>
  <c r="L173" i="1" s="1"/>
  <c r="J173" i="1" l="1"/>
  <c r="D174" i="1" s="1"/>
  <c r="G174" i="1" s="1"/>
  <c r="F174" i="1" l="1"/>
  <c r="H174" i="1" s="1"/>
  <c r="I174" i="1" s="1"/>
  <c r="L174" i="1" s="1"/>
  <c r="J174" i="1" l="1"/>
  <c r="D175" i="1" s="1"/>
  <c r="F175" i="1" s="1"/>
  <c r="G175" i="1" l="1"/>
  <c r="H175" i="1" l="1"/>
  <c r="I175" i="1" l="1"/>
  <c r="L175" i="1" s="1"/>
  <c r="J175" i="1" l="1"/>
  <c r="D176" i="1" s="1"/>
  <c r="F176" i="1" s="1"/>
  <c r="G176" i="1" l="1"/>
  <c r="H176" i="1" l="1"/>
  <c r="I176" i="1" s="1"/>
  <c r="L176" i="1" s="1"/>
  <c r="J176" i="1" l="1"/>
  <c r="D177" i="1" s="1"/>
  <c r="F177" i="1" s="1"/>
  <c r="G177" i="1" l="1"/>
  <c r="H177" i="1" s="1"/>
  <c r="I177" i="1" l="1"/>
  <c r="L177" i="1" s="1"/>
  <c r="J177" i="1" l="1"/>
  <c r="D178" i="1" s="1"/>
  <c r="G178" i="1" s="1"/>
  <c r="F178" i="1" l="1"/>
  <c r="H178" i="1" s="1"/>
  <c r="I178" i="1" s="1"/>
  <c r="L178" i="1" s="1"/>
  <c r="J178" i="1" l="1"/>
  <c r="D179" i="1" s="1"/>
  <c r="F179" i="1" s="1"/>
  <c r="G179" i="1" l="1"/>
  <c r="H179" i="1" l="1"/>
  <c r="I179" i="1" s="1"/>
  <c r="L179" i="1" s="1"/>
  <c r="J179" i="1" l="1"/>
  <c r="D180" i="1" s="1"/>
  <c r="F180" i="1" s="1"/>
  <c r="G180" i="1" l="1"/>
  <c r="H180" i="1" l="1"/>
  <c r="I180" i="1" l="1"/>
  <c r="L180" i="1" s="1"/>
  <c r="J180" i="1" l="1"/>
  <c r="D181" i="1" s="1"/>
  <c r="F181" i="1" s="1"/>
  <c r="G181" i="1" l="1"/>
  <c r="H181" i="1" l="1"/>
  <c r="I181" i="1" l="1"/>
  <c r="L181" i="1" s="1"/>
  <c r="J181" i="1" l="1"/>
  <c r="D182" i="1" s="1"/>
  <c r="G182" i="1" s="1"/>
  <c r="F182" i="1" l="1"/>
  <c r="H182" i="1" s="1"/>
  <c r="I182" i="1" l="1"/>
  <c r="L182" i="1" s="1"/>
  <c r="J182" i="1" l="1"/>
  <c r="D183" i="1" s="1"/>
  <c r="G183" i="1" l="1"/>
  <c r="F183" i="1"/>
  <c r="H183" i="1" l="1"/>
  <c r="I183" i="1" l="1"/>
  <c r="L183" i="1" s="1"/>
  <c r="J183" i="1" l="1"/>
  <c r="D184" i="1" s="1"/>
  <c r="G184" i="1" l="1"/>
  <c r="F184" i="1"/>
  <c r="H184" i="1" l="1"/>
  <c r="I184" i="1" l="1"/>
  <c r="L184" i="1" s="1"/>
  <c r="J184" i="1" l="1"/>
  <c r="D185" i="1" s="1"/>
  <c r="F185" i="1" l="1"/>
  <c r="G185" i="1"/>
  <c r="H185" i="1" l="1"/>
  <c r="I185" i="1" l="1"/>
  <c r="L185" i="1" s="1"/>
  <c r="J185" i="1" l="1"/>
  <c r="D186" i="1" s="1"/>
  <c r="G186" i="1" l="1"/>
  <c r="F186" i="1"/>
  <c r="H186" i="1" l="1"/>
  <c r="I186" i="1" l="1"/>
  <c r="L186" i="1" s="1"/>
  <c r="J186" i="1" l="1"/>
  <c r="D187" i="1" s="1"/>
  <c r="G187" i="1" l="1"/>
  <c r="F187" i="1"/>
  <c r="H187" i="1" l="1"/>
  <c r="I187" i="1" l="1"/>
  <c r="L187" i="1" s="1"/>
  <c r="J187" i="1" l="1"/>
  <c r="D188" i="1" s="1"/>
  <c r="G188" i="1" s="1"/>
  <c r="F188" i="1" l="1"/>
  <c r="H188" i="1" s="1"/>
  <c r="I188" i="1" l="1"/>
  <c r="L188" i="1" s="1"/>
  <c r="J188" i="1" l="1"/>
  <c r="D189" i="1" s="1"/>
  <c r="F189" i="1" s="1"/>
  <c r="G189" i="1" l="1"/>
  <c r="H189" i="1" l="1"/>
  <c r="I189" i="1" l="1"/>
  <c r="L189" i="1" s="1"/>
  <c r="J189" i="1" l="1"/>
  <c r="D190" i="1" s="1"/>
  <c r="G190" i="1" s="1"/>
  <c r="F190" i="1" l="1"/>
  <c r="H190" i="1" s="1"/>
  <c r="I190" i="1" l="1"/>
  <c r="L190" i="1" s="1"/>
  <c r="J190" i="1" l="1"/>
  <c r="D191" i="1" s="1"/>
  <c r="F191" i="1" l="1"/>
  <c r="G191" i="1"/>
  <c r="H191" i="1" l="1"/>
  <c r="I191" i="1" l="1"/>
  <c r="L191" i="1" s="1"/>
  <c r="J191" i="1" l="1"/>
  <c r="D192" i="1" s="1"/>
  <c r="F192" i="1" l="1"/>
  <c r="G192" i="1"/>
  <c r="H192" i="1" l="1"/>
  <c r="I192" i="1" l="1"/>
  <c r="L192" i="1" s="1"/>
  <c r="J192" i="1" l="1"/>
  <c r="D193" i="1" s="1"/>
  <c r="G193" i="1" l="1"/>
  <c r="F193" i="1"/>
  <c r="H193" i="1" l="1"/>
  <c r="I193" i="1" l="1"/>
  <c r="L193" i="1" s="1"/>
  <c r="J193" i="1" l="1"/>
  <c r="D194" i="1" s="1"/>
  <c r="F194" i="1" l="1"/>
  <c r="G194" i="1"/>
  <c r="H194" i="1" l="1"/>
  <c r="I194" i="1" l="1"/>
  <c r="L194" i="1" s="1"/>
  <c r="J194" i="1" l="1"/>
  <c r="D195" i="1" s="1"/>
  <c r="F195" i="1" l="1"/>
  <c r="G195" i="1"/>
  <c r="H195" i="1" l="1"/>
  <c r="I195" i="1" l="1"/>
  <c r="L195" i="1" s="1"/>
  <c r="J195" i="1" l="1"/>
  <c r="D196" i="1" s="1"/>
  <c r="G196" i="1" l="1"/>
  <c r="F196" i="1"/>
  <c r="H196" i="1" l="1"/>
  <c r="I196" i="1" l="1"/>
  <c r="L196" i="1" s="1"/>
  <c r="J196" i="1" l="1"/>
  <c r="D197" i="1" s="1"/>
  <c r="F197" i="1" l="1"/>
  <c r="G197" i="1"/>
  <c r="H197" i="1" l="1"/>
  <c r="I197" i="1" l="1"/>
  <c r="L197" i="1" s="1"/>
  <c r="J197" i="1" l="1"/>
  <c r="D198" i="1" s="1"/>
  <c r="G198" i="1" l="1"/>
  <c r="F198" i="1"/>
  <c r="H198" i="1" l="1"/>
  <c r="I198" i="1" l="1"/>
  <c r="L198" i="1" s="1"/>
  <c r="J198" i="1" l="1"/>
  <c r="D199" i="1" s="1"/>
  <c r="G199" i="1" s="1"/>
  <c r="F199" i="1" l="1"/>
  <c r="H199" i="1" s="1"/>
  <c r="I199" i="1" l="1"/>
  <c r="L199" i="1" s="1"/>
  <c r="J199" i="1" l="1"/>
  <c r="D200" i="1" s="1"/>
  <c r="G200" i="1" s="1"/>
  <c r="F200" i="1" l="1"/>
  <c r="H200" i="1" s="1"/>
  <c r="I200" i="1" l="1"/>
  <c r="L200" i="1" s="1"/>
  <c r="J200" i="1" l="1"/>
  <c r="D201" i="1" s="1"/>
  <c r="G201" i="1" s="1"/>
  <c r="F201" i="1" l="1"/>
  <c r="H201" i="1" s="1"/>
  <c r="I201" i="1" l="1"/>
  <c r="L201" i="1" s="1"/>
  <c r="J201" i="1" l="1"/>
  <c r="D202" i="1" s="1"/>
  <c r="G202" i="1" l="1"/>
  <c r="F202" i="1"/>
  <c r="H202" i="1" l="1"/>
  <c r="I202" i="1" l="1"/>
  <c r="L202" i="1" s="1"/>
  <c r="J202" i="1" l="1"/>
  <c r="D203" i="1" s="1"/>
  <c r="G203" i="1" s="1"/>
  <c r="F203" i="1" l="1"/>
  <c r="H203" i="1" s="1"/>
  <c r="I203" i="1" l="1"/>
  <c r="L203" i="1" s="1"/>
  <c r="J203" i="1" l="1"/>
  <c r="D204" i="1" s="1"/>
  <c r="F204" i="1" l="1"/>
  <c r="G204" i="1"/>
  <c r="H204" i="1" l="1"/>
  <c r="I204" i="1" l="1"/>
  <c r="L204" i="1" s="1"/>
  <c r="J204" i="1" l="1"/>
  <c r="D205" i="1" s="1"/>
  <c r="F205" i="1" l="1"/>
  <c r="G205" i="1"/>
  <c r="H205" i="1" l="1"/>
  <c r="I205" i="1" l="1"/>
  <c r="L205" i="1" s="1"/>
  <c r="J205" i="1" l="1"/>
  <c r="D206" i="1" s="1"/>
  <c r="F206" i="1" l="1"/>
  <c r="G206" i="1"/>
  <c r="H206" i="1" l="1"/>
  <c r="I206" i="1" l="1"/>
  <c r="L206" i="1" s="1"/>
  <c r="J206" i="1" l="1"/>
  <c r="D207" i="1" s="1"/>
  <c r="F207" i="1" s="1"/>
  <c r="G207" i="1" l="1"/>
  <c r="H207" i="1" l="1"/>
  <c r="I207" i="1" s="1"/>
  <c r="L207" i="1" s="1"/>
  <c r="J207" i="1" l="1"/>
  <c r="D208" i="1" s="1"/>
  <c r="G208" i="1" l="1"/>
  <c r="F208" i="1"/>
  <c r="H208" i="1" l="1"/>
  <c r="I208" i="1" l="1"/>
  <c r="L208" i="1" s="1"/>
  <c r="J208" i="1" l="1"/>
  <c r="D209" i="1" s="1"/>
  <c r="G209" i="1" l="1"/>
  <c r="F209" i="1"/>
  <c r="H209" i="1" l="1"/>
  <c r="I209" i="1" l="1"/>
  <c r="L209" i="1" s="1"/>
  <c r="J209" i="1" l="1"/>
  <c r="D210" i="1" s="1"/>
  <c r="G210" i="1" l="1"/>
  <c r="F210" i="1"/>
  <c r="H210" i="1" l="1"/>
  <c r="I210" i="1" l="1"/>
  <c r="L210" i="1" s="1"/>
  <c r="J210" i="1" l="1"/>
  <c r="D211" i="1" s="1"/>
  <c r="G211" i="1" s="1"/>
  <c r="F211" i="1" l="1"/>
  <c r="H211" i="1" s="1"/>
  <c r="I211" i="1" l="1"/>
  <c r="L211" i="1" s="1"/>
  <c r="J211" i="1" l="1"/>
  <c r="D212" i="1" s="1"/>
  <c r="G212" i="1" s="1"/>
  <c r="F212" i="1" l="1"/>
  <c r="H212" i="1" s="1"/>
  <c r="I212" i="1" l="1"/>
  <c r="L212" i="1" s="1"/>
  <c r="J212" i="1" l="1"/>
  <c r="D213" i="1" s="1"/>
  <c r="G213" i="1" l="1"/>
  <c r="F213" i="1"/>
  <c r="H213" i="1" l="1"/>
  <c r="I213" i="1" l="1"/>
  <c r="L213" i="1" s="1"/>
  <c r="J213" i="1" l="1"/>
  <c r="D214" i="1" s="1"/>
  <c r="G214" i="1" l="1"/>
  <c r="F214" i="1"/>
  <c r="H214" i="1" l="1"/>
  <c r="I214" i="1" l="1"/>
  <c r="L214" i="1" s="1"/>
  <c r="J214" i="1" l="1"/>
  <c r="D215" i="1" s="1"/>
  <c r="G215" i="1" s="1"/>
  <c r="F215" i="1" l="1"/>
  <c r="H215" i="1" s="1"/>
  <c r="I215" i="1" l="1"/>
  <c r="L215" i="1" s="1"/>
  <c r="J215" i="1" l="1"/>
  <c r="D216" i="1" s="1"/>
  <c r="F216" i="1" l="1"/>
  <c r="G216" i="1"/>
  <c r="H216" i="1" l="1"/>
  <c r="I216" i="1" l="1"/>
  <c r="L216" i="1" s="1"/>
  <c r="J216" i="1" l="1"/>
  <c r="D217" i="1" s="1"/>
  <c r="G217" i="1" s="1"/>
  <c r="F217" i="1" l="1"/>
  <c r="H217" i="1" s="1"/>
  <c r="I217" i="1" l="1"/>
  <c r="L217" i="1" s="1"/>
  <c r="J217" i="1" l="1"/>
  <c r="D218" i="1" s="1"/>
  <c r="G218" i="1" l="1"/>
  <c r="F218" i="1"/>
  <c r="H218" i="1" l="1"/>
  <c r="I218" i="1" l="1"/>
  <c r="L218" i="1" s="1"/>
  <c r="J218" i="1" l="1"/>
  <c r="D219" i="1" s="1"/>
  <c r="G219" i="1" l="1"/>
  <c r="F219" i="1"/>
  <c r="H219" i="1" l="1"/>
  <c r="I219" i="1" l="1"/>
  <c r="L219" i="1" s="1"/>
  <c r="J219" i="1" l="1"/>
  <c r="D220" i="1" s="1"/>
  <c r="F220" i="1" s="1"/>
  <c r="G220" i="1" l="1"/>
  <c r="H220" i="1" l="1"/>
  <c r="I220" i="1" l="1"/>
  <c r="L220" i="1" l="1"/>
  <c r="J220" i="1"/>
  <c r="D221" i="1" s="1"/>
  <c r="G221" i="1" l="1"/>
  <c r="F221" i="1"/>
  <c r="H221" i="1" l="1"/>
  <c r="I221" i="1" l="1"/>
  <c r="L221" i="1" s="1"/>
  <c r="J221" i="1" l="1"/>
  <c r="D222" i="1" s="1"/>
  <c r="F222" i="1" s="1"/>
  <c r="G222" i="1" l="1"/>
  <c r="H222" i="1" l="1"/>
  <c r="I222" i="1" l="1"/>
  <c r="L222" i="1" s="1"/>
  <c r="J222" i="1" l="1"/>
  <c r="D223" i="1" s="1"/>
  <c r="F223" i="1" s="1"/>
  <c r="G223" i="1" l="1"/>
  <c r="H223" i="1" l="1"/>
  <c r="I223" i="1" l="1"/>
  <c r="L223" i="1" s="1"/>
  <c r="J223" i="1" l="1"/>
  <c r="D224" i="1" s="1"/>
  <c r="G224" i="1" s="1"/>
  <c r="F224" i="1" l="1"/>
  <c r="H224" i="1" s="1"/>
  <c r="I224" i="1" l="1"/>
  <c r="L224" i="1" l="1"/>
  <c r="J224" i="1"/>
  <c r="D225" i="1" s="1"/>
  <c r="F225" i="1" l="1"/>
  <c r="G225" i="1"/>
  <c r="H225" i="1" l="1"/>
  <c r="I225" i="1" l="1"/>
  <c r="L225" i="1" s="1"/>
  <c r="J225" i="1" l="1"/>
  <c r="D226" i="1" s="1"/>
  <c r="G226" i="1" s="1"/>
  <c r="F226" i="1" l="1"/>
  <c r="H226" i="1" s="1"/>
  <c r="I226" i="1" l="1"/>
  <c r="L226" i="1" s="1"/>
  <c r="J226" i="1" l="1"/>
  <c r="D227" i="1" s="1"/>
  <c r="F227" i="1" s="1"/>
  <c r="G227" i="1" l="1"/>
  <c r="H227" i="1" s="1"/>
  <c r="I227" i="1" s="1"/>
  <c r="L227" i="1" s="1"/>
  <c r="J227" i="1" l="1"/>
  <c r="D228" i="1" s="1"/>
  <c r="F228" i="1" l="1"/>
  <c r="G228" i="1"/>
  <c r="H228" i="1" l="1"/>
  <c r="I228" i="1" l="1"/>
  <c r="L228" i="1" s="1"/>
  <c r="J228" i="1" l="1"/>
  <c r="D229" i="1" s="1"/>
  <c r="F229" i="1" s="1"/>
  <c r="G229" i="1" l="1"/>
  <c r="H229" i="1" s="1"/>
  <c r="I229" i="1" l="1"/>
  <c r="L229" i="1" s="1"/>
  <c r="J229" i="1" l="1"/>
  <c r="D230" i="1" s="1"/>
  <c r="G230" i="1" s="1"/>
  <c r="F230" i="1" l="1"/>
  <c r="H230" i="1" s="1"/>
  <c r="I230" i="1" l="1"/>
  <c r="L230" i="1" s="1"/>
  <c r="J230" i="1" l="1"/>
  <c r="D231" i="1" s="1"/>
  <c r="F231" i="1" s="1"/>
  <c r="G231" i="1" l="1"/>
  <c r="H231" i="1" l="1"/>
  <c r="I231" i="1" l="1"/>
  <c r="L231" i="1" s="1"/>
  <c r="J231" i="1" l="1"/>
  <c r="D232" i="1" s="1"/>
  <c r="F232" i="1" s="1"/>
  <c r="G232" i="1" l="1"/>
  <c r="H232" i="1" s="1"/>
  <c r="I232" i="1" s="1"/>
  <c r="L232" i="1" s="1"/>
  <c r="J232" i="1" l="1"/>
  <c r="D233" i="1" s="1"/>
  <c r="F233" i="1" l="1"/>
  <c r="G233" i="1"/>
  <c r="H233" i="1" l="1"/>
  <c r="I233" i="1" s="1"/>
  <c r="L233" i="1" s="1"/>
  <c r="J233" i="1" l="1"/>
  <c r="D234" i="1" s="1"/>
  <c r="G234" i="1" s="1"/>
  <c r="F234" i="1" l="1"/>
  <c r="H234" i="1" s="1"/>
  <c r="I234" i="1" s="1"/>
  <c r="L234" i="1" s="1"/>
  <c r="J234" i="1" l="1"/>
  <c r="D235" i="1" s="1"/>
  <c r="G235" i="1" s="1"/>
  <c r="F235" i="1" l="1"/>
  <c r="H235" i="1" s="1"/>
  <c r="I235" i="1" l="1"/>
  <c r="L235" i="1" s="1"/>
  <c r="J235" i="1" l="1"/>
  <c r="D236" i="1" s="1"/>
  <c r="F236" i="1" s="1"/>
  <c r="G236" i="1" l="1"/>
  <c r="H236" i="1" l="1"/>
  <c r="I236" i="1" l="1"/>
  <c r="L236" i="1" s="1"/>
  <c r="J236" i="1" l="1"/>
  <c r="D237" i="1" s="1"/>
  <c r="G237" i="1" s="1"/>
  <c r="F237" i="1" l="1"/>
  <c r="H237" i="1" s="1"/>
  <c r="I237" i="1" l="1"/>
  <c r="L237" i="1" s="1"/>
  <c r="J237" i="1" l="1"/>
  <c r="D238" i="1" s="1"/>
  <c r="F238" i="1" l="1"/>
  <c r="G238" i="1"/>
  <c r="H238" i="1" l="1"/>
  <c r="I238" i="1" l="1"/>
  <c r="L238" i="1" s="1"/>
  <c r="J238" i="1" l="1"/>
  <c r="D239" i="1" s="1"/>
  <c r="F239" i="1" l="1"/>
  <c r="G239" i="1"/>
  <c r="H239" i="1" l="1"/>
  <c r="I239" i="1" l="1"/>
  <c r="L239" i="1" s="1"/>
  <c r="J239" i="1" l="1"/>
  <c r="D240" i="1" s="1"/>
  <c r="G240" i="1" l="1"/>
  <c r="F240" i="1"/>
  <c r="H240" i="1" l="1"/>
  <c r="I240" i="1" l="1"/>
  <c r="L240" i="1" s="1"/>
  <c r="J240" i="1" l="1"/>
  <c r="D241" i="1" s="1"/>
  <c r="G241" i="1" s="1"/>
  <c r="F241" i="1" l="1"/>
  <c r="H241" i="1" s="1"/>
  <c r="I241" i="1" l="1"/>
  <c r="L241" i="1" s="1"/>
  <c r="J241" i="1" l="1"/>
  <c r="D242" i="1" s="1"/>
  <c r="G242" i="1" s="1"/>
  <c r="F242" i="1" l="1"/>
  <c r="H242" i="1" s="1"/>
  <c r="I242" i="1" l="1"/>
  <c r="L242" i="1" s="1"/>
  <c r="J242" i="1" l="1"/>
  <c r="D243" i="1" s="1"/>
  <c r="G243" i="1" l="1"/>
  <c r="F243" i="1"/>
  <c r="H243" i="1" l="1"/>
  <c r="I243" i="1" l="1"/>
  <c r="L243" i="1" s="1"/>
  <c r="J243" i="1" l="1"/>
  <c r="D244" i="1" s="1"/>
  <c r="G244" i="1" s="1"/>
  <c r="F244" i="1" l="1"/>
  <c r="H244" i="1" s="1"/>
  <c r="I244" i="1" l="1"/>
  <c r="L244" i="1" s="1"/>
  <c r="J244" i="1" l="1"/>
  <c r="D245" i="1" s="1"/>
  <c r="G245" i="1" l="1"/>
  <c r="F245" i="1"/>
  <c r="H245" i="1" l="1"/>
  <c r="I245" i="1" l="1"/>
  <c r="L245" i="1" s="1"/>
  <c r="J245" i="1" l="1"/>
  <c r="D246" i="1" s="1"/>
  <c r="F246" i="1" s="1"/>
  <c r="G246" i="1" l="1"/>
  <c r="H246" i="1" l="1"/>
  <c r="I246" i="1" l="1"/>
  <c r="L246" i="1" s="1"/>
  <c r="J246" i="1" l="1"/>
  <c r="D247" i="1" s="1"/>
  <c r="G247" i="1" s="1"/>
  <c r="F247" i="1" l="1"/>
  <c r="H247" i="1" s="1"/>
  <c r="I247" i="1" l="1"/>
  <c r="L247" i="1" s="1"/>
  <c r="J247" i="1" l="1"/>
  <c r="D248" i="1" s="1"/>
  <c r="F248" i="1" s="1"/>
  <c r="G248" i="1" l="1"/>
  <c r="H248" i="1" l="1"/>
  <c r="I248" i="1" l="1"/>
  <c r="L248" i="1" s="1"/>
  <c r="J248" i="1" l="1"/>
  <c r="D249" i="1" s="1"/>
  <c r="G249" i="1" s="1"/>
  <c r="F249" i="1" l="1"/>
  <c r="H249" i="1" s="1"/>
  <c r="I249" i="1" l="1"/>
  <c r="L249" i="1" s="1"/>
  <c r="J249" i="1" l="1"/>
  <c r="D250" i="1" s="1"/>
  <c r="G250" i="1" s="1"/>
  <c r="F250" i="1" l="1"/>
  <c r="H250" i="1" s="1"/>
  <c r="I250" i="1" s="1"/>
  <c r="L250" i="1" s="1"/>
  <c r="J250" i="1" l="1"/>
  <c r="D251" i="1" s="1"/>
  <c r="G251" i="1" s="1"/>
  <c r="F251" i="1" l="1"/>
  <c r="H251" i="1" s="1"/>
  <c r="I251" i="1" l="1"/>
  <c r="L251" i="1" s="1"/>
  <c r="J251" i="1" l="1"/>
  <c r="D252" i="1" s="1"/>
  <c r="G252" i="1" s="1"/>
  <c r="F252" i="1" l="1"/>
  <c r="H252" i="1" s="1"/>
  <c r="I252" i="1" l="1"/>
  <c r="L252" i="1" s="1"/>
  <c r="J252" i="1" l="1"/>
  <c r="D253" i="1" s="1"/>
  <c r="F253" i="1" s="1"/>
  <c r="G253" i="1" l="1"/>
  <c r="H253" i="1" l="1"/>
  <c r="I253" i="1" l="1"/>
  <c r="L253" i="1" s="1"/>
  <c r="J253" i="1" l="1"/>
  <c r="D254" i="1" s="1"/>
  <c r="G254" i="1" s="1"/>
  <c r="F254" i="1" l="1"/>
  <c r="H254" i="1" s="1"/>
  <c r="I254" i="1" l="1"/>
  <c r="L254" i="1" s="1"/>
  <c r="J254" i="1" l="1"/>
  <c r="D255" i="1" s="1"/>
  <c r="F255" i="1" s="1"/>
  <c r="G255" i="1" l="1"/>
  <c r="H255" i="1" l="1"/>
  <c r="I255" i="1" s="1"/>
  <c r="L255" i="1" s="1"/>
  <c r="J255" i="1" l="1"/>
  <c r="D256" i="1" s="1"/>
  <c r="G256" i="1" s="1"/>
  <c r="F256" i="1" l="1"/>
  <c r="H256" i="1" s="1"/>
  <c r="I256" i="1" l="1"/>
  <c r="L256" i="1" s="1"/>
  <c r="J256" i="1" l="1"/>
  <c r="D257" i="1" s="1"/>
  <c r="F257" i="1" s="1"/>
  <c r="G257" i="1" l="1"/>
  <c r="H257" i="1" l="1"/>
  <c r="I257" i="1" s="1"/>
  <c r="L257" i="1" s="1"/>
  <c r="J257" i="1" l="1"/>
  <c r="D258" i="1" s="1"/>
  <c r="F258" i="1" s="1"/>
  <c r="G258" i="1" l="1"/>
  <c r="H258" i="1" l="1"/>
  <c r="I258" i="1" l="1"/>
  <c r="J258" i="1" s="1"/>
  <c r="D259" i="1" s="1"/>
  <c r="G259" i="1" s="1"/>
  <c r="L258" i="1" l="1"/>
  <c r="F259" i="1"/>
  <c r="H259" i="1" s="1"/>
  <c r="I259" i="1" l="1"/>
  <c r="L259" i="1" s="1"/>
  <c r="J259" i="1" l="1"/>
  <c r="D260" i="1" s="1"/>
  <c r="G260" i="1" s="1"/>
  <c r="F260" i="1" l="1"/>
  <c r="H260" i="1" s="1"/>
  <c r="I260" i="1" l="1"/>
  <c r="L260" i="1" s="1"/>
  <c r="J260" i="1" l="1"/>
  <c r="D261" i="1" s="1"/>
  <c r="G261" i="1" s="1"/>
  <c r="F261" i="1" l="1"/>
  <c r="H261" i="1" s="1"/>
  <c r="I261" i="1" l="1"/>
  <c r="L261" i="1" s="1"/>
  <c r="J261" i="1" l="1"/>
  <c r="D262" i="1" s="1"/>
  <c r="F262" i="1" s="1"/>
  <c r="G262" i="1" l="1"/>
  <c r="H262" i="1" l="1"/>
  <c r="I262" i="1" l="1"/>
  <c r="L262" i="1" s="1"/>
  <c r="J262" i="1" l="1"/>
  <c r="D263" i="1" s="1"/>
  <c r="G263" i="1" l="1"/>
  <c r="F263" i="1"/>
  <c r="H263" i="1" l="1"/>
  <c r="I263" i="1" l="1"/>
  <c r="L263" i="1" s="1"/>
  <c r="J263" i="1" l="1"/>
  <c r="D264" i="1" s="1"/>
  <c r="F264" i="1" s="1"/>
  <c r="G264" i="1" l="1"/>
  <c r="H264" i="1" l="1"/>
  <c r="I264" i="1" s="1"/>
  <c r="L264" i="1" s="1"/>
  <c r="J264" i="1" l="1"/>
  <c r="D265" i="1" s="1"/>
  <c r="F265" i="1" s="1"/>
  <c r="G265" i="1" l="1"/>
  <c r="H265" i="1" l="1"/>
  <c r="I265" i="1" l="1"/>
  <c r="L265" i="1" l="1"/>
  <c r="J265" i="1"/>
  <c r="D266" i="1" s="1"/>
  <c r="F266" i="1" l="1"/>
  <c r="G266" i="1"/>
  <c r="H266" i="1" l="1"/>
  <c r="I266" i="1" l="1"/>
  <c r="L266" i="1" s="1"/>
  <c r="J266" i="1" l="1"/>
  <c r="D267" i="1" s="1"/>
  <c r="F267" i="1" s="1"/>
  <c r="G267" i="1" l="1"/>
  <c r="H267" i="1" s="1"/>
  <c r="I267" i="1" s="1"/>
  <c r="L267" i="1" s="1"/>
  <c r="J267" i="1" l="1"/>
  <c r="D268" i="1" s="1"/>
  <c r="F268" i="1" s="1"/>
  <c r="G268" i="1" l="1"/>
  <c r="H268" i="1" l="1"/>
  <c r="I268" i="1" l="1"/>
  <c r="L268" i="1" s="1"/>
  <c r="J268" i="1" l="1"/>
  <c r="D269" i="1" s="1"/>
  <c r="F269" i="1" s="1"/>
  <c r="G269" i="1" l="1"/>
  <c r="H269" i="1" l="1"/>
  <c r="I269" i="1" l="1"/>
  <c r="L269" i="1" s="1"/>
  <c r="J269" i="1" l="1"/>
  <c r="D270" i="1" s="1"/>
  <c r="G270" i="1" s="1"/>
  <c r="F270" i="1" l="1"/>
  <c r="H270" i="1" s="1"/>
  <c r="I270" i="1" l="1"/>
  <c r="L270" i="1" s="1"/>
  <c r="J270" i="1" l="1"/>
  <c r="D271" i="1" s="1"/>
  <c r="G271" i="1" l="1"/>
  <c r="F271" i="1"/>
  <c r="H271" i="1" l="1"/>
  <c r="I271" i="1" s="1"/>
  <c r="L271" i="1" s="1"/>
  <c r="J271" i="1" l="1"/>
  <c r="D272" i="1" s="1"/>
  <c r="G272" i="1" s="1"/>
  <c r="F272" i="1" l="1"/>
  <c r="H272" i="1" s="1"/>
  <c r="I272" i="1" s="1"/>
  <c r="L272" i="1" s="1"/>
  <c r="J272" i="1" l="1"/>
  <c r="D273" i="1" s="1"/>
  <c r="F273" i="1" l="1"/>
  <c r="G273" i="1"/>
  <c r="H273" i="1" l="1"/>
  <c r="I273" i="1" s="1"/>
  <c r="L273" i="1" s="1"/>
  <c r="J273" i="1" l="1"/>
  <c r="D274" i="1" s="1"/>
  <c r="F274" i="1" s="1"/>
  <c r="G274" i="1" l="1"/>
  <c r="H274" i="1" l="1"/>
  <c r="I274" i="1" l="1"/>
  <c r="L274" i="1" l="1"/>
  <c r="J274" i="1"/>
  <c r="D275" i="1" s="1"/>
  <c r="F275" i="1" l="1"/>
  <c r="G275" i="1"/>
  <c r="H275" i="1" l="1"/>
  <c r="I275" i="1" l="1"/>
  <c r="L275" i="1" l="1"/>
  <c r="J275" i="1"/>
  <c r="D276" i="1" s="1"/>
  <c r="G276" i="1" l="1"/>
  <c r="F276" i="1"/>
  <c r="H276" i="1" l="1"/>
  <c r="I276" i="1" s="1"/>
  <c r="L276" i="1" l="1"/>
  <c r="J276" i="1"/>
  <c r="D277" i="1" s="1"/>
  <c r="F277" i="1" l="1"/>
  <c r="G277" i="1"/>
  <c r="H277" i="1" l="1"/>
  <c r="I277" i="1" l="1"/>
  <c r="L277" i="1" s="1"/>
  <c r="J277" i="1" l="1"/>
  <c r="D278" i="1" s="1"/>
  <c r="G278" i="1" s="1"/>
  <c r="F278" i="1" l="1"/>
  <c r="H278" i="1" s="1"/>
  <c r="I278" i="1" l="1"/>
  <c r="L278" i="1" l="1"/>
  <c r="J278" i="1"/>
  <c r="D279" i="1" s="1"/>
  <c r="F279" i="1" l="1"/>
  <c r="G279" i="1"/>
  <c r="H279" i="1" l="1"/>
  <c r="I279" i="1" l="1"/>
  <c r="L279" i="1" l="1"/>
  <c r="J279" i="1"/>
  <c r="D280" i="1" s="1"/>
  <c r="F280" i="1" l="1"/>
  <c r="G280" i="1"/>
  <c r="H280" i="1" l="1"/>
  <c r="I280" i="1" l="1"/>
  <c r="L280" i="1" s="1"/>
  <c r="J280" i="1" l="1"/>
  <c r="D281" i="1" s="1"/>
  <c r="F281" i="1" s="1"/>
  <c r="G281" i="1" l="1"/>
  <c r="H281" i="1" s="1"/>
  <c r="I281" i="1" l="1"/>
  <c r="L281" i="1" l="1"/>
  <c r="J281" i="1"/>
  <c r="D282" i="1" s="1"/>
  <c r="F282" i="1" l="1"/>
  <c r="G282" i="1"/>
  <c r="H282" i="1" l="1"/>
  <c r="I282" i="1" l="1"/>
  <c r="L282" i="1" l="1"/>
  <c r="J282" i="1"/>
  <c r="D283" i="1" s="1"/>
  <c r="F283" i="1" l="1"/>
  <c r="G283" i="1"/>
  <c r="H283" i="1" l="1"/>
  <c r="I283" i="1" s="1"/>
  <c r="L283" i="1" s="1"/>
  <c r="J283" i="1" l="1"/>
  <c r="D284" i="1" s="1"/>
  <c r="G284" i="1" l="1"/>
  <c r="F284" i="1"/>
  <c r="H284" i="1" l="1"/>
  <c r="I284" i="1" s="1"/>
  <c r="L284" i="1" s="1"/>
  <c r="J284" i="1" l="1"/>
  <c r="D285" i="1" s="1"/>
  <c r="G285" i="1" l="1"/>
  <c r="F285" i="1"/>
  <c r="H285" i="1" l="1"/>
  <c r="I285" i="1" s="1"/>
  <c r="L285" i="1" s="1"/>
  <c r="J285" i="1" l="1"/>
  <c r="D286" i="1" s="1"/>
  <c r="F286" i="1" l="1"/>
  <c r="G286" i="1"/>
  <c r="H286" i="1" l="1"/>
  <c r="I286" i="1" s="1"/>
  <c r="L286" i="1" s="1"/>
  <c r="J286" i="1" l="1"/>
  <c r="D287" i="1" s="1"/>
  <c r="F287" i="1" s="1"/>
  <c r="G287" i="1" l="1"/>
  <c r="H287" i="1" s="1"/>
  <c r="I287" i="1" l="1"/>
  <c r="L287" i="1" s="1"/>
  <c r="J287" i="1" l="1"/>
  <c r="D288" i="1" s="1"/>
  <c r="F288" i="1" s="1"/>
  <c r="G288" i="1" l="1"/>
  <c r="H288" i="1" s="1"/>
  <c r="I288" i="1" l="1"/>
  <c r="L288" i="1" s="1"/>
  <c r="J288" i="1" l="1"/>
  <c r="D289" i="1" s="1"/>
  <c r="F289" i="1" s="1"/>
  <c r="G289" i="1" l="1"/>
  <c r="H289" i="1" l="1"/>
  <c r="I289" i="1" l="1"/>
  <c r="L289" i="1" s="1"/>
  <c r="J289" i="1" l="1"/>
  <c r="D290" i="1" s="1"/>
  <c r="F290" i="1" l="1"/>
  <c r="G290" i="1"/>
  <c r="H290" i="1" l="1"/>
  <c r="I290" i="1" s="1"/>
  <c r="L290" i="1" s="1"/>
  <c r="J290" i="1" l="1"/>
  <c r="D291" i="1" s="1"/>
  <c r="F291" i="1" s="1"/>
  <c r="G291" i="1" l="1"/>
  <c r="H291" i="1" l="1"/>
  <c r="I291" i="1" l="1"/>
  <c r="L291" i="1" s="1"/>
  <c r="J291" i="1" l="1"/>
  <c r="D292" i="1" s="1"/>
  <c r="F292" i="1" s="1"/>
  <c r="G292" i="1" l="1"/>
  <c r="H292" i="1" s="1"/>
  <c r="I292" i="1" s="1"/>
  <c r="L292" i="1" s="1"/>
  <c r="J292" i="1" l="1"/>
  <c r="D293" i="1" s="1"/>
  <c r="F293" i="1" l="1"/>
  <c r="G293" i="1"/>
  <c r="H293" i="1" l="1"/>
  <c r="I293" i="1" l="1"/>
  <c r="L293" i="1" s="1"/>
  <c r="J293" i="1" l="1"/>
  <c r="D294" i="1" s="1"/>
  <c r="G294" i="1" s="1"/>
  <c r="F294" i="1" l="1"/>
  <c r="H294" i="1" s="1"/>
  <c r="I294" i="1" l="1"/>
  <c r="L294" i="1" s="1"/>
  <c r="J294" i="1" l="1"/>
  <c r="D295" i="1" s="1"/>
  <c r="G295" i="1" s="1"/>
  <c r="F295" i="1" l="1"/>
  <c r="H295" i="1" s="1"/>
  <c r="I295" i="1" l="1"/>
  <c r="L295" i="1" l="1"/>
  <c r="J295" i="1"/>
  <c r="D296" i="1" s="1"/>
  <c r="F296" i="1" l="1"/>
  <c r="G296" i="1"/>
  <c r="H296" i="1" l="1"/>
  <c r="I296" i="1" l="1"/>
  <c r="L296" i="1" s="1"/>
  <c r="J296" i="1" l="1"/>
  <c r="D297" i="1" s="1"/>
  <c r="G297" i="1" s="1"/>
  <c r="F297" i="1" l="1"/>
  <c r="H297" i="1" s="1"/>
  <c r="I297" i="1" l="1"/>
  <c r="L297" i="1" s="1"/>
  <c r="J297" i="1" l="1"/>
  <c r="D298" i="1" s="1"/>
  <c r="G298" i="1" s="1"/>
  <c r="F298" i="1" l="1"/>
  <c r="H298" i="1" s="1"/>
  <c r="I298" i="1" s="1"/>
  <c r="L298" i="1" s="1"/>
  <c r="J298" i="1" l="1"/>
  <c r="D299" i="1" s="1"/>
  <c r="G299" i="1" l="1"/>
  <c r="F299" i="1"/>
  <c r="H299" i="1" l="1"/>
  <c r="I299" i="1" l="1"/>
  <c r="L299" i="1" s="1"/>
  <c r="J299" i="1" l="1"/>
  <c r="D300" i="1" s="1"/>
  <c r="G300" i="1" s="1"/>
  <c r="F300" i="1" l="1"/>
  <c r="H300" i="1" s="1"/>
  <c r="I300" i="1" l="1"/>
  <c r="L300" i="1" s="1"/>
  <c r="J300" i="1" l="1"/>
  <c r="D301" i="1" s="1"/>
  <c r="F301" i="1" s="1"/>
  <c r="G301" i="1" l="1"/>
  <c r="H301" i="1" l="1"/>
  <c r="I301" i="1" l="1"/>
  <c r="L301" i="1" s="1"/>
  <c r="J301" i="1" l="1"/>
  <c r="D302" i="1" s="1"/>
  <c r="F302" i="1" s="1"/>
  <c r="G302" i="1" l="1"/>
  <c r="H302" i="1" l="1"/>
  <c r="I302" i="1" l="1"/>
  <c r="L302" i="1" s="1"/>
  <c r="J302" i="1" l="1"/>
  <c r="D303" i="1" s="1"/>
  <c r="F303" i="1" l="1"/>
  <c r="G303" i="1"/>
  <c r="H303" i="1" l="1"/>
  <c r="I303" i="1" l="1"/>
  <c r="L303" i="1" s="1"/>
  <c r="J303" i="1" l="1"/>
  <c r="D304" i="1" s="1"/>
  <c r="G304" i="1" s="1"/>
  <c r="F304" i="1" l="1"/>
  <c r="H304" i="1" s="1"/>
  <c r="I304" i="1" l="1"/>
  <c r="L304" i="1" s="1"/>
  <c r="J304" i="1" l="1"/>
  <c r="D305" i="1" s="1"/>
  <c r="G305" i="1" s="1"/>
  <c r="F305" i="1" l="1"/>
  <c r="H305" i="1" s="1"/>
  <c r="I305" i="1" l="1"/>
  <c r="L305" i="1" s="1"/>
  <c r="J305" i="1" l="1"/>
  <c r="D306" i="1" s="1"/>
  <c r="G306" i="1" s="1"/>
  <c r="F306" i="1" l="1"/>
  <c r="H306" i="1" s="1"/>
  <c r="I306" i="1" s="1"/>
  <c r="L306" i="1" s="1"/>
  <c r="J306" i="1" l="1"/>
  <c r="D307" i="1" s="1"/>
  <c r="F307" i="1" s="1"/>
  <c r="G307" i="1" l="1"/>
  <c r="H307" i="1" l="1"/>
  <c r="I307" i="1" l="1"/>
  <c r="L307" i="1" s="1"/>
  <c r="J307" i="1" l="1"/>
  <c r="D308" i="1" s="1"/>
  <c r="G308" i="1" s="1"/>
  <c r="F308" i="1" l="1"/>
  <c r="H308" i="1" s="1"/>
  <c r="I308" i="1" s="1"/>
  <c r="L308" i="1" s="1"/>
  <c r="J308" i="1" l="1"/>
  <c r="D309" i="1" s="1"/>
  <c r="F309" i="1" s="1"/>
  <c r="G309" i="1" l="1"/>
  <c r="H309" i="1" l="1"/>
  <c r="I309" i="1" s="1"/>
  <c r="L309" i="1" s="1"/>
  <c r="J309" i="1" l="1"/>
  <c r="D310" i="1" s="1"/>
  <c r="F310" i="1" s="1"/>
  <c r="G310" i="1" l="1"/>
  <c r="H310" i="1" l="1"/>
  <c r="I310" i="1" l="1"/>
  <c r="L310" i="1" s="1"/>
  <c r="J310" i="1" l="1"/>
  <c r="D311" i="1" s="1"/>
  <c r="G311" i="1" l="1"/>
  <c r="F311" i="1"/>
  <c r="H311" i="1" l="1"/>
  <c r="I311" i="1" l="1"/>
  <c r="L311" i="1" s="1"/>
  <c r="J311" i="1" l="1"/>
  <c r="D312" i="1" s="1"/>
  <c r="F312" i="1" s="1"/>
  <c r="G312" i="1" l="1"/>
  <c r="H312" i="1" s="1"/>
  <c r="I312" i="1" l="1"/>
  <c r="L312" i="1" s="1"/>
  <c r="J312" i="1" l="1"/>
  <c r="D313" i="1" s="1"/>
  <c r="G313" i="1" s="1"/>
  <c r="F313" i="1" l="1"/>
  <c r="H313" i="1" s="1"/>
  <c r="I313" i="1" l="1"/>
  <c r="L313" i="1" s="1"/>
  <c r="J313" i="1" l="1"/>
  <c r="D314" i="1" s="1"/>
  <c r="G314" i="1" l="1"/>
  <c r="F314" i="1"/>
  <c r="H314" i="1" l="1"/>
  <c r="I314" i="1" s="1"/>
  <c r="L314" i="1" s="1"/>
  <c r="J314" i="1" l="1"/>
  <c r="D315" i="1" s="1"/>
  <c r="G315" i="1" l="1"/>
  <c r="F315" i="1"/>
  <c r="H315" i="1" l="1"/>
  <c r="I315" i="1" s="1"/>
  <c r="L315" i="1" s="1"/>
  <c r="J315" i="1" l="1"/>
  <c r="D316" i="1" s="1"/>
  <c r="G316" i="1" s="1"/>
  <c r="F316" i="1" l="1"/>
  <c r="H316" i="1" s="1"/>
  <c r="I316" i="1" l="1"/>
  <c r="L316" i="1" s="1"/>
  <c r="J316" i="1" l="1"/>
  <c r="D317" i="1" s="1"/>
  <c r="G317" i="1" l="1"/>
  <c r="F317" i="1"/>
  <c r="H317" i="1" l="1"/>
  <c r="I317" i="1" s="1"/>
  <c r="L317" i="1" s="1"/>
  <c r="J317" i="1" l="1"/>
  <c r="D318" i="1" s="1"/>
  <c r="F318" i="1" s="1"/>
  <c r="G318" i="1" l="1"/>
  <c r="H318" i="1" l="1"/>
  <c r="I318" i="1" l="1"/>
  <c r="L318" i="1" s="1"/>
  <c r="J318" i="1" l="1"/>
  <c r="D319" i="1" s="1"/>
  <c r="F319" i="1" s="1"/>
  <c r="G319" i="1" l="1"/>
  <c r="H319" i="1" s="1"/>
  <c r="I319" i="1" l="1"/>
  <c r="L319" i="1" s="1"/>
  <c r="J319" i="1" l="1"/>
  <c r="D320" i="1" s="1"/>
  <c r="G320" i="1" s="1"/>
  <c r="F320" i="1" l="1"/>
  <c r="H320" i="1" s="1"/>
  <c r="I320" i="1" l="1"/>
  <c r="L320" i="1" s="1"/>
  <c r="J320" i="1" l="1"/>
  <c r="D321" i="1" s="1"/>
  <c r="F321" i="1" s="1"/>
  <c r="G321" i="1" l="1"/>
  <c r="H321" i="1" s="1"/>
  <c r="I321" i="1" l="1"/>
  <c r="L321" i="1" s="1"/>
  <c r="J321" i="1" l="1"/>
  <c r="D322" i="1" s="1"/>
  <c r="F322" i="1" s="1"/>
  <c r="G322" i="1" l="1"/>
  <c r="H322" i="1" s="1"/>
  <c r="I322" i="1" l="1"/>
  <c r="L322" i="1" s="1"/>
  <c r="J322" i="1" l="1"/>
  <c r="D323" i="1" s="1"/>
  <c r="F323" i="1" l="1"/>
  <c r="G323" i="1"/>
  <c r="H323" i="1" l="1"/>
  <c r="I323" i="1" l="1"/>
  <c r="L323" i="1" s="1"/>
  <c r="J323" i="1" l="1"/>
  <c r="D324" i="1" s="1"/>
  <c r="G324" i="1" s="1"/>
  <c r="F324" i="1" l="1"/>
  <c r="H324" i="1" s="1"/>
  <c r="I324" i="1" l="1"/>
  <c r="L324" i="1" s="1"/>
  <c r="J324" i="1" l="1"/>
  <c r="D325" i="1" s="1"/>
  <c r="G325" i="1" s="1"/>
  <c r="F325" i="1" l="1"/>
  <c r="H325" i="1" s="1"/>
  <c r="I325" i="1" l="1"/>
  <c r="L325" i="1" l="1"/>
  <c r="J325" i="1"/>
  <c r="D326" i="1" s="1"/>
  <c r="F326" i="1" l="1"/>
  <c r="G326" i="1"/>
  <c r="H326" i="1" l="1"/>
  <c r="I326" i="1" s="1"/>
  <c r="L326" i="1" l="1"/>
  <c r="J326" i="1"/>
  <c r="D327" i="1" s="1"/>
  <c r="F327" i="1" l="1"/>
  <c r="G327" i="1"/>
  <c r="H327" i="1" l="1"/>
  <c r="I327" i="1" s="1"/>
  <c r="L327" i="1" s="1"/>
  <c r="J327" i="1" l="1"/>
  <c r="D328" i="1" s="1"/>
  <c r="F328" i="1" l="1"/>
  <c r="G328" i="1"/>
  <c r="H328" i="1" l="1"/>
  <c r="I328" i="1" s="1"/>
  <c r="L328" i="1" s="1"/>
  <c r="J328" i="1" l="1"/>
  <c r="D329" i="1" s="1"/>
  <c r="G329" i="1" l="1"/>
  <c r="F329" i="1"/>
  <c r="H329" i="1" l="1"/>
  <c r="I329" i="1" s="1"/>
  <c r="L329" i="1" s="1"/>
  <c r="J329" i="1" l="1"/>
  <c r="D330" i="1" s="1"/>
  <c r="F330" i="1" s="1"/>
  <c r="G330" i="1" l="1"/>
  <c r="H330" i="1" s="1"/>
  <c r="I330" i="1" s="1"/>
  <c r="L330" i="1" s="1"/>
  <c r="J330" i="1" l="1"/>
  <c r="D331" i="1" s="1"/>
  <c r="F331" i="1" l="1"/>
  <c r="G331" i="1"/>
  <c r="H331" i="1" l="1"/>
  <c r="I331" i="1" s="1"/>
  <c r="L331" i="1" s="1"/>
  <c r="J331" i="1" l="1"/>
  <c r="D332" i="1" s="1"/>
  <c r="F332" i="1" s="1"/>
  <c r="G332" i="1" l="1"/>
  <c r="H332" i="1" s="1"/>
  <c r="I332" i="1" s="1"/>
  <c r="L332" i="1" s="1"/>
  <c r="J332" i="1" l="1"/>
  <c r="D333" i="1" s="1"/>
  <c r="G333" i="1" s="1"/>
  <c r="F333" i="1" l="1"/>
  <c r="H333" i="1" s="1"/>
  <c r="I333" i="1" l="1"/>
  <c r="L333" i="1" s="1"/>
  <c r="J333" i="1" l="1"/>
  <c r="D334" i="1" s="1"/>
  <c r="F334" i="1" s="1"/>
  <c r="G334" i="1" l="1"/>
  <c r="H334" i="1" l="1"/>
  <c r="I334" i="1" l="1"/>
  <c r="L334" i="1" l="1"/>
  <c r="J334" i="1"/>
  <c r="D335" i="1" s="1"/>
  <c r="F335" i="1" l="1"/>
  <c r="G335" i="1"/>
  <c r="H335" i="1" l="1"/>
  <c r="I335" i="1" s="1"/>
  <c r="L335" i="1" s="1"/>
  <c r="J335" i="1" l="1"/>
  <c r="D336" i="1" s="1"/>
  <c r="G336" i="1" s="1"/>
  <c r="F336" i="1" l="1"/>
  <c r="H336" i="1" s="1"/>
  <c r="I336" i="1" l="1"/>
  <c r="L336" i="1" s="1"/>
  <c r="J336" i="1" l="1"/>
  <c r="D337" i="1" s="1"/>
  <c r="F337" i="1" s="1"/>
  <c r="G337" i="1" l="1"/>
  <c r="H337" i="1" l="1"/>
  <c r="I337" i="1" l="1"/>
  <c r="L337" i="1" s="1"/>
  <c r="J337" i="1" l="1"/>
  <c r="D338" i="1" s="1"/>
  <c r="G338" i="1" l="1"/>
  <c r="F338" i="1"/>
  <c r="H338" i="1" l="1"/>
  <c r="I338" i="1" s="1"/>
  <c r="L338" i="1" s="1"/>
  <c r="J338" i="1" l="1"/>
  <c r="D339" i="1" s="1"/>
  <c r="F339" i="1" l="1"/>
  <c r="G339" i="1"/>
  <c r="H339" i="1" l="1"/>
  <c r="I339" i="1" s="1"/>
  <c r="L339" i="1" s="1"/>
  <c r="J339" i="1" l="1"/>
  <c r="D340" i="1" s="1"/>
  <c r="F340" i="1" l="1"/>
  <c r="G340" i="1"/>
  <c r="H340" i="1" l="1"/>
  <c r="I340" i="1" l="1"/>
  <c r="L340" i="1" s="1"/>
  <c r="J340" i="1" l="1"/>
  <c r="D341" i="1" s="1"/>
  <c r="F341" i="1" l="1"/>
  <c r="G341" i="1"/>
  <c r="H341" i="1" l="1"/>
  <c r="I341" i="1" l="1"/>
  <c r="L341" i="1" l="1"/>
  <c r="J341" i="1"/>
  <c r="D342" i="1" s="1"/>
  <c r="G342" i="1" l="1"/>
  <c r="F342" i="1"/>
  <c r="H342" i="1" l="1"/>
  <c r="I342" i="1" s="1"/>
  <c r="L342" i="1" s="1"/>
  <c r="J342" i="1" l="1"/>
  <c r="D343" i="1" s="1"/>
  <c r="F343" i="1" l="1"/>
  <c r="G343" i="1"/>
  <c r="H343" i="1" l="1"/>
  <c r="I343" i="1" s="1"/>
  <c r="L343" i="1" s="1"/>
  <c r="J343" i="1" l="1"/>
  <c r="D344" i="1" s="1"/>
  <c r="F344" i="1" s="1"/>
  <c r="G344" i="1" l="1"/>
  <c r="H344" i="1" s="1"/>
  <c r="I344" i="1" s="1"/>
  <c r="L344" i="1" s="1"/>
  <c r="J344" i="1" l="1"/>
  <c r="D345" i="1" s="1"/>
  <c r="F345" i="1" l="1"/>
  <c r="G345" i="1"/>
  <c r="H345" i="1" l="1"/>
  <c r="I345" i="1" l="1"/>
  <c r="L345" i="1" s="1"/>
  <c r="J345" i="1" l="1"/>
  <c r="D346" i="1" s="1"/>
  <c r="F346" i="1" s="1"/>
  <c r="G346" i="1" l="1"/>
  <c r="H346" i="1" l="1"/>
  <c r="I346" i="1" l="1"/>
  <c r="L346" i="1" s="1"/>
  <c r="J346" i="1" l="1"/>
  <c r="D347" i="1" s="1"/>
  <c r="F347" i="1" s="1"/>
  <c r="G347" i="1" l="1"/>
  <c r="H347" i="1" s="1"/>
  <c r="I347" i="1" l="1"/>
  <c r="L347" i="1" s="1"/>
  <c r="J347" i="1" l="1"/>
  <c r="D348" i="1" s="1"/>
  <c r="F348" i="1" l="1"/>
  <c r="G348" i="1"/>
  <c r="H348" i="1" l="1"/>
  <c r="I348" i="1" s="1"/>
  <c r="L348" i="1" s="1"/>
  <c r="J348" i="1" l="1"/>
  <c r="D349" i="1" s="1"/>
  <c r="F349" i="1" s="1"/>
  <c r="G349" i="1" l="1"/>
  <c r="H349" i="1" s="1"/>
  <c r="I349" i="1" l="1"/>
  <c r="L349" i="1" s="1"/>
  <c r="J349" i="1" l="1"/>
  <c r="D350" i="1" s="1"/>
  <c r="F350" i="1" s="1"/>
  <c r="G350" i="1" l="1"/>
  <c r="H350" i="1" s="1"/>
  <c r="I350" i="1" s="1"/>
  <c r="L350" i="1" s="1"/>
  <c r="J350" i="1" l="1"/>
  <c r="D351" i="1" s="1"/>
  <c r="G351" i="1" l="1"/>
  <c r="F351" i="1"/>
  <c r="H351" i="1" l="1"/>
  <c r="I351" i="1" s="1"/>
  <c r="L351" i="1" s="1"/>
  <c r="J351" i="1" l="1"/>
  <c r="D352" i="1" s="1"/>
  <c r="F352" i="1" l="1"/>
  <c r="G352" i="1"/>
  <c r="H352" i="1" l="1"/>
  <c r="I352" i="1" l="1"/>
  <c r="L352" i="1" s="1"/>
  <c r="J352" i="1" l="1"/>
  <c r="D353" i="1" s="1"/>
  <c r="G353" i="1" s="1"/>
  <c r="F353" i="1" l="1"/>
  <c r="H353" i="1" s="1"/>
  <c r="I353" i="1" l="1"/>
  <c r="L353" i="1" s="1"/>
  <c r="J353" i="1" l="1"/>
  <c r="D354" i="1" s="1"/>
  <c r="F354" i="1" l="1"/>
  <c r="G354" i="1"/>
  <c r="H354" i="1" l="1"/>
  <c r="I354" i="1" s="1"/>
  <c r="L354" i="1" s="1"/>
  <c r="J354" i="1" l="1"/>
  <c r="D355" i="1" s="1"/>
  <c r="G355" i="1" l="1"/>
  <c r="F355" i="1"/>
  <c r="H355" i="1" l="1"/>
  <c r="I355" i="1" s="1"/>
  <c r="L355" i="1" s="1"/>
  <c r="J355" i="1" l="1"/>
  <c r="D356" i="1" s="1"/>
  <c r="G356" i="1" l="1"/>
  <c r="F356" i="1"/>
  <c r="H356" i="1" l="1"/>
  <c r="I356" i="1" s="1"/>
  <c r="L356" i="1" s="1"/>
  <c r="J356" i="1" l="1"/>
  <c r="D357" i="1" s="1"/>
  <c r="G357" i="1" l="1"/>
  <c r="F357" i="1"/>
  <c r="H357" i="1" l="1"/>
  <c r="I357" i="1" l="1"/>
  <c r="L357" i="1" s="1"/>
  <c r="J357" i="1" l="1"/>
  <c r="D358" i="1" s="1"/>
  <c r="F358" i="1" s="1"/>
  <c r="G358" i="1" l="1"/>
  <c r="H358" i="1" s="1"/>
  <c r="I358" i="1" s="1"/>
  <c r="L358" i="1" s="1"/>
  <c r="J358" i="1" l="1"/>
  <c r="D359" i="1" s="1"/>
  <c r="G359" i="1" l="1"/>
  <c r="F359" i="1"/>
  <c r="H359" i="1" l="1"/>
  <c r="I359" i="1" s="1"/>
  <c r="L359" i="1" s="1"/>
  <c r="J359" i="1" l="1"/>
  <c r="D360" i="1" s="1"/>
  <c r="G360" i="1" l="1"/>
  <c r="F360" i="1"/>
  <c r="H360" i="1" l="1"/>
  <c r="I360" i="1" s="1"/>
  <c r="L360" i="1" s="1"/>
  <c r="J360" i="1" l="1"/>
  <c r="D361" i="1" s="1"/>
  <c r="G361" i="1" l="1"/>
  <c r="F361" i="1"/>
  <c r="H361" i="1" l="1"/>
  <c r="I361" i="1" s="1"/>
  <c r="L361" i="1" s="1"/>
  <c r="J361" i="1" l="1"/>
  <c r="D362" i="1" s="1"/>
  <c r="G362" i="1" l="1"/>
  <c r="F362" i="1"/>
  <c r="H362" i="1" l="1"/>
  <c r="I362" i="1" s="1"/>
  <c r="L362" i="1" s="1"/>
  <c r="J362" i="1" l="1"/>
  <c r="D363" i="1" s="1"/>
  <c r="G363" i="1" l="1"/>
  <c r="F363" i="1"/>
  <c r="H363" i="1" l="1"/>
  <c r="I363" i="1" s="1"/>
  <c r="L363" i="1" s="1"/>
  <c r="J363" i="1" l="1"/>
  <c r="D364" i="1" s="1"/>
  <c r="F364" i="1" l="1"/>
  <c r="G364" i="1"/>
  <c r="H364" i="1" l="1"/>
  <c r="I364" i="1" l="1"/>
  <c r="L364" i="1" s="1"/>
  <c r="J364" i="1" l="1"/>
  <c r="D365" i="1" s="1"/>
  <c r="F365" i="1" s="1"/>
  <c r="G365" i="1" l="1"/>
  <c r="H365" i="1" l="1"/>
  <c r="I365" i="1" s="1"/>
  <c r="L365" i="1" s="1"/>
  <c r="J365" i="1" l="1"/>
  <c r="D366" i="1" s="1"/>
  <c r="F366" i="1" s="1"/>
  <c r="G366" i="1" l="1"/>
  <c r="H366" i="1" s="1"/>
  <c r="I366" i="1" s="1"/>
  <c r="L366" i="1" s="1"/>
  <c r="J366" i="1" l="1"/>
  <c r="D367" i="1" s="1"/>
  <c r="F367" i="1" l="1"/>
  <c r="G367" i="1"/>
  <c r="H367" i="1" l="1"/>
  <c r="I367" i="1" l="1"/>
  <c r="L367" i="1" s="1"/>
  <c r="J367" i="1" l="1"/>
  <c r="D368" i="1" s="1"/>
  <c r="F368" i="1" s="1"/>
  <c r="G368" i="1" l="1"/>
  <c r="H368" i="1" l="1"/>
  <c r="I368" i="1" l="1"/>
  <c r="L368" i="1" s="1"/>
  <c r="J368" i="1" l="1"/>
  <c r="D369" i="1" s="1"/>
  <c r="G369" i="1" l="1"/>
  <c r="F369" i="1"/>
  <c r="H369" i="1" l="1"/>
  <c r="I369" i="1" s="1"/>
  <c r="L369" i="1" s="1"/>
  <c r="J369" i="1" l="1"/>
  <c r="D370" i="1" s="1"/>
  <c r="G370" i="1" s="1"/>
  <c r="F370" i="1" l="1"/>
  <c r="H370" i="1" s="1"/>
  <c r="I370" i="1" s="1"/>
  <c r="L370" i="1" s="1"/>
  <c r="J370" i="1" l="1"/>
  <c r="D371" i="1" s="1"/>
  <c r="F371" i="1" s="1"/>
  <c r="G371" i="1" l="1"/>
  <c r="H371" i="1" l="1"/>
  <c r="I371" i="1" l="1"/>
  <c r="L371" i="1" s="1"/>
  <c r="J371" i="1" l="1"/>
  <c r="D372" i="1" s="1"/>
  <c r="F372" i="1" l="1"/>
  <c r="G372" i="1"/>
  <c r="H372" i="1" l="1"/>
  <c r="I372" i="1" s="1"/>
  <c r="L372" i="1" s="1"/>
  <c r="J372" i="1" l="1"/>
  <c r="D373" i="1" s="1"/>
  <c r="F373" i="1" s="1"/>
  <c r="G373" i="1" l="1"/>
  <c r="H373" i="1" s="1"/>
  <c r="I373" i="1" l="1"/>
  <c r="L373" i="1" l="1"/>
  <c r="J373" i="1"/>
  <c r="D374" i="1" s="1"/>
  <c r="F374" i="1" l="1"/>
  <c r="G374" i="1"/>
  <c r="H374" i="1" l="1"/>
  <c r="I374" i="1" l="1"/>
  <c r="L374" i="1" l="1"/>
  <c r="J374" i="1"/>
  <c r="D375" i="1" s="1"/>
  <c r="F375" i="1" l="1"/>
  <c r="G375" i="1"/>
  <c r="H375" i="1" l="1"/>
  <c r="I375" i="1" s="1"/>
  <c r="L375" i="1" s="1"/>
  <c r="J375" i="1" l="1"/>
  <c r="D376" i="1" s="1"/>
  <c r="F376" i="1" l="1"/>
  <c r="G376" i="1"/>
  <c r="H376" i="1" l="1"/>
  <c r="I376" i="1" s="1"/>
  <c r="L376" i="1" s="1"/>
  <c r="J376" i="1" l="1"/>
  <c r="D377" i="1" s="1"/>
  <c r="G377" i="1" l="1"/>
  <c r="F377" i="1"/>
  <c r="H377" i="1" l="1"/>
  <c r="I377" i="1" s="1"/>
  <c r="L377" i="1" s="1"/>
  <c r="J377" i="1" l="1"/>
  <c r="D378" i="1" s="1"/>
  <c r="G378" i="1" s="1"/>
  <c r="F378" i="1" l="1"/>
  <c r="H378" i="1" s="1"/>
  <c r="I378" i="1" s="1"/>
  <c r="L378" i="1" l="1"/>
  <c r="J378" i="1"/>
  <c r="D379" i="1" s="1"/>
  <c r="G379" i="1" s="1"/>
  <c r="F379" i="1" l="1"/>
  <c r="H379" i="1" s="1"/>
  <c r="I379" i="1" s="1"/>
  <c r="L379" i="1" s="1"/>
  <c r="J379" i="1" l="1"/>
  <c r="D380" i="1" s="1"/>
  <c r="F380" i="1" l="1"/>
  <c r="G380" i="1"/>
  <c r="H380" i="1" l="1"/>
  <c r="I380" i="1" l="1"/>
  <c r="J380" i="1" s="1"/>
  <c r="D381" i="1" s="1"/>
  <c r="F381" i="1" s="1"/>
  <c r="G381" i="1" l="1"/>
  <c r="H381" i="1" s="1"/>
  <c r="I381" i="1" s="1"/>
  <c r="L381" i="1" s="1"/>
  <c r="L380" i="1"/>
  <c r="M18" i="1" l="1"/>
  <c r="J381" i="1"/>
</calcChain>
</file>

<file path=xl/comments1.xml><?xml version="1.0" encoding="utf-8"?>
<comments xmlns="http://schemas.openxmlformats.org/spreadsheetml/2006/main">
  <authors>
    <author>vasilios.agrios@hsbc.com</author>
    <author>Vasilios Agrios</author>
  </authors>
  <commentList>
    <comment ref="O2" authorId="0" shapeId="0">
      <text>
        <r>
          <rPr>
            <sz val="9"/>
            <color indexed="81"/>
            <rFont val="Tahoma"/>
            <family val="2"/>
          </rPr>
          <t>VA: If floors are used, use a formula to change the cells highlighted in blue with the max(floor, rate)</t>
        </r>
      </text>
    </comment>
    <comment ref="M5" authorId="1" shapeId="0">
      <text>
        <r>
          <rPr>
            <b/>
            <sz val="8"/>
            <color indexed="81"/>
            <rFont val="Tahoma"/>
            <family val="2"/>
          </rPr>
          <t>Vasilios Agrios:</t>
        </r>
        <r>
          <rPr>
            <sz val="8"/>
            <color indexed="81"/>
            <rFont val="Tahoma"/>
            <family val="2"/>
          </rPr>
          <t xml:space="preserve">
The Actual over Actual daycount convention in QRM is implemented from the Start of the day. 
In other words, time is always measured from the beginning of the day
</t>
        </r>
        <r>
          <rPr>
            <u/>
            <sz val="8"/>
            <color indexed="81"/>
            <rFont val="Tahoma"/>
            <family val="2"/>
          </rPr>
          <t>Since we work with EOMONTH dates  then</t>
        </r>
        <r>
          <rPr>
            <sz val="8"/>
            <color indexed="81"/>
            <rFont val="Tahoma"/>
            <family val="2"/>
          </rPr>
          <t xml:space="preserve"> : 
When Start =Leap and Enddate=Leap then             DateDiff / 366
When  Start = nonLeap and  Enddate=NonLeap then                DateDiff / 365
When  Start = Leap and  Enddate=NonLeap then                1/366 + (DateDiff -1) / 365
When  Start = NonLeap and  Enddate=Leap then                1/365 + (DateDiff -1) / 366</t>
        </r>
      </text>
    </comment>
  </commentList>
</comments>
</file>

<file path=xl/connections.xml><?xml version="1.0" encoding="utf-8"?>
<connections xmlns="http://schemas.openxmlformats.org/spreadsheetml/2006/main">
  <connection id="1" name="Connection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2" name="Connection1" type="1" refreshedVersion="4">
    <dbPr connection="DRIVER=SQL Server;SERVER=HK000TKO5034.HK.HSBC,1433;UID=irr_code_uat;APP=Microsoft Office 2010;WSID=HK000TKO6969;DATABASE=IRR_TRNCOR1_CD_PFM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54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54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54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54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54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54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54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54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54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54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54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54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54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54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54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54_x000d__x000a_AND si_eqval.EQ_TYPE = 11_x000d__x000a_AND srvc_dtl.ASMPID = 1_x000d__x000a_ "/>
  </connection>
  <connection id="3" name="Connection2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4" name="Connection5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5" name="Connection6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6" name="Connection7" type="1" refreshedVersion="4">
    <dbPr connection="DRIVER=SQL Server;SERVER=HK000TKO16020.hk.hsbc\DEV889MSSQL,10889;UID=irr_eu_psp;APP=Microsoft Office 2010;WSID=HK000TKO16028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7" name="Connection8" type="1" refreshedVersion="4">
    <dbPr connection="DRIVER=SQL Server;SERVER=HK000TKO16020.hk.hsbc\DEV889MSSQL,10889;UID=irr_eu_psp;APP=Microsoft Office 2010;WSID=HK000TKO16028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8" name="Connection9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9" name="Connection91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10" name="UAE_Staging_v16_MR1_Valuation_Yield_Curve_FX_Base_Valuation Yield Curve" description="UAE_Staging_v16_MR1_Valuation_Yield_Curve_FX_Base_Valuation Yield Curve" type="5" refreshedVersion="3">
    <dbPr connection="Provider=MSOLAP.3;Persist Security Info=True;Initial Catalog=UAE_Staging_v16_MR1_Valuation_Yield_Curve_FX_Base;Data Source=usvh2qrmd33;Extended Properties=&quot;Client Cache Size=25&quot;;Auto Synch Period=10000;Cache Ratio=1;MDX Compatibility=1;Safety Options=2;MDX Missing Member Mode=Error;Disable Prefetch Facts=True" command="Valuation Yield Curve" commandType="1"/>
    <olapPr sendLocale="1" rowDrillCount="1000" serverFill="0" serverFont="0" serverFontColor="0"/>
  </connection>
  <connection id="11" name="UAE_Staging_v16_R1_Portfolio_Valuation___All_FX_Base_Portfolio Valuation - All" description="UAE_Staging_v16_R1_Portfolio_Valuation___All_FX_Base_Portfolio Valuation - All" type="5" refreshedVersion="3">
    <dbPr connection="Provider=MSOLAP.3;Persist Security Info=True;Initial Catalog=UAE_Staging_v16_R1_Portfolio_Valuation___All_FX_Base;Data Source=usvh2qrmd33;Extended Properties=&quot;Client Cache Size=25&quot;;Auto Synch Period=10000;Cache Ratio=1;MDX Compatibility=1;Safety Options=2;MDX Missing Member Mode=Error;Disable Prefetch Facts=True" command="Portfolio Valuation - All" commandType="1"/>
    <olapPr sendLocale="1" rowDrillCount="1000" serverFill="0" serverFont="0" serverFontColor="0"/>
  </connection>
  <connection id="12" name="UAE_Staging_v16_R1_Static_Cash_Flows_FX_Base_Static Cash Flows" description="UAE_Staging_v16_R1_Static_Cash_Flows_FX_Base_Static Cash Flows" type="5" refreshedVersion="3">
    <dbPr connection="Provider=MSOLAP.3;Persist Security Info=True;Initial Catalog=UAE_Staging_v16_R1_Static_Cash_Flows_FX_Base;Data Source=usvh2qrmd33;Extended Properties=&quot;Client Cache Size=25&quot;;Auto Synch Period=10000;Cache Ratio=1;MDX Compatibility=1;Safety Options=2;MDX Missing Member Mode=Error;Disable Prefetch Facts=True" command="Static Cash Flows" commandType="1"/>
    <olapPr sendLocale="1" rowDrillCount="1000" serverFill="0" serverFont="0" serverFontColor="0"/>
  </connection>
</connections>
</file>

<file path=xl/sharedStrings.xml><?xml version="1.0" encoding="utf-8"?>
<sst xmlns="http://schemas.openxmlformats.org/spreadsheetml/2006/main" count="565" uniqueCount="137">
  <si>
    <t>Curve</t>
  </si>
  <si>
    <t>Term</t>
  </si>
  <si>
    <t>Rate</t>
  </si>
  <si>
    <t>EUR</t>
  </si>
  <si>
    <t>Date:</t>
  </si>
  <si>
    <t>Valuation date:</t>
  </si>
  <si>
    <t>Currency</t>
  </si>
  <si>
    <t>Yes</t>
  </si>
  <si>
    <t>Term Date</t>
  </si>
  <si>
    <t>Rate Type</t>
  </si>
  <si>
    <t>DayCount</t>
  </si>
  <si>
    <t>Spot</t>
  </si>
  <si>
    <t>ParCoupon</t>
  </si>
  <si>
    <t>Cash Flow Dates</t>
  </si>
  <si>
    <t xml:space="preserve">Payment Frequency </t>
  </si>
  <si>
    <t>Maturity</t>
  </si>
  <si>
    <t>Manual Entry</t>
  </si>
  <si>
    <t>Solver</t>
  </si>
  <si>
    <t>Fixed / Floating</t>
  </si>
  <si>
    <t>Instrument Characteristics</t>
  </si>
  <si>
    <t>First Coupon (%)</t>
  </si>
  <si>
    <t>Daycount Convention</t>
  </si>
  <si>
    <t>Long</t>
  </si>
  <si>
    <t>Apply shock to curve</t>
  </si>
  <si>
    <t>Shock:</t>
  </si>
  <si>
    <t>Clean</t>
  </si>
  <si>
    <t>No</t>
  </si>
  <si>
    <t>Quarterly</t>
  </si>
  <si>
    <t>Floating</t>
  </si>
  <si>
    <t>0. US (NASD) 30/360</t>
  </si>
  <si>
    <t>Monthly</t>
  </si>
  <si>
    <t>DF Term Dates</t>
  </si>
  <si>
    <t>Short</t>
  </si>
  <si>
    <t>USD</t>
  </si>
  <si>
    <t>JPY</t>
  </si>
  <si>
    <t>CFH</t>
  </si>
  <si>
    <t>GBP</t>
  </si>
  <si>
    <t>AED</t>
  </si>
  <si>
    <t>Semi-Annual</t>
  </si>
  <si>
    <t>Annual</t>
  </si>
  <si>
    <t>1. Actual/Actual</t>
  </si>
  <si>
    <t>2. Actual/360</t>
  </si>
  <si>
    <t>3. Actual/365</t>
  </si>
  <si>
    <t>4. European 30/360</t>
  </si>
  <si>
    <t>Dirty</t>
  </si>
  <si>
    <t>Fixed</t>
  </si>
  <si>
    <t>MoneyMarket</t>
  </si>
  <si>
    <t>Contractual Spread (Margin)</t>
  </si>
  <si>
    <t>Act / Act used for Interpolation</t>
  </si>
  <si>
    <t>Pay/Comp Freq</t>
  </si>
  <si>
    <t>Act / Act Incremental 
(see comment)</t>
  </si>
  <si>
    <t>Amortization</t>
  </si>
  <si>
    <t>Bullet</t>
  </si>
  <si>
    <t>Level Pay</t>
  </si>
  <si>
    <t>Straight Line</t>
  </si>
  <si>
    <t>Act / Act
Cumm</t>
  </si>
  <si>
    <t>Floor</t>
  </si>
  <si>
    <t>Base Case</t>
  </si>
  <si>
    <t>Term Type</t>
  </si>
  <si>
    <t>Month</t>
  </si>
  <si>
    <t>Act/365</t>
  </si>
  <si>
    <t>Source: wikipedia</t>
  </si>
  <si>
    <t>Day</t>
  </si>
  <si>
    <t>Spot Rate</t>
  </si>
  <si>
    <t>Week</t>
  </si>
  <si>
    <t>Daycount</t>
  </si>
  <si>
    <t>Compounding</t>
  </si>
  <si>
    <t>GBP Libor</t>
  </si>
  <si>
    <t>Key</t>
  </si>
  <si>
    <t>Parallel up200</t>
  </si>
  <si>
    <t>Parallel down200</t>
  </si>
  <si>
    <t>Steepener</t>
  </si>
  <si>
    <t>Act / 365</t>
  </si>
  <si>
    <t>Reset Fequency</t>
  </si>
  <si>
    <t>Rate Index</t>
  </si>
  <si>
    <t>Instrument: VRM_Residential_Floating</t>
  </si>
  <si>
    <t>SCENARIO</t>
  </si>
  <si>
    <t xml:space="preserve">Value </t>
  </si>
  <si>
    <t>INSTRUMENT VARIABLE</t>
  </si>
  <si>
    <t>CASH FLOW DATE</t>
  </si>
  <si>
    <t>DF Cashflow Dates</t>
  </si>
  <si>
    <t>1M Forward Rate
Term Dates (1M Libor)</t>
  </si>
  <si>
    <t>Origination Date</t>
  </si>
  <si>
    <t>1D</t>
  </si>
  <si>
    <t>1W</t>
  </si>
  <si>
    <t>2W</t>
  </si>
  <si>
    <t>Interpolated Rates</t>
  </si>
  <si>
    <t>Next reset</t>
  </si>
  <si>
    <t>Face Amount</t>
  </si>
  <si>
    <t>Single Instrument Analysis Drill-Down</t>
  </si>
  <si>
    <t>Coupon Rate</t>
  </si>
  <si>
    <t>Discount Factor</t>
  </si>
  <si>
    <t>nr</t>
  </si>
  <si>
    <t>Calendar Date</t>
  </si>
  <si>
    <t>Period Rate</t>
  </si>
  <si>
    <t>Prepayment Amount</t>
  </si>
  <si>
    <t>Beginning  Balance</t>
  </si>
  <si>
    <t>CPR</t>
  </si>
  <si>
    <t>SMM (derived)</t>
  </si>
  <si>
    <t>Principal</t>
  </si>
  <si>
    <t>Scheduled Payment (Level Payment)</t>
  </si>
  <si>
    <t>Interest</t>
  </si>
  <si>
    <t>Implied FWD rate</t>
  </si>
  <si>
    <t>EVE Base Case</t>
  </si>
  <si>
    <t>Total Cashflows per Period</t>
  </si>
  <si>
    <t>EVE UP 200</t>
  </si>
  <si>
    <t>EVE Down 200</t>
  </si>
  <si>
    <t>EVE RESULTS</t>
  </si>
  <si>
    <t>No Shock</t>
  </si>
  <si>
    <t>Prepayment Model</t>
  </si>
  <si>
    <t>EVE Steepener</t>
  </si>
  <si>
    <t>1M Libor</t>
  </si>
  <si>
    <t>Balance</t>
  </si>
  <si>
    <t>Coupon Interest</t>
  </si>
  <si>
    <t>Total Income</t>
  </si>
  <si>
    <t xml:space="preserve">No Floor </t>
  </si>
  <si>
    <t>TermType</t>
  </si>
  <si>
    <t>RateType</t>
  </si>
  <si>
    <t>GBP LIBOR</t>
  </si>
  <si>
    <r>
      <rPr>
        <sz val="12"/>
        <rFont val="Arial"/>
        <family val="2"/>
      </rPr>
      <t>Σ</t>
    </r>
    <r>
      <rPr>
        <sz val="10"/>
        <rFont val="Arial"/>
        <family val="2"/>
      </rPr>
      <t xml:space="preserve"> (Disc. Fut. CFs)</t>
    </r>
  </si>
  <si>
    <t>paymentDate</t>
  </si>
  <si>
    <t>interest</t>
  </si>
  <si>
    <t>principal</t>
  </si>
  <si>
    <t>remaining</t>
  </si>
  <si>
    <t>d</t>
  </si>
  <si>
    <t>Shock+200</t>
  </si>
  <si>
    <t>Shock-200</t>
  </si>
  <si>
    <t>m</t>
  </si>
  <si>
    <t>Curves</t>
  </si>
  <si>
    <t>Cashflows</t>
  </si>
  <si>
    <t>Shocks</t>
  </si>
  <si>
    <t>IDs</t>
  </si>
  <si>
    <t>EVE</t>
  </si>
  <si>
    <t>Product</t>
  </si>
  <si>
    <t>Cashdlow series</t>
  </si>
  <si>
    <t>id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</si>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</sst>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8" formatCode="&quot;£&quot;#,##0.00;[Red]\-&quot;£&quot;#,##0.00"/>
    <numFmt numFmtId="164" formatCode="_(* #,##0.00_);_(* \(#,##0.00\);_(* &quot;-&quot;??_);_(@_)"/>
    <numFmt numFmtId="165" formatCode="[$-413]d/mmm/yy;@"/>
    <numFmt numFmtId="166" formatCode="[$-409]dd\-mmm\-yy;@"/>
    <numFmt numFmtId="167" formatCode="0.0000%"/>
    <numFmt numFmtId="168" formatCode="_(* #,##0.0000_);_(* \(#,##0.0000\);_(* &quot;-&quot;??_);_(@_)"/>
    <numFmt numFmtId="169" formatCode="_(* #,##0.000000_);_(* \(#,##0.000000\);_(* &quot;-&quot;??_);_(@_)"/>
    <numFmt numFmtId="170" formatCode="_(* #,##0_);_(* \(#,##0\);_(* &quot;-&quot;??_);_(@_)"/>
    <numFmt numFmtId="171" formatCode="[$-409]dd\-mmm\-yyyy;@"/>
    <numFmt numFmtId="172" formatCode="_(* #,##0.000000000000_);_(* \(#,##0.000000000000\);_(* &quot;-&quot;??_);_(@_)"/>
    <numFmt numFmtId="173" formatCode="0.0000"/>
    <numFmt numFmtId="174" formatCode="_(* #,##0.0000_);_(* \(#,##0.0000\);_(* &quot;-&quot;????_);_(@_)"/>
    <numFmt numFmtId="175" formatCode="#,##0.0000000_);[Red]\(#,##0.00000000\);&quot;-&quot;_)"/>
    <numFmt numFmtId="176" formatCode="_(* #,##0.0000000000_);_(* \(#,##0.0000000000\);_(* &quot;-&quot;??_);_(@_)"/>
    <numFmt numFmtId="177" formatCode="_(* #,##0.00000000000_);_(* \(#,##0.00000000000\);_(* &quot;-&quot;??_);_(@_)"/>
    <numFmt numFmtId="178" formatCode="_(* #,##0.0000000_);_(* \(#,##0.0000000\);_(* &quot;-&quot;??_);_(@_)"/>
    <numFmt numFmtId="179" formatCode="_(* #,##0.00000000_);_(* \(#,##0.00000000\);_(* &quot;-&quot;??_);_(@_)"/>
    <numFmt numFmtId="180" formatCode="_(* #,##0.00000000000000_);_(* \(#,##0.00000000000000\);_(* &quot;-&quot;??_);_(@_)"/>
    <numFmt numFmtId="181" formatCode="_(* #,##0.000_);_(* \(#,##0.000\);_(* &quot;-&quot;??_);_(@_)"/>
    <numFmt numFmtId="182" formatCode="0.000000"/>
    <numFmt numFmtId="183" formatCode="0.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indexed="81"/>
      <name val="Tahoma"/>
      <family val="2"/>
    </font>
    <font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sz val="10"/>
      <color theme="0" tint="-0.14999847407452621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name val="Calibri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/>
      <bottom style="thin">
        <color rgb="FFABABAB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/>
      <bottom/>
      <diagonal/>
    </border>
    <border>
      <left/>
      <right style="thin">
        <color rgb="FFABABAB"/>
      </right>
      <top/>
      <bottom style="thin">
        <color rgb="FFABABAB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/>
      <top/>
      <bottom style="thin">
        <color rgb="FFABABAB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0" fontId="2" fillId="0" borderId="0"/>
  </cellStyleXfs>
  <cellXfs count="154">
    <xf numFmtId="0" fontId="0" fillId="0" borderId="0" xfId="0"/>
    <xf numFmtId="0" fontId="5" fillId="0" borderId="0" xfId="0" applyFont="1"/>
    <xf numFmtId="165" fontId="0" fillId="0" borderId="2" xfId="0" applyNumberFormat="1" applyFill="1" applyBorder="1" applyAlignment="1">
      <alignment horizontal="center"/>
    </xf>
    <xf numFmtId="0" fontId="10" fillId="3" borderId="2" xfId="0" applyFont="1" applyFill="1" applyBorder="1"/>
    <xf numFmtId="0" fontId="0" fillId="0" borderId="12" xfId="0" applyBorder="1"/>
    <xf numFmtId="169" fontId="0" fillId="0" borderId="12" xfId="1" applyNumberFormat="1" applyFont="1" applyBorder="1"/>
    <xf numFmtId="169" fontId="5" fillId="0" borderId="5" xfId="1" applyNumberFormat="1" applyFont="1" applyBorder="1"/>
    <xf numFmtId="164" fontId="5" fillId="0" borderId="5" xfId="1" applyFont="1" applyBorder="1"/>
    <xf numFmtId="164" fontId="5" fillId="0" borderId="12" xfId="1" applyFont="1" applyBorder="1"/>
    <xf numFmtId="0" fontId="10" fillId="3" borderId="5" xfId="0" applyFont="1" applyFill="1" applyBorder="1"/>
    <xf numFmtId="164" fontId="0" fillId="0" borderId="12" xfId="1" applyFont="1" applyBorder="1"/>
    <xf numFmtId="0" fontId="10" fillId="3" borderId="2" xfId="0" applyFont="1" applyFill="1" applyBorder="1" applyAlignment="1">
      <alignment wrapText="1"/>
    </xf>
    <xf numFmtId="0" fontId="10" fillId="3" borderId="5" xfId="0" applyFont="1" applyFill="1" applyBorder="1" applyAlignment="1">
      <alignment wrapText="1"/>
    </xf>
    <xf numFmtId="164" fontId="5" fillId="0" borderId="6" xfId="1" applyFont="1" applyBorder="1"/>
    <xf numFmtId="169" fontId="0" fillId="0" borderId="12" xfId="1" applyNumberFormat="1" applyFont="1" applyFill="1" applyBorder="1"/>
    <xf numFmtId="169" fontId="5" fillId="0" borderId="5" xfId="1" applyNumberFormat="1" applyFont="1" applyFill="1" applyBorder="1"/>
    <xf numFmtId="169" fontId="0" fillId="0" borderId="7" xfId="1" applyNumberFormat="1" applyFont="1" applyBorder="1"/>
    <xf numFmtId="0" fontId="0" fillId="5" borderId="0" xfId="0" applyFill="1"/>
    <xf numFmtId="0" fontId="0" fillId="5" borderId="0" xfId="0" quotePrefix="1" applyFill="1"/>
    <xf numFmtId="0" fontId="5" fillId="5" borderId="0" xfId="0" applyFont="1" applyFill="1"/>
    <xf numFmtId="3" fontId="5" fillId="0" borderId="2" xfId="0" applyNumberFormat="1" applyFont="1" applyBorder="1"/>
    <xf numFmtId="0" fontId="0" fillId="0" borderId="2" xfId="0" applyFill="1" applyBorder="1"/>
    <xf numFmtId="14" fontId="0" fillId="5" borderId="0" xfId="0" applyNumberFormat="1" applyFill="1"/>
    <xf numFmtId="172" fontId="0" fillId="5" borderId="0" xfId="1" applyNumberFormat="1" applyFont="1" applyFill="1"/>
    <xf numFmtId="0" fontId="11" fillId="5" borderId="0" xfId="0" applyFont="1" applyFill="1" applyBorder="1" applyAlignment="1">
      <alignment horizontal="center"/>
    </xf>
    <xf numFmtId="168" fontId="0" fillId="5" borderId="0" xfId="1" applyNumberFormat="1" applyFont="1" applyFill="1" applyBorder="1"/>
    <xf numFmtId="164" fontId="5" fillId="0" borderId="12" xfId="1" applyFont="1" applyFill="1" applyBorder="1"/>
    <xf numFmtId="173" fontId="0" fillId="5" borderId="0" xfId="1" applyNumberFormat="1" applyFont="1" applyFill="1" applyBorder="1"/>
    <xf numFmtId="0" fontId="13" fillId="0" borderId="0" xfId="3" applyFont="1" applyAlignment="1">
      <alignment vertical="center"/>
    </xf>
    <xf numFmtId="0" fontId="4" fillId="0" borderId="0" xfId="3"/>
    <xf numFmtId="0" fontId="4" fillId="0" borderId="0" xfId="3" applyAlignment="1">
      <alignment vertical="center"/>
    </xf>
    <xf numFmtId="0" fontId="9" fillId="3" borderId="2" xfId="0" applyFont="1" applyFill="1" applyBorder="1"/>
    <xf numFmtId="0" fontId="0" fillId="0" borderId="2" xfId="0" applyBorder="1"/>
    <xf numFmtId="0" fontId="5" fillId="5" borderId="0" xfId="0" quotePrefix="1" applyFont="1" applyFill="1"/>
    <xf numFmtId="0" fontId="0" fillId="5" borderId="2" xfId="0" applyFill="1" applyBorder="1"/>
    <xf numFmtId="0" fontId="0" fillId="5" borderId="2" xfId="0" applyFill="1" applyBorder="1" applyAlignment="1" applyProtection="1">
      <alignment horizontal="center"/>
      <protection locked="0"/>
    </xf>
    <xf numFmtId="0" fontId="0" fillId="5" borderId="2" xfId="0" applyFill="1" applyBorder="1" applyAlignment="1">
      <alignment horizontal="center"/>
    </xf>
    <xf numFmtId="174" fontId="0" fillId="5" borderId="0" xfId="0" quotePrefix="1" applyNumberFormat="1" applyFill="1"/>
    <xf numFmtId="2" fontId="0" fillId="0" borderId="2" xfId="0" applyNumberFormat="1" applyBorder="1"/>
    <xf numFmtId="0" fontId="0" fillId="0" borderId="14" xfId="0" pivotButton="1" applyBorder="1"/>
    <xf numFmtId="14" fontId="0" fillId="0" borderId="14" xfId="0" applyNumberFormat="1" applyBorder="1"/>
    <xf numFmtId="14" fontId="0" fillId="0" borderId="15" xfId="0" applyNumberFormat="1" applyBorder="1"/>
    <xf numFmtId="14" fontId="0" fillId="0" borderId="16" xfId="0" applyNumberFormat="1" applyBorder="1"/>
    <xf numFmtId="0" fontId="0" fillId="0" borderId="13" xfId="0" pivotButton="1" applyBorder="1"/>
    <xf numFmtId="0" fontId="0" fillId="0" borderId="13" xfId="0" applyBorder="1"/>
    <xf numFmtId="177" fontId="0" fillId="0" borderId="2" xfId="1" applyNumberFormat="1" applyFont="1" applyFill="1" applyBorder="1"/>
    <xf numFmtId="0" fontId="14" fillId="0" borderId="0" xfId="0" applyFont="1"/>
    <xf numFmtId="0" fontId="15" fillId="5" borderId="0" xfId="0" applyFont="1" applyFill="1"/>
    <xf numFmtId="176" fontId="0" fillId="0" borderId="2" xfId="1" applyNumberFormat="1" applyFont="1" applyBorder="1"/>
    <xf numFmtId="164" fontId="0" fillId="0" borderId="6" xfId="1" applyFont="1" applyBorder="1"/>
    <xf numFmtId="164" fontId="0" fillId="0" borderId="7" xfId="1" applyFont="1" applyBorder="1"/>
    <xf numFmtId="165" fontId="0" fillId="0" borderId="12" xfId="0" applyNumberFormat="1" applyBorder="1"/>
    <xf numFmtId="0" fontId="0" fillId="7" borderId="12" xfId="0" applyFill="1" applyBorder="1" applyAlignment="1">
      <alignment horizontal="right"/>
    </xf>
    <xf numFmtId="178" fontId="0" fillId="5" borderId="0" xfId="1" applyNumberFormat="1" applyFont="1" applyFill="1"/>
    <xf numFmtId="169" fontId="0" fillId="6" borderId="2" xfId="1" applyNumberFormat="1" applyFont="1" applyFill="1" applyBorder="1"/>
    <xf numFmtId="169" fontId="0" fillId="4" borderId="7" xfId="1" applyNumberFormat="1" applyFont="1" applyFill="1" applyBorder="1"/>
    <xf numFmtId="169" fontId="5" fillId="4" borderId="7" xfId="1" quotePrefix="1" applyNumberFormat="1" applyFont="1" applyFill="1" applyBorder="1"/>
    <xf numFmtId="169" fontId="5" fillId="4" borderId="12" xfId="1" quotePrefix="1" applyNumberFormat="1" applyFont="1" applyFill="1" applyBorder="1"/>
    <xf numFmtId="180" fontId="0" fillId="5" borderId="0" xfId="1" applyNumberFormat="1" applyFont="1" applyFill="1"/>
    <xf numFmtId="0" fontId="0" fillId="0" borderId="14" xfId="0" applyBorder="1"/>
    <xf numFmtId="178" fontId="0" fillId="0" borderId="12" xfId="1" applyNumberFormat="1" applyFont="1" applyFill="1" applyBorder="1"/>
    <xf numFmtId="0" fontId="0" fillId="0" borderId="18" xfId="0" applyBorder="1"/>
    <xf numFmtId="0" fontId="0" fillId="0" borderId="19" xfId="0" applyBorder="1"/>
    <xf numFmtId="0" fontId="0" fillId="0" borderId="22" xfId="0" applyFill="1" applyBorder="1"/>
    <xf numFmtId="166" fontId="0" fillId="0" borderId="22" xfId="0" applyNumberFormat="1" applyBorder="1"/>
    <xf numFmtId="0" fontId="0" fillId="0" borderId="12" xfId="0" applyFill="1" applyBorder="1"/>
    <xf numFmtId="0" fontId="0" fillId="0" borderId="5" xfId="0" applyFill="1" applyBorder="1"/>
    <xf numFmtId="175" fontId="0" fillId="0" borderId="14" xfId="0" applyNumberFormat="1" applyBorder="1"/>
    <xf numFmtId="175" fontId="0" fillId="0" borderId="19" xfId="0" applyNumberFormat="1" applyBorder="1"/>
    <xf numFmtId="175" fontId="0" fillId="0" borderId="15" xfId="0" applyNumberFormat="1" applyBorder="1"/>
    <xf numFmtId="175" fontId="0" fillId="0" borderId="20" xfId="0" applyNumberFormat="1" applyBorder="1"/>
    <xf numFmtId="175" fontId="0" fillId="0" borderId="16" xfId="0" applyNumberFormat="1" applyBorder="1"/>
    <xf numFmtId="175" fontId="0" fillId="0" borderId="21" xfId="0" applyNumberFormat="1" applyBorder="1"/>
    <xf numFmtId="0" fontId="0" fillId="0" borderId="30" xfId="0" applyBorder="1"/>
    <xf numFmtId="0" fontId="0" fillId="0" borderId="31" xfId="0" applyBorder="1"/>
    <xf numFmtId="175" fontId="0" fillId="0" borderId="31" xfId="0" applyNumberFormat="1" applyBorder="1"/>
    <xf numFmtId="175" fontId="0" fillId="0" borderId="0" xfId="0" applyNumberFormat="1"/>
    <xf numFmtId="175" fontId="0" fillId="0" borderId="32" xfId="0" applyNumberFormat="1" applyBorder="1"/>
    <xf numFmtId="0" fontId="0" fillId="0" borderId="5" xfId="0" applyBorder="1"/>
    <xf numFmtId="165" fontId="0" fillId="0" borderId="5" xfId="0" applyNumberFormat="1" applyBorder="1"/>
    <xf numFmtId="169" fontId="0" fillId="0" borderId="6" xfId="1" applyNumberFormat="1" applyFont="1" applyBorder="1"/>
    <xf numFmtId="0" fontId="0" fillId="0" borderId="33" xfId="0" applyBorder="1"/>
    <xf numFmtId="165" fontId="0" fillId="0" borderId="33" xfId="0" applyNumberFormat="1" applyBorder="1"/>
    <xf numFmtId="164" fontId="0" fillId="0" borderId="33" xfId="1" applyFont="1" applyBorder="1"/>
    <xf numFmtId="169" fontId="0" fillId="0" borderId="33" xfId="1" applyNumberFormat="1" applyFont="1" applyFill="1" applyBorder="1"/>
    <xf numFmtId="164" fontId="5" fillId="0" borderId="33" xfId="1" applyFont="1" applyFill="1" applyBorder="1"/>
    <xf numFmtId="169" fontId="0" fillId="0" borderId="28" xfId="1" applyNumberFormat="1" applyFont="1" applyBorder="1"/>
    <xf numFmtId="0" fontId="0" fillId="0" borderId="23" xfId="0" applyFill="1" applyBorder="1"/>
    <xf numFmtId="166" fontId="0" fillId="0" borderId="27" xfId="0" applyNumberFormat="1" applyBorder="1"/>
    <xf numFmtId="178" fontId="0" fillId="0" borderId="33" xfId="1" applyNumberFormat="1" applyFont="1" applyFill="1" applyBorder="1"/>
    <xf numFmtId="0" fontId="5" fillId="0" borderId="2" xfId="0" applyFont="1" applyFill="1" applyBorder="1"/>
    <xf numFmtId="0" fontId="18" fillId="5" borderId="0" xfId="0" applyFont="1" applyFill="1"/>
    <xf numFmtId="0" fontId="19" fillId="3" borderId="3" xfId="0" applyFont="1" applyFill="1" applyBorder="1"/>
    <xf numFmtId="0" fontId="20" fillId="3" borderId="4" xfId="0" applyFont="1" applyFill="1" applyBorder="1"/>
    <xf numFmtId="164" fontId="18" fillId="0" borderId="2" xfId="1" applyFont="1" applyBorder="1"/>
    <xf numFmtId="3" fontId="18" fillId="2" borderId="2" xfId="1" applyNumberFormat="1" applyFont="1" applyFill="1" applyBorder="1" applyAlignment="1">
      <alignment horizontal="center"/>
    </xf>
    <xf numFmtId="0" fontId="22" fillId="4" borderId="38" xfId="0" applyFont="1" applyFill="1" applyBorder="1" applyAlignment="1">
      <alignment wrapText="1"/>
    </xf>
    <xf numFmtId="170" fontId="18" fillId="0" borderId="17" xfId="1" applyNumberFormat="1" applyFont="1" applyFill="1" applyBorder="1"/>
    <xf numFmtId="167" fontId="18" fillId="2" borderId="2" xfId="2" applyNumberFormat="1" applyFont="1" applyFill="1" applyBorder="1" applyAlignment="1">
      <alignment horizontal="center"/>
    </xf>
    <xf numFmtId="164" fontId="18" fillId="0" borderId="2" xfId="1" applyFont="1" applyFill="1" applyBorder="1"/>
    <xf numFmtId="171" fontId="18" fillId="2" borderId="2" xfId="0" applyNumberFormat="1" applyFont="1" applyFill="1" applyBorder="1" applyAlignment="1">
      <alignment horizontal="center"/>
    </xf>
    <xf numFmtId="0" fontId="22" fillId="4" borderId="39" xfId="0" applyFont="1" applyFill="1" applyBorder="1" applyAlignment="1">
      <alignment wrapText="1"/>
    </xf>
    <xf numFmtId="170" fontId="18" fillId="0" borderId="40" xfId="1" applyNumberFormat="1" applyFont="1" applyFill="1" applyBorder="1"/>
    <xf numFmtId="2" fontId="18" fillId="2" borderId="2" xfId="2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2" fontId="18" fillId="2" borderId="2" xfId="1" applyNumberFormat="1" applyFont="1" applyFill="1" applyBorder="1" applyAlignment="1">
      <alignment horizontal="center"/>
    </xf>
    <xf numFmtId="0" fontId="19" fillId="3" borderId="24" xfId="0" applyFont="1" applyFill="1" applyBorder="1" applyAlignment="1">
      <alignment horizontal="left"/>
    </xf>
    <xf numFmtId="0" fontId="19" fillId="3" borderId="25" xfId="0" applyFont="1" applyFill="1" applyBorder="1" applyAlignment="1">
      <alignment horizontal="center"/>
    </xf>
    <xf numFmtId="0" fontId="19" fillId="3" borderId="24" xfId="0" applyFont="1" applyFill="1" applyBorder="1"/>
    <xf numFmtId="0" fontId="19" fillId="3" borderId="26" xfId="0" applyFont="1" applyFill="1" applyBorder="1"/>
    <xf numFmtId="0" fontId="23" fillId="0" borderId="8" xfId="0" applyFont="1" applyFill="1" applyBorder="1"/>
    <xf numFmtId="0" fontId="18" fillId="0" borderId="9" xfId="0" applyFont="1" applyFill="1" applyBorder="1"/>
    <xf numFmtId="0" fontId="18" fillId="0" borderId="8" xfId="0" applyFont="1" applyFill="1" applyBorder="1"/>
    <xf numFmtId="10" fontId="24" fillId="0" borderId="9" xfId="2" applyNumberFormat="1" applyFont="1" applyFill="1" applyBorder="1"/>
    <xf numFmtId="8" fontId="18" fillId="5" borderId="0" xfId="0" applyNumberFormat="1" applyFont="1" applyFill="1"/>
    <xf numFmtId="0" fontId="18" fillId="0" borderId="8" xfId="0" applyNumberFormat="1" applyFont="1" applyFill="1" applyBorder="1"/>
    <xf numFmtId="0" fontId="22" fillId="0" borderId="17" xfId="0" applyFont="1" applyFill="1" applyBorder="1" applyAlignment="1"/>
    <xf numFmtId="0" fontId="18" fillId="2" borderId="2" xfId="0" applyFont="1" applyFill="1" applyBorder="1" applyAlignment="1" applyProtection="1">
      <alignment horizontal="center"/>
      <protection locked="0"/>
    </xf>
    <xf numFmtId="0" fontId="18" fillId="0" borderId="10" xfId="0" applyFont="1" applyFill="1" applyBorder="1"/>
    <xf numFmtId="168" fontId="18" fillId="0" borderId="11" xfId="1" applyNumberFormat="1" applyFont="1" applyFill="1" applyBorder="1"/>
    <xf numFmtId="0" fontId="18" fillId="0" borderId="10" xfId="0" applyNumberFormat="1" applyFont="1" applyFill="1" applyBorder="1"/>
    <xf numFmtId="0" fontId="18" fillId="0" borderId="11" xfId="0" applyFont="1" applyFill="1" applyBorder="1"/>
    <xf numFmtId="0" fontId="22" fillId="0" borderId="3" xfId="0" applyFont="1" applyBorder="1"/>
    <xf numFmtId="166" fontId="18" fillId="2" borderId="2" xfId="0" applyNumberFormat="1" applyFont="1" applyFill="1" applyBorder="1" applyAlignment="1">
      <alignment horizontal="center"/>
    </xf>
    <xf numFmtId="0" fontId="25" fillId="5" borderId="0" xfId="0" applyFont="1" applyFill="1"/>
    <xf numFmtId="0" fontId="19" fillId="3" borderId="24" xfId="0" applyFont="1" applyFill="1" applyBorder="1" applyAlignment="1">
      <alignment wrapText="1"/>
    </xf>
    <xf numFmtId="170" fontId="18" fillId="0" borderId="29" xfId="1" applyNumberFormat="1" applyFont="1" applyFill="1" applyBorder="1"/>
    <xf numFmtId="0" fontId="19" fillId="3" borderId="3" xfId="0" applyFont="1" applyFill="1" applyBorder="1" applyAlignment="1">
      <alignment wrapText="1"/>
    </xf>
    <xf numFmtId="0" fontId="18" fillId="0" borderId="2" xfId="0" applyFont="1" applyFill="1" applyBorder="1" applyAlignment="1">
      <alignment horizontal="right"/>
    </xf>
    <xf numFmtId="0" fontId="18" fillId="0" borderId="2" xfId="0" applyFont="1" applyFill="1" applyBorder="1"/>
    <xf numFmtId="181" fontId="18" fillId="0" borderId="2" xfId="1" applyNumberFormat="1" applyFont="1" applyFill="1" applyBorder="1"/>
    <xf numFmtId="3" fontId="18" fillId="0" borderId="2" xfId="0" applyNumberFormat="1" applyFont="1" applyFill="1" applyBorder="1"/>
    <xf numFmtId="14" fontId="18" fillId="0" borderId="2" xfId="0" applyNumberFormat="1" applyFont="1" applyFill="1" applyBorder="1"/>
    <xf numFmtId="170" fontId="18" fillId="0" borderId="2" xfId="1" applyNumberFormat="1" applyFont="1" applyFill="1" applyBorder="1"/>
    <xf numFmtId="164" fontId="18" fillId="0" borderId="2" xfId="1" applyNumberFormat="1" applyFont="1" applyFill="1" applyBorder="1"/>
    <xf numFmtId="179" fontId="18" fillId="5" borderId="0" xfId="1" applyNumberFormat="1" applyFont="1" applyFill="1"/>
    <xf numFmtId="178" fontId="18" fillId="0" borderId="2" xfId="1" applyNumberFormat="1" applyFont="1" applyFill="1" applyBorder="1"/>
    <xf numFmtId="182" fontId="0" fillId="5" borderId="0" xfId="0" applyNumberFormat="1" applyFill="1"/>
    <xf numFmtId="0" fontId="18" fillId="5" borderId="0" xfId="0" quotePrefix="1" applyFont="1" applyFill="1"/>
    <xf numFmtId="170" fontId="18" fillId="5" borderId="0" xfId="1" applyNumberFormat="1" applyFont="1" applyFill="1"/>
    <xf numFmtId="14" fontId="18" fillId="5" borderId="0" xfId="1" applyNumberFormat="1" applyFont="1" applyFill="1"/>
    <xf numFmtId="183" fontId="18" fillId="5" borderId="0" xfId="0" applyNumberFormat="1" applyFont="1" applyFill="1"/>
    <xf numFmtId="0" fontId="27" fillId="0" borderId="0" xfId="9" applyFont="1"/>
    <xf numFmtId="15" fontId="27" fillId="0" borderId="0" xfId="9" applyNumberFormat="1" applyFont="1"/>
    <xf numFmtId="14" fontId="27" fillId="0" borderId="0" xfId="9" applyNumberFormat="1" applyFont="1"/>
    <xf numFmtId="0" fontId="6" fillId="5" borderId="0" xfId="0" applyFont="1" applyFill="1"/>
    <xf numFmtId="0" fontId="21" fillId="3" borderId="34" xfId="0" applyFont="1" applyFill="1" applyBorder="1" applyAlignment="1">
      <alignment horizontal="left" vertical="center"/>
    </xf>
    <xf numFmtId="0" fontId="21" fillId="3" borderId="35" xfId="0" applyFont="1" applyFill="1" applyBorder="1" applyAlignment="1">
      <alignment horizontal="left" vertical="center"/>
    </xf>
    <xf numFmtId="0" fontId="21" fillId="3" borderId="36" xfId="0" applyFont="1" applyFill="1" applyBorder="1" applyAlignment="1">
      <alignment horizontal="left" vertical="center"/>
    </xf>
    <xf numFmtId="0" fontId="21" fillId="3" borderId="37" xfId="0" applyFont="1" applyFill="1" applyBorder="1" applyAlignment="1">
      <alignment horizontal="left" vertical="center"/>
    </xf>
    <xf numFmtId="0" fontId="10" fillId="3" borderId="3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" fillId="0" borderId="0" xfId="9" applyFont="1"/>
  </cellXfs>
  <cellStyles count="10">
    <cellStyle name="Comma" xfId="1" builtinId="3"/>
    <cellStyle name="Comma 2" xfId="4"/>
    <cellStyle name="Comma 3" xfId="6"/>
    <cellStyle name="Normal" xfId="0" builtinId="0"/>
    <cellStyle name="Normal 2" xfId="3"/>
    <cellStyle name="Normal 2 2" xfId="5"/>
    <cellStyle name="Normal 3" xfId="8"/>
    <cellStyle name="Normal 4" xfId="9"/>
    <cellStyle name="Percent" xfId="2" builtinId="5"/>
    <cellStyle name="Percent 2" xfId="7"/>
  </cellStyles>
  <dxfs count="0"/>
  <tableStyles count="0" defaultTableStyle="TableStyleMedium2" defaultPivotStyle="PivotStyleLight16"/>
  <colors>
    <mruColors>
      <color rgb="FFFFFF99"/>
      <color rgb="FF7AABF2"/>
      <color rgb="FF729CFA"/>
      <color rgb="FF9B9CD1"/>
      <color rgb="FF91AA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12</xdr:row>
          <xdr:rowOff>106680</xdr:rowOff>
        </xdr:from>
        <xdr:to>
          <xdr:col>14</xdr:col>
          <xdr:colOff>933450</xdr:colOff>
          <xdr:row>14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Shocks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20</xdr:row>
      <xdr:rowOff>9525</xdr:rowOff>
    </xdr:from>
    <xdr:to>
      <xdr:col>11</xdr:col>
      <xdr:colOff>472496</xdr:colOff>
      <xdr:row>50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3448050"/>
          <a:ext cx="7111420" cy="58483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66675</xdr:rowOff>
    </xdr:from>
    <xdr:to>
      <xdr:col>7</xdr:col>
      <xdr:colOff>28575</xdr:colOff>
      <xdr:row>15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66675"/>
          <a:ext cx="4152900" cy="289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51</xdr:row>
      <xdr:rowOff>152400</xdr:rowOff>
    </xdr:from>
    <xdr:to>
      <xdr:col>9</xdr:col>
      <xdr:colOff>66675</xdr:colOff>
      <xdr:row>76</xdr:row>
      <xdr:rowOff>28575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9877425"/>
          <a:ext cx="5495925" cy="46386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76200</xdr:colOff>
      <xdr:row>76</xdr:row>
      <xdr:rowOff>28575</xdr:rowOff>
    </xdr:from>
    <xdr:to>
      <xdr:col>9</xdr:col>
      <xdr:colOff>114300</xdr:colOff>
      <xdr:row>87</xdr:row>
      <xdr:rowOff>85725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14516100"/>
          <a:ext cx="5524500" cy="2152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85725</xdr:colOff>
      <xdr:row>20</xdr:row>
      <xdr:rowOff>9525</xdr:rowOff>
    </xdr:from>
    <xdr:to>
      <xdr:col>35</xdr:col>
      <xdr:colOff>9525</xdr:colOff>
      <xdr:row>56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3829050"/>
          <a:ext cx="13944600" cy="68961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mitris DALAKOURAS" refreshedDate="42872.808050462962" refreshedVersion="4" recordCount="19464">
  <cacheSource type="external" connectionId="8"/>
  <cacheFields count="5">
    <cacheField name="SCENARIO" numFmtId="0" sqlType="12">
      <sharedItems count="6">
        <s v="Base Case"/>
        <s v="Up 200                        "/>
        <s v="Up 100                        "/>
        <s v="Down 100                      "/>
        <s v="Down 200                      "/>
        <s v="Vega Up                       "/>
      </sharedItems>
    </cacheField>
    <cacheField name="INSTRUMENT VARIABLE" numFmtId="0" sqlType="12">
      <sharedItems count="9">
        <s v="Balance"/>
        <s v="Principal"/>
        <s v="Note Rate"/>
        <s v="Short Rate"/>
        <s v="Long Rate"/>
        <s v="Coupon Rate"/>
        <s v="Total Income"/>
        <s v="Discount Factor"/>
        <s v="Coupon Interest"/>
      </sharedItems>
    </cacheField>
    <cacheField name="PATH" numFmtId="0" sqlType="5">
      <sharedItems containsSemiMixedTypes="0" containsString="0" containsNumber="1" containsInteger="1" minValue="0" maxValue="0" count="1">
        <n v="0"/>
      </sharedItems>
    </cacheField>
    <cacheField name="CASH FLOW DATE" numFmtId="0" sqlType="11">
      <sharedItems containsSemiMixedTypes="0" containsNonDate="0" containsDate="1" containsString="0" minDate="2016-12-31T00:00:00" maxDate="2046-12-16T00:00:00" count="720">
        <d v="2016-12-31T00:00:00"/>
        <d v="2017-01-15T00:00:00"/>
        <d v="2017-01-31T00:00:00"/>
        <d v="2017-02-15T00:00:00"/>
        <d v="2017-02-28T00:00:00"/>
        <d v="2017-03-15T00:00:00"/>
        <d v="2017-03-31T00:00:00"/>
        <d v="2017-04-15T00:00:00"/>
        <d v="2017-04-30T00:00:00"/>
        <d v="2017-05-15T00:00:00"/>
        <d v="2017-05-31T00:00:00"/>
        <d v="2017-06-15T00:00:00"/>
        <d v="2017-06-30T00:00:00"/>
        <d v="2017-07-15T00:00:00"/>
        <d v="2017-07-31T00:00:00"/>
        <d v="2017-08-15T00:00:00"/>
        <d v="2017-08-31T00:00:00"/>
        <d v="2017-09-15T00:00:00"/>
        <d v="2017-09-30T00:00:00"/>
        <d v="2017-10-15T00:00:00"/>
        <d v="2017-10-31T00:00:00"/>
        <d v="2017-11-15T00:00:00"/>
        <d v="2017-11-30T00:00:00"/>
        <d v="2017-12-15T00:00:00"/>
        <d v="2017-12-31T00:00:00"/>
        <d v="2018-01-15T00:00:00"/>
        <d v="2018-01-31T00:00:00"/>
        <d v="2018-02-15T00:00:00"/>
        <d v="2018-02-28T00:00:00"/>
        <d v="2018-03-15T00:00:00"/>
        <d v="2018-03-31T00:00:00"/>
        <d v="2018-04-15T00:00:00"/>
        <d v="2018-04-30T00:00:00"/>
        <d v="2018-05-15T00:00:00"/>
        <d v="2018-05-31T00:00:00"/>
        <d v="2018-06-15T00:00:00"/>
        <d v="2018-06-30T00:00:00"/>
        <d v="2018-07-15T00:00:00"/>
        <d v="2018-07-31T00:00:00"/>
        <d v="2018-08-15T00:00:00"/>
        <d v="2018-08-31T00:00:00"/>
        <d v="2018-09-15T00:00:00"/>
        <d v="2018-09-30T00:00:00"/>
        <d v="2018-10-15T00:00:00"/>
        <d v="2018-10-31T00:00:00"/>
        <d v="2018-11-15T00:00:00"/>
        <d v="2018-11-30T00:00:00"/>
        <d v="2018-12-15T00:00:00"/>
        <d v="2018-12-31T00:00:00"/>
        <d v="2019-01-15T00:00:00"/>
        <d v="2019-01-31T00:00:00"/>
        <d v="2019-02-15T00:00:00"/>
        <d v="2019-02-28T00:00:00"/>
        <d v="2019-03-15T00:00:00"/>
        <d v="2019-03-31T00:00:00"/>
        <d v="2019-04-15T00:00:00"/>
        <d v="2019-04-30T00:00:00"/>
        <d v="2019-05-15T00:00:00"/>
        <d v="2019-05-31T00:00:00"/>
        <d v="2019-06-15T00:00:00"/>
        <d v="2019-06-30T00:00:00"/>
        <d v="2019-07-15T00:00:00"/>
        <d v="2019-07-31T00:00:00"/>
        <d v="2019-08-15T00:00:00"/>
        <d v="2019-08-31T00:00:00"/>
        <d v="2019-09-15T00:00:00"/>
        <d v="2019-09-30T00:00:00"/>
        <d v="2019-10-15T00:00:00"/>
        <d v="2019-10-31T00:00:00"/>
        <d v="2019-11-15T00:00:00"/>
        <d v="2019-11-30T00:00:00"/>
        <d v="2019-12-15T00:00:00"/>
        <d v="2019-12-31T00:00:00"/>
        <d v="2020-01-15T00:00:00"/>
        <d v="2020-01-31T00:00:00"/>
        <d v="2020-02-15T00:00:00"/>
        <d v="2020-02-29T00:00:00"/>
        <d v="2020-03-15T00:00:00"/>
        <d v="2020-03-31T00:00:00"/>
        <d v="2020-04-15T00:00:00"/>
        <d v="2020-04-30T00:00:00"/>
        <d v="2020-05-15T00:00:00"/>
        <d v="2020-05-31T00:00:00"/>
        <d v="2020-06-15T00:00:00"/>
        <d v="2020-06-30T00:00:00"/>
        <d v="2020-07-15T00:00:00"/>
        <d v="2020-07-31T00:00:00"/>
        <d v="2020-08-15T00:00:00"/>
        <d v="2020-08-31T00:00:00"/>
        <d v="2020-09-15T00:00:00"/>
        <d v="2020-09-30T00:00:00"/>
        <d v="2020-10-15T00:00:00"/>
        <d v="2020-10-31T00:00:00"/>
        <d v="2020-11-15T00:00:00"/>
        <d v="2020-11-30T00:00:00"/>
        <d v="2020-12-15T00:00:00"/>
        <d v="2020-12-31T00:00:00"/>
        <d v="2021-01-15T00:00:00"/>
        <d v="2021-01-31T00:00:00"/>
        <d v="2021-02-15T00:00:00"/>
        <d v="2021-02-28T00:00:00"/>
        <d v="2021-03-15T00:00:00"/>
        <d v="2021-03-31T00:00:00"/>
        <d v="2021-04-15T00:00:00"/>
        <d v="2021-04-30T00:00:00"/>
        <d v="2021-05-15T00:00:00"/>
        <d v="2021-05-31T00:00:00"/>
        <d v="2021-06-15T00:00:00"/>
        <d v="2021-06-30T00:00:00"/>
        <d v="2021-07-15T00:00:00"/>
        <d v="2021-07-31T00:00:00"/>
        <d v="2021-08-15T00:00:00"/>
        <d v="2021-08-31T00:00:00"/>
        <d v="2021-09-15T00:00:00"/>
        <d v="2021-09-30T00:00:00"/>
        <d v="2021-10-15T00:00:00"/>
        <d v="2021-10-31T00:00:00"/>
        <d v="2021-11-15T00:00:00"/>
        <d v="2021-11-30T00:00:00"/>
        <d v="2021-12-15T00:00:00"/>
        <d v="2021-12-31T00:00:00"/>
        <d v="2022-01-15T00:00:00"/>
        <d v="2022-01-31T00:00:00"/>
        <d v="2022-02-15T00:00:00"/>
        <d v="2022-02-28T00:00:00"/>
        <d v="2022-03-15T00:00:00"/>
        <d v="2022-03-31T00:00:00"/>
        <d v="2022-04-15T00:00:00"/>
        <d v="2022-04-30T00:00:00"/>
        <d v="2022-05-15T00:00:00"/>
        <d v="2022-05-31T00:00:00"/>
        <d v="2022-06-15T00:00:00"/>
        <d v="2022-06-30T00:00:00"/>
        <d v="2022-07-15T00:00:00"/>
        <d v="2022-07-31T00:00:00"/>
        <d v="2022-08-15T00:00:00"/>
        <d v="2022-08-31T00:00:00"/>
        <d v="2022-09-15T00:00:00"/>
        <d v="2022-09-30T00:00:00"/>
        <d v="2022-10-15T00:00:00"/>
        <d v="2022-10-31T00:00:00"/>
        <d v="2022-11-15T00:00:00"/>
        <d v="2022-11-30T00:00:00"/>
        <d v="2022-12-15T00:00:00"/>
        <d v="2022-12-31T00:00:00"/>
        <d v="2023-01-15T00:00:00"/>
        <d v="2023-01-31T00:00:00"/>
        <d v="2023-02-15T00:00:00"/>
        <d v="2023-02-28T00:00:00"/>
        <d v="2023-03-15T00:00:00"/>
        <d v="2023-03-31T00:00:00"/>
        <d v="2023-04-15T00:00:00"/>
        <d v="2023-04-30T00:00:00"/>
        <d v="2023-05-15T00:00:00"/>
        <d v="2023-05-31T00:00:00"/>
        <d v="2023-06-15T00:00:00"/>
        <d v="2023-06-30T00:00:00"/>
        <d v="2023-07-15T00:00:00"/>
        <d v="2023-07-31T00:00:00"/>
        <d v="2023-08-15T00:00:00"/>
        <d v="2023-08-31T00:00:00"/>
        <d v="2023-09-15T00:00:00"/>
        <d v="2023-09-30T00:00:00"/>
        <d v="2023-10-15T00:00:00"/>
        <d v="2023-10-31T00:00:00"/>
        <d v="2023-11-15T00:00:00"/>
        <d v="2023-11-30T00:00:00"/>
        <d v="2023-12-15T00:00:00"/>
        <d v="2023-12-31T00:00:00"/>
        <d v="2024-01-15T00:00:00"/>
        <d v="2024-01-31T00:00:00"/>
        <d v="2024-02-15T00:00:00"/>
        <d v="2024-02-29T00:00:00"/>
        <d v="2024-03-15T00:00:00"/>
        <d v="2024-03-31T00:00:00"/>
        <d v="2024-04-15T00:00:00"/>
        <d v="2024-04-30T00:00:00"/>
        <d v="2024-05-15T00:00:00"/>
        <d v="2024-05-31T00:00:00"/>
        <d v="2024-06-15T00:00:00"/>
        <d v="2024-06-30T00:00:00"/>
        <d v="2024-07-15T00:00:00"/>
        <d v="2024-07-31T00:00:00"/>
        <d v="2024-08-15T00:00:00"/>
        <d v="2024-08-31T00:00:00"/>
        <d v="2024-09-15T00:00:00"/>
        <d v="2024-09-30T00:00:00"/>
        <d v="2024-10-15T00:00:00"/>
        <d v="2024-10-31T00:00:00"/>
        <d v="2024-11-15T00:00:00"/>
        <d v="2024-11-30T00:00:00"/>
        <d v="2024-12-15T00:00:00"/>
        <d v="2024-12-31T00:00:00"/>
        <d v="2025-01-15T00:00:00"/>
        <d v="2025-01-31T00:00:00"/>
        <d v="2025-02-15T00:00:00"/>
        <d v="2025-02-28T00:00:00"/>
        <d v="2025-03-15T00:00:00"/>
        <d v="2025-03-31T00:00:00"/>
        <d v="2025-04-15T00:00:00"/>
        <d v="2025-04-30T00:00:00"/>
        <d v="2025-05-15T00:00:00"/>
        <d v="2025-05-31T00:00:00"/>
        <d v="2025-06-15T00:00:00"/>
        <d v="2025-06-30T00:00:00"/>
        <d v="2025-07-15T00:00:00"/>
        <d v="2025-07-31T00:00:00"/>
        <d v="2025-08-15T00:00:00"/>
        <d v="2025-08-31T00:00:00"/>
        <d v="2025-09-15T00:00:00"/>
        <d v="2025-09-30T00:00:00"/>
        <d v="2025-10-15T00:00:00"/>
        <d v="2025-10-31T00:00:00"/>
        <d v="2025-11-15T00:00:00"/>
        <d v="2025-11-30T00:00:00"/>
        <d v="2025-12-15T00:00:00"/>
        <d v="2025-12-31T00:00:00"/>
        <d v="2026-01-15T00:00:00"/>
        <d v="2026-01-31T00:00:00"/>
        <d v="2026-02-15T00:00:00"/>
        <d v="2026-02-28T00:00:00"/>
        <d v="2026-03-15T00:00:00"/>
        <d v="2026-03-31T00:00:00"/>
        <d v="2026-04-15T00:00:00"/>
        <d v="2026-04-30T00:00:00"/>
        <d v="2026-05-15T00:00:00"/>
        <d v="2026-05-31T00:00:00"/>
        <d v="2026-06-15T00:00:00"/>
        <d v="2026-06-30T00:00:00"/>
        <d v="2026-07-15T00:00:00"/>
        <d v="2026-07-31T00:00:00"/>
        <d v="2026-08-15T00:00:00"/>
        <d v="2026-08-31T00:00:00"/>
        <d v="2026-09-15T00:00:00"/>
        <d v="2026-09-30T00:00:00"/>
        <d v="2026-10-15T00:00:00"/>
        <d v="2026-10-31T00:00:00"/>
        <d v="2026-11-15T00:00:00"/>
        <d v="2026-11-30T00:00:00"/>
        <d v="2026-12-15T00:00:00"/>
        <d v="2026-12-31T00:00:00"/>
        <d v="2027-01-15T00:00:00"/>
        <d v="2027-01-31T00:00:00"/>
        <d v="2027-02-15T00:00:00"/>
        <d v="2027-02-28T00:00:00"/>
        <d v="2027-03-15T00:00:00"/>
        <d v="2027-03-31T00:00:00"/>
        <d v="2027-04-15T00:00:00"/>
        <d v="2027-04-30T00:00:00"/>
        <d v="2027-05-15T00:00:00"/>
        <d v="2027-05-31T00:00:00"/>
        <d v="2027-06-15T00:00:00"/>
        <d v="2027-06-30T00:00:00"/>
        <d v="2027-07-15T00:00:00"/>
        <d v="2027-07-31T00:00:00"/>
        <d v="2027-08-15T00:00:00"/>
        <d v="2027-08-31T00:00:00"/>
        <d v="2027-09-15T00:00:00"/>
        <d v="2027-09-30T00:00:00"/>
        <d v="2027-10-15T00:00:00"/>
        <d v="2027-10-31T00:00:00"/>
        <d v="2027-11-15T00:00:00"/>
        <d v="2027-11-30T00:00:00"/>
        <d v="2027-12-15T00:00:00"/>
        <d v="2027-12-31T00:00:00"/>
        <d v="2028-01-15T00:00:00"/>
        <d v="2028-01-31T00:00:00"/>
        <d v="2028-02-15T00:00:00"/>
        <d v="2028-02-29T00:00:00"/>
        <d v="2028-03-15T00:00:00"/>
        <d v="2028-03-31T00:00:00"/>
        <d v="2028-04-15T00:00:00"/>
        <d v="2028-04-30T00:00:00"/>
        <d v="2028-05-15T00:00:00"/>
        <d v="2028-05-31T00:00:00"/>
        <d v="2028-06-15T00:00:00"/>
        <d v="2028-06-30T00:00:00"/>
        <d v="2028-07-15T00:00:00"/>
        <d v="2028-07-31T00:00:00"/>
        <d v="2028-08-15T00:00:00"/>
        <d v="2028-08-31T00:00:00"/>
        <d v="2028-09-15T00:00:00"/>
        <d v="2028-09-30T00:00:00"/>
        <d v="2028-10-15T00:00:00"/>
        <d v="2028-10-31T00:00:00"/>
        <d v="2028-11-15T00:00:00"/>
        <d v="2028-11-30T00:00:00"/>
        <d v="2028-12-15T00:00:00"/>
        <d v="2028-12-31T00:00:00"/>
        <d v="2029-01-15T00:00:00"/>
        <d v="2029-01-31T00:00:00"/>
        <d v="2029-02-15T00:00:00"/>
        <d v="2029-02-28T00:00:00"/>
        <d v="2029-03-15T00:00:00"/>
        <d v="2029-03-31T00:00:00"/>
        <d v="2029-04-15T00:00:00"/>
        <d v="2029-04-30T00:00:00"/>
        <d v="2029-05-15T00:00:00"/>
        <d v="2029-05-31T00:00:00"/>
        <d v="2029-06-15T00:00:00"/>
        <d v="2029-06-30T00:00:00"/>
        <d v="2029-07-15T00:00:00"/>
        <d v="2029-07-31T00:00:00"/>
        <d v="2029-08-15T00:00:00"/>
        <d v="2029-08-31T00:00:00"/>
        <d v="2029-09-15T00:00:00"/>
        <d v="2029-09-30T00:00:00"/>
        <d v="2029-10-15T00:00:00"/>
        <d v="2029-10-31T00:00:00"/>
        <d v="2029-11-15T00:00:00"/>
        <d v="2029-11-30T00:00:00"/>
        <d v="2029-12-15T00:00:00"/>
        <d v="2029-12-31T00:00:00"/>
        <d v="2030-01-15T00:00:00"/>
        <d v="2030-01-31T00:00:00"/>
        <d v="2030-02-15T00:00:00"/>
        <d v="2030-02-28T00:00:00"/>
        <d v="2030-03-15T00:00:00"/>
        <d v="2030-03-31T00:00:00"/>
        <d v="2030-04-15T00:00:00"/>
        <d v="2030-04-30T00:00:00"/>
        <d v="2030-05-15T00:00:00"/>
        <d v="2030-05-31T00:00:00"/>
        <d v="2030-06-15T00:00:00"/>
        <d v="2030-06-30T00:00:00"/>
        <d v="2030-07-15T00:00:00"/>
        <d v="2030-07-31T00:00:00"/>
        <d v="2030-08-15T00:00:00"/>
        <d v="2030-08-31T00:00:00"/>
        <d v="2030-09-15T00:00:00"/>
        <d v="2030-09-30T00:00:00"/>
        <d v="2030-10-15T00:00:00"/>
        <d v="2030-10-31T00:00:00"/>
        <d v="2030-11-15T00:00:00"/>
        <d v="2030-11-30T00:00:00"/>
        <d v="2030-12-15T00:00:00"/>
        <d v="2030-12-31T00:00:00"/>
        <d v="2031-01-15T00:00:00"/>
        <d v="2031-01-31T00:00:00"/>
        <d v="2031-02-15T00:00:00"/>
        <d v="2031-02-28T00:00:00"/>
        <d v="2031-03-15T00:00:00"/>
        <d v="2031-03-31T00:00:00"/>
        <d v="2031-04-15T00:00:00"/>
        <d v="2031-04-30T00:00:00"/>
        <d v="2031-05-15T00:00:00"/>
        <d v="2031-05-31T00:00:00"/>
        <d v="2031-06-15T00:00:00"/>
        <d v="2031-06-30T00:00:00"/>
        <d v="2031-07-15T00:00:00"/>
        <d v="2031-07-31T00:00:00"/>
        <d v="2031-08-15T00:00:00"/>
        <d v="2031-08-31T00:00:00"/>
        <d v="2031-09-15T00:00:00"/>
        <d v="2031-09-30T00:00:00"/>
        <d v="2031-10-15T00:00:00"/>
        <d v="2031-10-31T00:00:00"/>
        <d v="2031-11-15T00:00:00"/>
        <d v="2031-11-30T00:00:00"/>
        <d v="2031-12-15T00:00:00"/>
        <d v="2031-12-31T00:00:00"/>
        <d v="2032-01-15T00:00:00"/>
        <d v="2032-01-31T00:00:00"/>
        <d v="2032-02-15T00:00:00"/>
        <d v="2032-02-29T00:00:00"/>
        <d v="2032-03-15T00:00:00"/>
        <d v="2032-03-31T00:00:00"/>
        <d v="2032-04-15T00:00:00"/>
        <d v="2032-04-30T00:00:00"/>
        <d v="2032-05-15T00:00:00"/>
        <d v="2032-05-31T00:00:00"/>
        <d v="2032-06-15T00:00:00"/>
        <d v="2032-06-30T00:00:00"/>
        <d v="2032-07-15T00:00:00"/>
        <d v="2032-07-31T00:00:00"/>
        <d v="2032-08-15T00:00:00"/>
        <d v="2032-08-31T00:00:00"/>
        <d v="2032-09-15T00:00:00"/>
        <d v="2032-09-30T00:00:00"/>
        <d v="2032-10-15T00:00:00"/>
        <d v="2032-10-31T00:00:00"/>
        <d v="2032-11-15T00:00:00"/>
        <d v="2032-11-30T00:00:00"/>
        <d v="2032-12-15T00:00:00"/>
        <d v="2032-12-31T00:00:00"/>
        <d v="2033-01-15T00:00:00"/>
        <d v="2033-01-31T00:00:00"/>
        <d v="2033-02-15T00:00:00"/>
        <d v="2033-02-28T00:00:00"/>
        <d v="2033-03-15T00:00:00"/>
        <d v="2033-03-31T00:00:00"/>
        <d v="2033-04-15T00:00:00"/>
        <d v="2033-04-30T00:00:00"/>
        <d v="2033-05-15T00:00:00"/>
        <d v="2033-05-31T00:00:00"/>
        <d v="2033-06-15T00:00:00"/>
        <d v="2033-06-30T00:00:00"/>
        <d v="2033-07-15T00:00:00"/>
        <d v="2033-07-31T00:00:00"/>
        <d v="2033-08-15T00:00:00"/>
        <d v="2033-08-31T00:00:00"/>
        <d v="2033-09-15T00:00:00"/>
        <d v="2033-09-30T00:00:00"/>
        <d v="2033-10-15T00:00:00"/>
        <d v="2033-10-31T00:00:00"/>
        <d v="2033-11-15T00:00:00"/>
        <d v="2033-11-30T00:00:00"/>
        <d v="2033-12-15T00:00:00"/>
        <d v="2033-12-31T00:00:00"/>
        <d v="2034-01-15T00:00:00"/>
        <d v="2034-01-31T00:00:00"/>
        <d v="2034-02-15T00:00:00"/>
        <d v="2034-02-28T00:00:00"/>
        <d v="2034-03-15T00:00:00"/>
        <d v="2034-03-31T00:00:00"/>
        <d v="2034-04-15T00:00:00"/>
        <d v="2034-04-30T00:00:00"/>
        <d v="2034-05-15T00:00:00"/>
        <d v="2034-05-31T00:00:00"/>
        <d v="2034-06-15T00:00:00"/>
        <d v="2034-06-30T00:00:00"/>
        <d v="2034-07-15T00:00:00"/>
        <d v="2034-07-31T00:00:00"/>
        <d v="2034-08-15T00:00:00"/>
        <d v="2034-08-31T00:00:00"/>
        <d v="2034-09-15T00:00:00"/>
        <d v="2034-09-30T00:00:00"/>
        <d v="2034-10-15T00:00:00"/>
        <d v="2034-10-31T00:00:00"/>
        <d v="2034-11-15T00:00:00"/>
        <d v="2034-11-30T00:00:00"/>
        <d v="2034-12-15T00:00:00"/>
        <d v="2034-12-31T00:00:00"/>
        <d v="2035-01-15T00:00:00"/>
        <d v="2035-01-31T00:00:00"/>
        <d v="2035-02-15T00:00:00"/>
        <d v="2035-02-28T00:00:00"/>
        <d v="2035-03-15T00:00:00"/>
        <d v="2035-03-31T00:00:00"/>
        <d v="2035-04-15T00:00:00"/>
        <d v="2035-04-30T00:00:00"/>
        <d v="2035-05-15T00:00:00"/>
        <d v="2035-05-31T00:00:00"/>
        <d v="2035-06-15T00:00:00"/>
        <d v="2035-06-30T00:00:00"/>
        <d v="2035-07-15T00:00:00"/>
        <d v="2035-07-31T00:00:00"/>
        <d v="2035-08-15T00:00:00"/>
        <d v="2035-08-31T00:00:00"/>
        <d v="2035-09-15T00:00:00"/>
        <d v="2035-09-30T00:00:00"/>
        <d v="2035-10-15T00:00:00"/>
        <d v="2035-10-31T00:00:00"/>
        <d v="2035-11-15T00:00:00"/>
        <d v="2035-11-30T00:00:00"/>
        <d v="2035-12-15T00:00:00"/>
        <d v="2035-12-31T00:00:00"/>
        <d v="2036-01-15T00:00:00"/>
        <d v="2036-01-31T00:00:00"/>
        <d v="2036-02-15T00:00:00"/>
        <d v="2036-02-29T00:00:00"/>
        <d v="2036-03-15T00:00:00"/>
        <d v="2036-03-31T00:00:00"/>
        <d v="2036-04-15T00:00:00"/>
        <d v="2036-04-30T00:00:00"/>
        <d v="2036-05-15T00:00:00"/>
        <d v="2036-05-31T00:00:00"/>
        <d v="2036-06-15T00:00:00"/>
        <d v="2036-06-30T00:00:00"/>
        <d v="2036-07-15T00:00:00"/>
        <d v="2036-07-31T00:00:00"/>
        <d v="2036-08-15T00:00:00"/>
        <d v="2036-08-31T00:00:00"/>
        <d v="2036-09-15T00:00:00"/>
        <d v="2036-09-30T00:00:00"/>
        <d v="2036-10-15T00:00:00"/>
        <d v="2036-10-31T00:00:00"/>
        <d v="2036-11-15T00:00:00"/>
        <d v="2036-11-30T00:00:00"/>
        <d v="2036-12-15T00:00:00"/>
        <d v="2036-12-31T00:00:00"/>
        <d v="2037-01-15T00:00:00"/>
        <d v="2037-01-31T00:00:00"/>
        <d v="2037-02-15T00:00:00"/>
        <d v="2037-02-28T00:00:00"/>
        <d v="2037-03-15T00:00:00"/>
        <d v="2037-03-31T00:00:00"/>
        <d v="2037-04-15T00:00:00"/>
        <d v="2037-04-30T00:00:00"/>
        <d v="2037-05-15T00:00:00"/>
        <d v="2037-05-31T00:00:00"/>
        <d v="2037-06-15T00:00:00"/>
        <d v="2037-06-30T00:00:00"/>
        <d v="2037-07-15T00:00:00"/>
        <d v="2037-07-31T00:00:00"/>
        <d v="2037-08-15T00:00:00"/>
        <d v="2037-08-31T00:00:00"/>
        <d v="2037-09-15T00:00:00"/>
        <d v="2037-09-30T00:00:00"/>
        <d v="2037-10-15T00:00:00"/>
        <d v="2037-10-31T00:00:00"/>
        <d v="2037-11-15T00:00:00"/>
        <d v="2037-11-30T00:00:00"/>
        <d v="2037-12-15T00:00:00"/>
        <d v="2037-12-31T00:00:00"/>
        <d v="2038-01-15T00:00:00"/>
        <d v="2038-01-31T00:00:00"/>
        <d v="2038-02-15T00:00:00"/>
        <d v="2038-02-28T00:00:00"/>
        <d v="2038-03-15T00:00:00"/>
        <d v="2038-03-31T00:00:00"/>
        <d v="2038-04-15T00:00:00"/>
        <d v="2038-04-30T00:00:00"/>
        <d v="2038-05-15T00:00:00"/>
        <d v="2038-05-31T00:00:00"/>
        <d v="2038-06-15T00:00:00"/>
        <d v="2038-06-30T00:00:00"/>
        <d v="2038-07-15T00:00:00"/>
        <d v="2038-07-31T00:00:00"/>
        <d v="2038-08-15T00:00:00"/>
        <d v="2038-08-31T00:00:00"/>
        <d v="2038-09-15T00:00:00"/>
        <d v="2038-09-30T00:00:00"/>
        <d v="2038-10-15T00:00:00"/>
        <d v="2038-10-31T00:00:00"/>
        <d v="2038-11-15T00:00:00"/>
        <d v="2038-11-30T00:00:00"/>
        <d v="2038-12-15T00:00:00"/>
        <d v="2038-12-31T00:00:00"/>
        <d v="2039-01-15T00:00:00"/>
        <d v="2039-01-31T00:00:00"/>
        <d v="2039-02-15T00:00:00"/>
        <d v="2039-02-28T00:00:00"/>
        <d v="2039-03-15T00:00:00"/>
        <d v="2039-03-31T00:00:00"/>
        <d v="2039-04-15T00:00:00"/>
        <d v="2039-04-30T00:00:00"/>
        <d v="2039-05-15T00:00:00"/>
        <d v="2039-05-31T00:00:00"/>
        <d v="2039-06-15T00:00:00"/>
        <d v="2039-06-30T00:00:00"/>
        <d v="2039-07-15T00:00:00"/>
        <d v="2039-07-31T00:00:00"/>
        <d v="2039-08-15T00:00:00"/>
        <d v="2039-08-31T00:00:00"/>
        <d v="2039-09-15T00:00:00"/>
        <d v="2039-09-30T00:00:00"/>
        <d v="2039-10-15T00:00:00"/>
        <d v="2039-10-31T00:00:00"/>
        <d v="2039-11-15T00:00:00"/>
        <d v="2039-11-30T00:00:00"/>
        <d v="2039-12-15T00:00:00"/>
        <d v="2039-12-31T00:00:00"/>
        <d v="2040-01-15T00:00:00"/>
        <d v="2040-01-31T00:00:00"/>
        <d v="2040-02-15T00:00:00"/>
        <d v="2040-02-29T00:00:00"/>
        <d v="2040-03-15T00:00:00"/>
        <d v="2040-03-31T00:00:00"/>
        <d v="2040-04-15T00:00:00"/>
        <d v="2040-04-30T00:00:00"/>
        <d v="2040-05-15T00:00:00"/>
        <d v="2040-05-31T00:00:00"/>
        <d v="2040-06-15T00:00:00"/>
        <d v="2040-06-30T00:00:00"/>
        <d v="2040-07-15T00:00:00"/>
        <d v="2040-07-31T00:00:00"/>
        <d v="2040-08-15T00:00:00"/>
        <d v="2040-08-31T00:00:00"/>
        <d v="2040-09-15T00:00:00"/>
        <d v="2040-09-30T00:00:00"/>
        <d v="2040-10-15T00:00:00"/>
        <d v="2040-10-31T00:00:00"/>
        <d v="2040-11-15T00:00:00"/>
        <d v="2040-11-30T00:00:00"/>
        <d v="2040-12-15T00:00:00"/>
        <d v="2040-12-31T00:00:00"/>
        <d v="2041-01-15T00:00:00"/>
        <d v="2041-01-31T00:00:00"/>
        <d v="2041-02-15T00:00:00"/>
        <d v="2041-02-28T00:00:00"/>
        <d v="2041-03-15T00:00:00"/>
        <d v="2041-03-31T00:00:00"/>
        <d v="2041-04-15T00:00:00"/>
        <d v="2041-04-30T00:00:00"/>
        <d v="2041-05-15T00:00:00"/>
        <d v="2041-05-31T00:00:00"/>
        <d v="2041-06-15T00:00:00"/>
        <d v="2041-06-30T00:00:00"/>
        <d v="2041-07-15T00:00:00"/>
        <d v="2041-07-31T00:00:00"/>
        <d v="2041-08-15T00:00:00"/>
        <d v="2041-08-31T00:00:00"/>
        <d v="2041-09-15T00:00:00"/>
        <d v="2041-09-30T00:00:00"/>
        <d v="2041-10-15T00:00:00"/>
        <d v="2041-10-31T00:00:00"/>
        <d v="2041-11-15T00:00:00"/>
        <d v="2041-11-30T00:00:00"/>
        <d v="2041-12-15T00:00:00"/>
        <d v="2041-12-31T00:00:00"/>
        <d v="2042-01-15T00:00:00"/>
        <d v="2042-01-31T00:00:00"/>
        <d v="2042-02-15T00:00:00"/>
        <d v="2042-02-28T00:00:00"/>
        <d v="2042-03-15T00:00:00"/>
        <d v="2042-03-31T00:00:00"/>
        <d v="2042-04-15T00:00:00"/>
        <d v="2042-04-30T00:00:00"/>
        <d v="2042-05-15T00:00:00"/>
        <d v="2042-05-31T00:00:00"/>
        <d v="2042-06-15T00:00:00"/>
        <d v="2042-06-30T00:00:00"/>
        <d v="2042-07-15T00:00:00"/>
        <d v="2042-07-31T00:00:00"/>
        <d v="2042-08-15T00:00:00"/>
        <d v="2042-08-31T00:00:00"/>
        <d v="2042-09-15T00:00:00"/>
        <d v="2042-09-30T00:00:00"/>
        <d v="2042-10-15T00:00:00"/>
        <d v="2042-10-31T00:00:00"/>
        <d v="2042-11-15T00:00:00"/>
        <d v="2042-11-30T00:00:00"/>
        <d v="2042-12-15T00:00:00"/>
        <d v="2042-12-31T00:00:00"/>
        <d v="2043-01-15T00:00:00"/>
        <d v="2043-01-31T00:00:00"/>
        <d v="2043-02-15T00:00:00"/>
        <d v="2043-02-28T00:00:00"/>
        <d v="2043-03-15T00:00:00"/>
        <d v="2043-03-31T00:00:00"/>
        <d v="2043-04-15T00:00:00"/>
        <d v="2043-04-30T00:00:00"/>
        <d v="2043-05-15T00:00:00"/>
        <d v="2043-05-31T00:00:00"/>
        <d v="2043-06-15T00:00:00"/>
        <d v="2043-06-30T00:00:00"/>
        <d v="2043-07-15T00:00:00"/>
        <d v="2043-07-31T00:00:00"/>
        <d v="2043-08-15T00:00:00"/>
        <d v="2043-08-31T00:00:00"/>
        <d v="2043-09-15T00:00:00"/>
        <d v="2043-09-30T00:00:00"/>
        <d v="2043-10-15T00:00:00"/>
        <d v="2043-10-31T00:00:00"/>
        <d v="2043-11-15T00:00:00"/>
        <d v="2043-11-30T00:00:00"/>
        <d v="2043-12-15T00:00:00"/>
        <d v="2043-12-31T00:00:00"/>
        <d v="2044-01-15T00:00:00"/>
        <d v="2044-01-31T00:00:00"/>
        <d v="2044-02-15T00:00:00"/>
        <d v="2044-02-29T00:00:00"/>
        <d v="2044-03-15T00:00:00"/>
        <d v="2044-03-31T00:00:00"/>
        <d v="2044-04-15T00:00:00"/>
        <d v="2044-04-30T00:00:00"/>
        <d v="2044-05-15T00:00:00"/>
        <d v="2044-05-31T00:00:00"/>
        <d v="2044-06-15T00:00:00"/>
        <d v="2044-06-30T00:00:00"/>
        <d v="2044-07-15T00:00:00"/>
        <d v="2044-07-31T00:00:00"/>
        <d v="2044-08-15T00:00:00"/>
        <d v="2044-08-31T00:00:00"/>
        <d v="2044-09-15T00:00:00"/>
        <d v="2044-09-30T00:00:00"/>
        <d v="2044-10-15T00:00:00"/>
        <d v="2044-10-31T00:00:00"/>
        <d v="2044-11-15T00:00:00"/>
        <d v="2044-11-30T00:00:00"/>
        <d v="2044-12-15T00:00:00"/>
        <d v="2044-12-31T00:00:00"/>
        <d v="2045-01-15T00:00:00"/>
        <d v="2045-01-31T00:00:00"/>
        <d v="2045-02-15T00:00:00"/>
        <d v="2045-02-28T00:00:00"/>
        <d v="2045-03-15T00:00:00"/>
        <d v="2045-03-31T00:00:00"/>
        <d v="2045-04-15T00:00:00"/>
        <d v="2045-04-30T00:00:00"/>
        <d v="2045-05-15T00:00:00"/>
        <d v="2045-05-31T00:00:00"/>
        <d v="2045-06-15T00:00:00"/>
        <d v="2045-06-30T00:00:00"/>
        <d v="2045-07-15T00:00:00"/>
        <d v="2045-07-31T00:00:00"/>
        <d v="2045-08-15T00:00:00"/>
        <d v="2045-08-31T00:00:00"/>
        <d v="2045-09-15T00:00:00"/>
        <d v="2045-09-30T00:00:00"/>
        <d v="2045-10-15T00:00:00"/>
        <d v="2045-10-31T00:00:00"/>
        <d v="2045-11-15T00:00:00"/>
        <d v="2045-11-30T00:00:00"/>
        <d v="2045-12-15T00:00:00"/>
        <d v="2045-12-31T00:00:00"/>
        <d v="2046-01-15T00:00:00"/>
        <d v="2046-01-31T00:00:00"/>
        <d v="2046-02-15T00:00:00"/>
        <d v="2046-02-28T00:00:00"/>
        <d v="2046-03-15T00:00:00"/>
        <d v="2046-03-31T00:00:00"/>
        <d v="2046-04-15T00:00:00"/>
        <d v="2046-04-30T00:00:00"/>
        <d v="2046-05-15T00:00:00"/>
        <d v="2046-05-31T00:00:00"/>
        <d v="2046-06-15T00:00:00"/>
        <d v="2046-06-30T00:00:00"/>
        <d v="2046-07-15T00:00:00"/>
        <d v="2046-07-31T00:00:00"/>
        <d v="2046-08-15T00:00:00"/>
        <d v="2046-08-31T00:00:00"/>
        <d v="2046-09-15T00:00:00"/>
        <d v="2046-09-30T00:00:00"/>
        <d v="2046-10-15T00:00:00"/>
        <d v="2046-10-31T00:00:00"/>
        <d v="2046-11-15T00:00:00"/>
        <d v="2046-11-30T00:00:00"/>
        <d v="2046-12-15T00:00:00"/>
      </sharedItems>
    </cacheField>
    <cacheField name="Value" numFmtId="0" sqlType="6">
      <sharedItems containsSemiMixedTypes="0" containsString="0" containsNumber="1" minValue="-1.6361966759181112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464">
  <r>
    <x v="0"/>
    <x v="0"/>
    <x v="0"/>
    <x v="0"/>
    <n v="100"/>
  </r>
  <r>
    <x v="0"/>
    <x v="1"/>
    <x v="0"/>
    <x v="0"/>
    <n v="0"/>
  </r>
  <r>
    <x v="0"/>
    <x v="2"/>
    <x v="0"/>
    <x v="0"/>
    <n v="3.5000000000000004"/>
  </r>
  <r>
    <x v="0"/>
    <x v="3"/>
    <x v="0"/>
    <x v="0"/>
    <n v="0.3644725598053622"/>
  </r>
  <r>
    <x v="0"/>
    <x v="4"/>
    <x v="0"/>
    <x v="0"/>
    <n v="1.407743642352699"/>
  </r>
  <r>
    <x v="0"/>
    <x v="5"/>
    <x v="0"/>
    <x v="0"/>
    <n v="3.5000000000000004"/>
  </r>
  <r>
    <x v="0"/>
    <x v="0"/>
    <x v="0"/>
    <x v="1"/>
    <n v="99.842621978857849"/>
  </r>
  <r>
    <x v="0"/>
    <x v="6"/>
    <x v="0"/>
    <x v="1"/>
    <n v="0.29166666666666669"/>
  </r>
  <r>
    <x v="0"/>
    <x v="1"/>
    <x v="0"/>
    <x v="1"/>
    <n v="0.15737802114215674"/>
  </r>
  <r>
    <x v="0"/>
    <x v="2"/>
    <x v="0"/>
    <x v="1"/>
    <n v="2.8644423884622494"/>
  </r>
  <r>
    <x v="0"/>
    <x v="7"/>
    <x v="0"/>
    <x v="1"/>
    <n v="0.99985051372630462"/>
  </r>
  <r>
    <x v="0"/>
    <x v="8"/>
    <x v="0"/>
    <x v="1"/>
    <n v="0.29166666666666669"/>
  </r>
  <r>
    <x v="0"/>
    <x v="5"/>
    <x v="0"/>
    <x v="1"/>
    <n v="2.8644423884622494"/>
  </r>
  <r>
    <x v="0"/>
    <x v="3"/>
    <x v="0"/>
    <x v="2"/>
    <n v="0.36444375038191534"/>
  </r>
  <r>
    <x v="0"/>
    <x v="4"/>
    <x v="0"/>
    <x v="2"/>
    <n v="1.4098543832670396"/>
  </r>
  <r>
    <x v="0"/>
    <x v="0"/>
    <x v="0"/>
    <x v="3"/>
    <n v="99.666545742297671"/>
  </r>
  <r>
    <x v="0"/>
    <x v="6"/>
    <x v="0"/>
    <x v="3"/>
    <n v="0.23832786547621085"/>
  </r>
  <r>
    <x v="0"/>
    <x v="1"/>
    <x v="0"/>
    <x v="3"/>
    <n v="0.17607623656018018"/>
  </r>
  <r>
    <x v="0"/>
    <x v="2"/>
    <x v="0"/>
    <x v="3"/>
    <n v="2.8641006643412492"/>
  </r>
  <r>
    <x v="0"/>
    <x v="7"/>
    <x v="0"/>
    <x v="3"/>
    <n v="0.99954164387337929"/>
  </r>
  <r>
    <x v="0"/>
    <x v="8"/>
    <x v="0"/>
    <x v="3"/>
    <n v="0.23832786547621085"/>
  </r>
  <r>
    <x v="0"/>
    <x v="5"/>
    <x v="0"/>
    <x v="3"/>
    <n v="2.8641006643412492"/>
  </r>
  <r>
    <x v="0"/>
    <x v="3"/>
    <x v="0"/>
    <x v="4"/>
    <n v="0.36380332405476778"/>
  </r>
  <r>
    <x v="0"/>
    <x v="4"/>
    <x v="0"/>
    <x v="4"/>
    <n v="1.4117611205714642"/>
  </r>
  <r>
    <x v="0"/>
    <x v="0"/>
    <x v="0"/>
    <x v="5"/>
    <n v="99.490038993559494"/>
  </r>
  <r>
    <x v="0"/>
    <x v="6"/>
    <x v="0"/>
    <x v="5"/>
    <n v="0.23787918322759355"/>
  </r>
  <r>
    <x v="0"/>
    <x v="1"/>
    <x v="0"/>
    <x v="5"/>
    <n v="0.17650674873817374"/>
  </r>
  <r>
    <x v="0"/>
    <x v="2"/>
    <x v="0"/>
    <x v="5"/>
    <n v="2.8737032265488827"/>
  </r>
  <r>
    <x v="0"/>
    <x v="7"/>
    <x v="0"/>
    <x v="5"/>
    <n v="0.9992630076638459"/>
  </r>
  <r>
    <x v="0"/>
    <x v="8"/>
    <x v="0"/>
    <x v="5"/>
    <n v="0.23787918322759355"/>
  </r>
  <r>
    <x v="0"/>
    <x v="5"/>
    <x v="0"/>
    <x v="5"/>
    <n v="2.8737032265488827"/>
  </r>
  <r>
    <x v="0"/>
    <x v="3"/>
    <x v="0"/>
    <x v="6"/>
    <n v="0.38426419889570074"/>
  </r>
  <r>
    <x v="0"/>
    <x v="4"/>
    <x v="0"/>
    <x v="6"/>
    <n v="1.4138735670092384"/>
  </r>
  <r>
    <x v="0"/>
    <x v="0"/>
    <x v="0"/>
    <x v="7"/>
    <n v="99.313397540722178"/>
  </r>
  <r>
    <x v="0"/>
    <x v="6"/>
    <x v="0"/>
    <x v="7"/>
    <n v="0.23825403838772172"/>
  </r>
  <r>
    <x v="0"/>
    <x v="1"/>
    <x v="0"/>
    <x v="7"/>
    <n v="0.17664145283731111"/>
  </r>
  <r>
    <x v="0"/>
    <x v="2"/>
    <x v="0"/>
    <x v="7"/>
    <n v="2.8894526865352077"/>
  </r>
  <r>
    <x v="0"/>
    <x v="7"/>
    <x v="0"/>
    <x v="7"/>
    <n v="0.99894649107891242"/>
  </r>
  <r>
    <x v="0"/>
    <x v="8"/>
    <x v="0"/>
    <x v="7"/>
    <n v="0.23825403838772172"/>
  </r>
  <r>
    <x v="0"/>
    <x v="5"/>
    <x v="0"/>
    <x v="7"/>
    <n v="2.8894526865352077"/>
  </r>
  <r>
    <x v="0"/>
    <x v="3"/>
    <x v="0"/>
    <x v="8"/>
    <n v="0.39464144234822029"/>
  </r>
  <r>
    <x v="0"/>
    <x v="4"/>
    <x v="0"/>
    <x v="8"/>
    <n v="1.4158754326196288"/>
  </r>
  <r>
    <x v="0"/>
    <x v="0"/>
    <x v="0"/>
    <x v="9"/>
    <n v="99.13680197878746"/>
  </r>
  <r>
    <x v="0"/>
    <x v="6"/>
    <x v="0"/>
    <x v="9"/>
    <n v="0.23913446944414904"/>
  </r>
  <r>
    <x v="0"/>
    <x v="1"/>
    <x v="0"/>
    <x v="9"/>
    <n v="0.176595561934724"/>
  </r>
  <r>
    <x v="0"/>
    <x v="2"/>
    <x v="0"/>
    <x v="9"/>
    <n v="2.8985276340631838"/>
  </r>
  <r>
    <x v="0"/>
    <x v="7"/>
    <x v="0"/>
    <x v="9"/>
    <n v="0.99862740222670587"/>
  </r>
  <r>
    <x v="0"/>
    <x v="8"/>
    <x v="0"/>
    <x v="9"/>
    <n v="0.23913446944414904"/>
  </r>
  <r>
    <x v="0"/>
    <x v="5"/>
    <x v="0"/>
    <x v="9"/>
    <n v="2.8985276340631838"/>
  </r>
  <r>
    <x v="0"/>
    <x v="3"/>
    <x v="0"/>
    <x v="10"/>
    <n v="0.40267307103460936"/>
  </r>
  <r>
    <x v="0"/>
    <x v="4"/>
    <x v="0"/>
    <x v="10"/>
    <n v="1.4179218089894086"/>
  </r>
  <r>
    <x v="0"/>
    <x v="0"/>
    <x v="0"/>
    <x v="11"/>
    <n v="98.960050751819225"/>
  </r>
  <r>
    <x v="0"/>
    <x v="6"/>
    <x v="0"/>
    <x v="11"/>
    <n v="0.23945896674013767"/>
  </r>
  <r>
    <x v="0"/>
    <x v="1"/>
    <x v="0"/>
    <x v="11"/>
    <n v="0.17675122696823564"/>
  </r>
  <r>
    <x v="0"/>
    <x v="2"/>
    <x v="0"/>
    <x v="11"/>
    <n v="2.9037255716253574"/>
  </r>
  <r>
    <x v="0"/>
    <x v="7"/>
    <x v="0"/>
    <x v="11"/>
    <n v="0.99829012001263395"/>
  </r>
  <r>
    <x v="0"/>
    <x v="8"/>
    <x v="0"/>
    <x v="11"/>
    <n v="0.23945896674013767"/>
  </r>
  <r>
    <x v="0"/>
    <x v="5"/>
    <x v="0"/>
    <x v="11"/>
    <n v="2.9037255716253574"/>
  </r>
  <r>
    <x v="0"/>
    <x v="3"/>
    <x v="0"/>
    <x v="12"/>
    <n v="0.40477808324894671"/>
  </r>
  <r>
    <x v="0"/>
    <x v="4"/>
    <x v="0"/>
    <x v="12"/>
    <n v="1.4198855413180445"/>
  </r>
  <r>
    <x v="0"/>
    <x v="0"/>
    <x v="0"/>
    <x v="13"/>
    <n v="98.783026732140002"/>
  </r>
  <r>
    <x v="0"/>
    <x v="6"/>
    <x v="0"/>
    <x v="13"/>
    <n v="0.23946069161450054"/>
  </r>
  <r>
    <x v="0"/>
    <x v="1"/>
    <x v="0"/>
    <x v="13"/>
    <n v="0.17702401967922091"/>
  </r>
  <r>
    <x v="0"/>
    <x v="2"/>
    <x v="0"/>
    <x v="13"/>
    <n v="2.9085431301073639"/>
  </r>
  <r>
    <x v="0"/>
    <x v="7"/>
    <x v="0"/>
    <x v="13"/>
    <n v="0.99795957979795491"/>
  </r>
  <r>
    <x v="0"/>
    <x v="8"/>
    <x v="0"/>
    <x v="13"/>
    <n v="0.23946069161450054"/>
  </r>
  <r>
    <x v="0"/>
    <x v="5"/>
    <x v="0"/>
    <x v="13"/>
    <n v="2.9085431301073639"/>
  </r>
  <r>
    <x v="0"/>
    <x v="3"/>
    <x v="0"/>
    <x v="14"/>
    <n v="0.41255933570603087"/>
  </r>
  <r>
    <x v="0"/>
    <x v="4"/>
    <x v="0"/>
    <x v="14"/>
    <n v="1.4219102564647201"/>
  </r>
  <r>
    <x v="0"/>
    <x v="0"/>
    <x v="0"/>
    <x v="15"/>
    <n v="98.605717015291589"/>
  </r>
  <r>
    <x v="0"/>
    <x v="6"/>
    <x v="0"/>
    <x v="15"/>
    <n v="0.2394289114774816"/>
  </r>
  <r>
    <x v="0"/>
    <x v="1"/>
    <x v="0"/>
    <x v="15"/>
    <n v="0.17730971684841806"/>
  </r>
  <r>
    <x v="0"/>
    <x v="2"/>
    <x v="0"/>
    <x v="15"/>
    <n v="2.9165900300457936"/>
  </r>
  <r>
    <x v="0"/>
    <x v="7"/>
    <x v="0"/>
    <x v="15"/>
    <n v="0.99761407119248779"/>
  </r>
  <r>
    <x v="0"/>
    <x v="8"/>
    <x v="0"/>
    <x v="15"/>
    <n v="0.2394289114774816"/>
  </r>
  <r>
    <x v="0"/>
    <x v="5"/>
    <x v="0"/>
    <x v="15"/>
    <n v="2.9165900300457936"/>
  </r>
  <r>
    <x v="0"/>
    <x v="3"/>
    <x v="0"/>
    <x v="16"/>
    <n v="0.42088961567812166"/>
  </r>
  <r>
    <x v="0"/>
    <x v="4"/>
    <x v="0"/>
    <x v="16"/>
    <n v="1.4239183231381958"/>
  </r>
  <r>
    <x v="0"/>
    <x v="0"/>
    <x v="0"/>
    <x v="17"/>
    <n v="98.428215452073275"/>
  </r>
  <r>
    <x v="0"/>
    <x v="6"/>
    <x v="0"/>
    <x v="17"/>
    <n v="0.23966037596026363"/>
  </r>
  <r>
    <x v="0"/>
    <x v="1"/>
    <x v="0"/>
    <x v="17"/>
    <n v="0.17750156321830782"/>
  </r>
  <r>
    <x v="0"/>
    <x v="2"/>
    <x v="0"/>
    <x v="17"/>
    <n v="2.9242214005222733"/>
  </r>
  <r>
    <x v="0"/>
    <x v="7"/>
    <x v="0"/>
    <x v="17"/>
    <n v="0.99726189454751801"/>
  </r>
  <r>
    <x v="0"/>
    <x v="8"/>
    <x v="0"/>
    <x v="17"/>
    <n v="0.23966037596026363"/>
  </r>
  <r>
    <x v="0"/>
    <x v="5"/>
    <x v="0"/>
    <x v="17"/>
    <n v="2.9242214005222733"/>
  </r>
  <r>
    <x v="0"/>
    <x v="3"/>
    <x v="0"/>
    <x v="18"/>
    <n v="0.42755329590917768"/>
  </r>
  <r>
    <x v="0"/>
    <x v="4"/>
    <x v="0"/>
    <x v="18"/>
    <n v="1.425844362292783"/>
  </r>
  <r>
    <x v="0"/>
    <x v="0"/>
    <x v="0"/>
    <x v="19"/>
    <n v="98.250507706398182"/>
  </r>
  <r>
    <x v="0"/>
    <x v="6"/>
    <x v="0"/>
    <x v="19"/>
    <n v="0.23985491170014153"/>
  </r>
  <r>
    <x v="0"/>
    <x v="1"/>
    <x v="0"/>
    <x v="19"/>
    <n v="0.17770774567509753"/>
  </r>
  <r>
    <x v="0"/>
    <x v="2"/>
    <x v="0"/>
    <x v="19"/>
    <n v="2.9330526018621494"/>
  </r>
  <r>
    <x v="0"/>
    <x v="7"/>
    <x v="0"/>
    <x v="19"/>
    <n v="0.99691496996353479"/>
  </r>
  <r>
    <x v="0"/>
    <x v="8"/>
    <x v="0"/>
    <x v="19"/>
    <n v="0.23985491170014153"/>
  </r>
  <r>
    <x v="0"/>
    <x v="5"/>
    <x v="0"/>
    <x v="19"/>
    <n v="2.9330526018621494"/>
  </r>
  <r>
    <x v="0"/>
    <x v="3"/>
    <x v="0"/>
    <x v="20"/>
    <n v="0.43891886013125436"/>
  </r>
  <r>
    <x v="0"/>
    <x v="4"/>
    <x v="0"/>
    <x v="20"/>
    <n v="1.427820350867548"/>
  </r>
  <r>
    <x v="0"/>
    <x v="0"/>
    <x v="0"/>
    <x v="21"/>
    <n v="98.072627089688908"/>
  </r>
  <r>
    <x v="0"/>
    <x v="6"/>
    <x v="0"/>
    <x v="21"/>
    <n v="0.24014492271877366"/>
  </r>
  <r>
    <x v="0"/>
    <x v="1"/>
    <x v="0"/>
    <x v="21"/>
    <n v="0.17788061670927191"/>
  </r>
  <r>
    <x v="0"/>
    <x v="2"/>
    <x v="0"/>
    <x v="21"/>
    <n v="2.941832748016302"/>
  </r>
  <r>
    <x v="0"/>
    <x v="7"/>
    <x v="0"/>
    <x v="21"/>
    <n v="0.99654916529962112"/>
  </r>
  <r>
    <x v="0"/>
    <x v="8"/>
    <x v="0"/>
    <x v="21"/>
    <n v="0.24014492271877366"/>
  </r>
  <r>
    <x v="0"/>
    <x v="5"/>
    <x v="0"/>
    <x v="21"/>
    <n v="2.941832748016302"/>
  </r>
  <r>
    <x v="0"/>
    <x v="3"/>
    <x v="0"/>
    <x v="22"/>
    <n v="0.44474672043757213"/>
  </r>
  <r>
    <x v="0"/>
    <x v="4"/>
    <x v="0"/>
    <x v="22"/>
    <n v="1.4297090489157727"/>
  </r>
  <r>
    <x v="0"/>
    <x v="0"/>
    <x v="0"/>
    <x v="23"/>
    <n v="97.894569883360262"/>
  </r>
  <r>
    <x v="0"/>
    <x v="6"/>
    <x v="0"/>
    <x v="23"/>
    <n v="0.24042772171369797"/>
  </r>
  <r>
    <x v="0"/>
    <x v="1"/>
    <x v="0"/>
    <x v="23"/>
    <n v="0.17805720632864788"/>
  </r>
  <r>
    <x v="0"/>
    <x v="2"/>
    <x v="0"/>
    <x v="23"/>
    <n v="2.951665168400317"/>
  </r>
  <r>
    <x v="0"/>
    <x v="7"/>
    <x v="0"/>
    <x v="23"/>
    <n v="0.99618813082416269"/>
  </r>
  <r>
    <x v="0"/>
    <x v="8"/>
    <x v="0"/>
    <x v="23"/>
    <n v="0.24042772171369797"/>
  </r>
  <r>
    <x v="0"/>
    <x v="5"/>
    <x v="0"/>
    <x v="23"/>
    <n v="2.951665168400317"/>
  </r>
  <r>
    <x v="0"/>
    <x v="3"/>
    <x v="0"/>
    <x v="24"/>
    <n v="0.45904537146959079"/>
  </r>
  <r>
    <x v="0"/>
    <x v="4"/>
    <x v="0"/>
    <x v="24"/>
    <n v="1.4316482443453848"/>
  </r>
  <r>
    <x v="0"/>
    <x v="0"/>
    <x v="0"/>
    <x v="25"/>
    <n v="97.716364737288146"/>
  </r>
  <r>
    <x v="0"/>
    <x v="6"/>
    <x v="0"/>
    <x v="25"/>
    <n v="0.24079332675020437"/>
  </r>
  <r>
    <x v="0"/>
    <x v="1"/>
    <x v="0"/>
    <x v="25"/>
    <n v="0.17820514607211671"/>
  </r>
  <r>
    <x v="0"/>
    <x v="2"/>
    <x v="0"/>
    <x v="25"/>
    <n v="2.9631453108515426"/>
  </r>
  <r>
    <x v="0"/>
    <x v="7"/>
    <x v="0"/>
    <x v="25"/>
    <n v="0.99580692041941676"/>
  </r>
  <r>
    <x v="0"/>
    <x v="8"/>
    <x v="0"/>
    <x v="25"/>
    <n v="0.24079332675020437"/>
  </r>
  <r>
    <x v="0"/>
    <x v="5"/>
    <x v="0"/>
    <x v="25"/>
    <n v="2.9631453108515426"/>
  </r>
  <r>
    <x v="0"/>
    <x v="3"/>
    <x v="0"/>
    <x v="26"/>
    <n v="0.46751876395738634"/>
  </r>
  <r>
    <x v="0"/>
    <x v="4"/>
    <x v="0"/>
    <x v="26"/>
    <n v="1.4335568200026572"/>
  </r>
  <r>
    <x v="0"/>
    <x v="0"/>
    <x v="0"/>
    <x v="27"/>
    <n v="97.53805748083937"/>
  </r>
  <r>
    <x v="0"/>
    <x v="6"/>
    <x v="0"/>
    <x v="27"/>
    <n v="0.24128982330396206"/>
  </r>
  <r>
    <x v="0"/>
    <x v="1"/>
    <x v="0"/>
    <x v="27"/>
    <n v="0.17830725644878012"/>
  </r>
  <r>
    <x v="0"/>
    <x v="2"/>
    <x v="0"/>
    <x v="27"/>
    <n v="2.9720580832759502"/>
  </r>
  <r>
    <x v="0"/>
    <x v="7"/>
    <x v="0"/>
    <x v="27"/>
    <n v="0.99541619447215324"/>
  </r>
  <r>
    <x v="0"/>
    <x v="8"/>
    <x v="0"/>
    <x v="27"/>
    <n v="0.24128982330396206"/>
  </r>
  <r>
    <x v="0"/>
    <x v="5"/>
    <x v="0"/>
    <x v="27"/>
    <n v="2.9720580832759502"/>
  </r>
  <r>
    <x v="0"/>
    <x v="3"/>
    <x v="0"/>
    <x v="28"/>
    <n v="0.47599232591777341"/>
  </r>
  <r>
    <x v="0"/>
    <x v="4"/>
    <x v="0"/>
    <x v="28"/>
    <n v="1.435264318092222"/>
  </r>
  <r>
    <x v="0"/>
    <x v="0"/>
    <x v="0"/>
    <x v="29"/>
    <n v="97.359570433186363"/>
  </r>
  <r>
    <x v="0"/>
    <x v="6"/>
    <x v="0"/>
    <x v="29"/>
    <n v="0.24157397680246914"/>
  </r>
  <r>
    <x v="0"/>
    <x v="1"/>
    <x v="0"/>
    <x v="29"/>
    <n v="0.17848704765300488"/>
  </r>
  <r>
    <x v="0"/>
    <x v="2"/>
    <x v="0"/>
    <x v="29"/>
    <n v="2.9864040573741013"/>
  </r>
  <r>
    <x v="0"/>
    <x v="7"/>
    <x v="0"/>
    <x v="29"/>
    <n v="0.99505664073299371"/>
  </r>
  <r>
    <x v="0"/>
    <x v="8"/>
    <x v="0"/>
    <x v="29"/>
    <n v="0.24157397680246914"/>
  </r>
  <r>
    <x v="0"/>
    <x v="5"/>
    <x v="0"/>
    <x v="29"/>
    <n v="2.9864040573741013"/>
  </r>
  <r>
    <x v="0"/>
    <x v="3"/>
    <x v="0"/>
    <x v="30"/>
    <n v="0.49751109345796962"/>
  </r>
  <r>
    <x v="0"/>
    <x v="4"/>
    <x v="0"/>
    <x v="30"/>
    <n v="1.4371366312483591"/>
  </r>
  <r>
    <x v="0"/>
    <x v="0"/>
    <x v="0"/>
    <x v="31"/>
    <n v="97.181059697468243"/>
  </r>
  <r>
    <x v="0"/>
    <x v="6"/>
    <x v="0"/>
    <x v="31"/>
    <n v="0.24229584680488953"/>
  </r>
  <r>
    <x v="0"/>
    <x v="1"/>
    <x v="0"/>
    <x v="31"/>
    <n v="0.17851073571812529"/>
  </r>
  <r>
    <x v="0"/>
    <x v="2"/>
    <x v="0"/>
    <x v="31"/>
    <n v="3.0026938815349435"/>
  </r>
  <r>
    <x v="0"/>
    <x v="7"/>
    <x v="0"/>
    <x v="31"/>
    <n v="0.99464665357180415"/>
  </r>
  <r>
    <x v="0"/>
    <x v="8"/>
    <x v="0"/>
    <x v="31"/>
    <n v="0.24229584680488953"/>
  </r>
  <r>
    <x v="0"/>
    <x v="5"/>
    <x v="0"/>
    <x v="31"/>
    <n v="3.0026938815349435"/>
  </r>
  <r>
    <x v="0"/>
    <x v="3"/>
    <x v="0"/>
    <x v="32"/>
    <n v="0.50787693689484659"/>
  </r>
  <r>
    <x v="0"/>
    <x v="4"/>
    <x v="0"/>
    <x v="32"/>
    <n v="1.4389039444851148"/>
  </r>
  <r>
    <x v="0"/>
    <x v="0"/>
    <x v="0"/>
    <x v="33"/>
    <n v="97.002578505379077"/>
  </r>
  <r>
    <x v="0"/>
    <x v="6"/>
    <x v="0"/>
    <x v="33"/>
    <n v="0.24317081112889169"/>
  </r>
  <r>
    <x v="0"/>
    <x v="1"/>
    <x v="0"/>
    <x v="33"/>
    <n v="0.17848119208916607"/>
  </r>
  <r>
    <x v="0"/>
    <x v="2"/>
    <x v="0"/>
    <x v="33"/>
    <n v="3.0128926654327293"/>
  </r>
  <r>
    <x v="0"/>
    <x v="7"/>
    <x v="0"/>
    <x v="33"/>
    <n v="0.99423680632930589"/>
  </r>
  <r>
    <x v="0"/>
    <x v="8"/>
    <x v="0"/>
    <x v="33"/>
    <n v="0.24317081112889169"/>
  </r>
  <r>
    <x v="0"/>
    <x v="5"/>
    <x v="0"/>
    <x v="33"/>
    <n v="3.0128926654327293"/>
  </r>
  <r>
    <x v="0"/>
    <x v="3"/>
    <x v="0"/>
    <x v="34"/>
    <n v="0.51824305176391139"/>
  </r>
  <r>
    <x v="0"/>
    <x v="4"/>
    <x v="0"/>
    <x v="34"/>
    <n v="1.4407079854201088"/>
  </r>
  <r>
    <x v="0"/>
    <x v="0"/>
    <x v="0"/>
    <x v="35"/>
    <n v="96.823946634676574"/>
  </r>
  <r>
    <x v="0"/>
    <x v="6"/>
    <x v="0"/>
    <x v="35"/>
    <n v="0.24354863108909927"/>
  </r>
  <r>
    <x v="0"/>
    <x v="1"/>
    <x v="0"/>
    <x v="35"/>
    <n v="0.17863187070250763"/>
  </r>
  <r>
    <x v="0"/>
    <x v="2"/>
    <x v="0"/>
    <x v="35"/>
    <n v="3.0336244267832857"/>
  </r>
  <r>
    <x v="0"/>
    <x v="7"/>
    <x v="0"/>
    <x v="35"/>
    <n v="0.9938049100634464"/>
  </r>
  <r>
    <x v="0"/>
    <x v="8"/>
    <x v="0"/>
    <x v="35"/>
    <n v="0.24354863108909927"/>
  </r>
  <r>
    <x v="0"/>
    <x v="5"/>
    <x v="0"/>
    <x v="35"/>
    <n v="3.0336244267832857"/>
  </r>
  <r>
    <x v="0"/>
    <x v="3"/>
    <x v="0"/>
    <x v="36"/>
    <n v="0.54900815547198611"/>
  </r>
  <r>
    <x v="0"/>
    <x v="4"/>
    <x v="0"/>
    <x v="36"/>
    <n v="1.4424323648480453"/>
  </r>
  <r>
    <x v="0"/>
    <x v="0"/>
    <x v="0"/>
    <x v="37"/>
    <n v="96.645466207783343"/>
  </r>
  <r>
    <x v="0"/>
    <x v="6"/>
    <x v="0"/>
    <x v="37"/>
    <n v="0.24477290800709681"/>
  </r>
  <r>
    <x v="0"/>
    <x v="1"/>
    <x v="0"/>
    <x v="37"/>
    <n v="0.17848042689323046"/>
  </r>
  <r>
    <x v="0"/>
    <x v="2"/>
    <x v="0"/>
    <x v="37"/>
    <n v="3.0551669592443798"/>
  </r>
  <r>
    <x v="0"/>
    <x v="7"/>
    <x v="0"/>
    <x v="37"/>
    <n v="0.99337028570358765"/>
  </r>
  <r>
    <x v="0"/>
    <x v="8"/>
    <x v="0"/>
    <x v="37"/>
    <n v="0.24477290800709681"/>
  </r>
  <r>
    <x v="0"/>
    <x v="5"/>
    <x v="0"/>
    <x v="37"/>
    <n v="3.0551669592443798"/>
  </r>
  <r>
    <x v="0"/>
    <x v="3"/>
    <x v="0"/>
    <x v="38"/>
    <n v="0.56173676573512132"/>
  </r>
  <r>
    <x v="0"/>
    <x v="4"/>
    <x v="0"/>
    <x v="38"/>
    <n v="1.4441483395721821"/>
  </r>
  <r>
    <x v="0"/>
    <x v="0"/>
    <x v="0"/>
    <x v="39"/>
    <n v="96.467155895486357"/>
  </r>
  <r>
    <x v="0"/>
    <x v="6"/>
    <x v="0"/>
    <x v="39"/>
    <n v="0.24605669593232404"/>
  </r>
  <r>
    <x v="0"/>
    <x v="1"/>
    <x v="0"/>
    <x v="39"/>
    <n v="0.17831031229698102"/>
  </r>
  <r>
    <x v="0"/>
    <x v="2"/>
    <x v="0"/>
    <x v="39"/>
    <n v="3.0677964286948445"/>
  </r>
  <r>
    <x v="0"/>
    <x v="7"/>
    <x v="0"/>
    <x v="39"/>
    <n v="0.99290330519386216"/>
  </r>
  <r>
    <x v="0"/>
    <x v="8"/>
    <x v="0"/>
    <x v="39"/>
    <n v="0.24605669593232404"/>
  </r>
  <r>
    <x v="0"/>
    <x v="5"/>
    <x v="0"/>
    <x v="39"/>
    <n v="3.0677964286948445"/>
  </r>
  <r>
    <x v="0"/>
    <x v="3"/>
    <x v="0"/>
    <x v="40"/>
    <n v="0.57426047165567429"/>
  </r>
  <r>
    <x v="0"/>
    <x v="4"/>
    <x v="0"/>
    <x v="40"/>
    <n v="1.4458370774861118"/>
  </r>
  <r>
    <x v="0"/>
    <x v="0"/>
    <x v="0"/>
    <x v="41"/>
    <n v="96.288754825358851"/>
  </r>
  <r>
    <x v="0"/>
    <x v="6"/>
    <x v="0"/>
    <x v="41"/>
    <n v="0.24661799695210157"/>
  </r>
  <r>
    <x v="0"/>
    <x v="1"/>
    <x v="0"/>
    <x v="41"/>
    <n v="0.17840107012751266"/>
  </r>
  <r>
    <x v="0"/>
    <x v="2"/>
    <x v="0"/>
    <x v="41"/>
    <n v="3.0805223211766464"/>
  </r>
  <r>
    <x v="0"/>
    <x v="7"/>
    <x v="0"/>
    <x v="41"/>
    <n v="0.99242595843421433"/>
  </r>
  <r>
    <x v="0"/>
    <x v="8"/>
    <x v="0"/>
    <x v="41"/>
    <n v="0.24661799695210157"/>
  </r>
  <r>
    <x v="0"/>
    <x v="5"/>
    <x v="0"/>
    <x v="41"/>
    <n v="3.0805223211766464"/>
  </r>
  <r>
    <x v="0"/>
    <x v="3"/>
    <x v="0"/>
    <x v="42"/>
    <n v="0.58678456056646677"/>
  </r>
  <r>
    <x v="0"/>
    <x v="4"/>
    <x v="0"/>
    <x v="42"/>
    <n v="1.4474454080690258"/>
  </r>
  <r>
    <x v="0"/>
    <x v="0"/>
    <x v="0"/>
    <x v="43"/>
    <n v="96.110262819222754"/>
  </r>
  <r>
    <x v="0"/>
    <x v="6"/>
    <x v="0"/>
    <x v="43"/>
    <n v="0.24718304876485286"/>
  </r>
  <r>
    <x v="0"/>
    <x v="1"/>
    <x v="0"/>
    <x v="43"/>
    <n v="0.17849200613610078"/>
  </r>
  <r>
    <x v="0"/>
    <x v="2"/>
    <x v="0"/>
    <x v="43"/>
    <n v="3.0928446003508503"/>
  </r>
  <r>
    <x v="0"/>
    <x v="7"/>
    <x v="0"/>
    <x v="43"/>
    <n v="0.99195391216146922"/>
  </r>
  <r>
    <x v="0"/>
    <x v="8"/>
    <x v="0"/>
    <x v="43"/>
    <n v="0.24718304876485286"/>
  </r>
  <r>
    <x v="0"/>
    <x v="5"/>
    <x v="0"/>
    <x v="43"/>
    <n v="3.0928446003508503"/>
  </r>
  <r>
    <x v="0"/>
    <x v="3"/>
    <x v="0"/>
    <x v="44"/>
    <n v="0.59930904520779649"/>
  </r>
  <r>
    <x v="0"/>
    <x v="4"/>
    <x v="0"/>
    <x v="44"/>
    <n v="1.4490805545759544"/>
  </r>
  <r>
    <x v="0"/>
    <x v="0"/>
    <x v="0"/>
    <x v="45"/>
    <n v="95.931665364977476"/>
  </r>
  <r>
    <x v="0"/>
    <x v="6"/>
    <x v="0"/>
    <x v="45"/>
    <n v="0.24771175616561178"/>
  </r>
  <r>
    <x v="0"/>
    <x v="1"/>
    <x v="0"/>
    <x v="45"/>
    <n v="0.17859745424528148"/>
  </r>
  <r>
    <x v="0"/>
    <x v="2"/>
    <x v="0"/>
    <x v="45"/>
    <n v="3.1055712840655758"/>
  </r>
  <r>
    <x v="0"/>
    <x v="7"/>
    <x v="0"/>
    <x v="45"/>
    <n v="0.99145605127644587"/>
  </r>
  <r>
    <x v="0"/>
    <x v="8"/>
    <x v="0"/>
    <x v="45"/>
    <n v="0.24771175616561178"/>
  </r>
  <r>
    <x v="0"/>
    <x v="5"/>
    <x v="0"/>
    <x v="45"/>
    <n v="3.1055712840655758"/>
  </r>
  <r>
    <x v="0"/>
    <x v="3"/>
    <x v="0"/>
    <x v="46"/>
    <n v="0.61183391274330923"/>
  </r>
  <r>
    <x v="0"/>
    <x v="4"/>
    <x v="0"/>
    <x v="46"/>
    <n v="1.4506370248678291"/>
  </r>
  <r>
    <x v="0"/>
    <x v="0"/>
    <x v="0"/>
    <x v="47"/>
    <n v="95.752971106373138"/>
  </r>
  <r>
    <x v="0"/>
    <x v="6"/>
    <x v="0"/>
    <x v="47"/>
    <n v="0.24826885432505183"/>
  </r>
  <r>
    <x v="0"/>
    <x v="1"/>
    <x v="0"/>
    <x v="47"/>
    <n v="0.17869425860433646"/>
  </r>
  <r>
    <x v="0"/>
    <x v="2"/>
    <x v="0"/>
    <x v="47"/>
    <n v="3.136582118420681"/>
  </r>
  <r>
    <x v="0"/>
    <x v="7"/>
    <x v="0"/>
    <x v="47"/>
    <n v="0.99096418425469679"/>
  </r>
  <r>
    <x v="0"/>
    <x v="8"/>
    <x v="0"/>
    <x v="47"/>
    <n v="0.24826885432505183"/>
  </r>
  <r>
    <x v="0"/>
    <x v="5"/>
    <x v="0"/>
    <x v="47"/>
    <n v="3.136582118420681"/>
  </r>
  <r>
    <x v="0"/>
    <x v="3"/>
    <x v="0"/>
    <x v="48"/>
    <n v="0.6629869142815048"/>
  </r>
  <r>
    <x v="0"/>
    <x v="4"/>
    <x v="0"/>
    <x v="48"/>
    <n v="1.4522185848883984"/>
  </r>
  <r>
    <x v="0"/>
    <x v="0"/>
    <x v="0"/>
    <x v="49"/>
    <n v="95.574697134352348"/>
  </r>
  <r>
    <x v="0"/>
    <x v="6"/>
    <x v="0"/>
    <x v="49"/>
    <n v="0.25028088079825173"/>
  </r>
  <r>
    <x v="0"/>
    <x v="1"/>
    <x v="0"/>
    <x v="49"/>
    <n v="0.1782739720207927"/>
  </r>
  <r>
    <x v="0"/>
    <x v="2"/>
    <x v="0"/>
    <x v="49"/>
    <n v="3.1702902094696928"/>
  </r>
  <r>
    <x v="0"/>
    <x v="7"/>
    <x v="0"/>
    <x v="49"/>
    <n v="0.99043025277151098"/>
  </r>
  <r>
    <x v="0"/>
    <x v="8"/>
    <x v="0"/>
    <x v="49"/>
    <n v="0.25028088079825173"/>
  </r>
  <r>
    <x v="0"/>
    <x v="5"/>
    <x v="0"/>
    <x v="49"/>
    <n v="3.1702902094696928"/>
  </r>
  <r>
    <x v="0"/>
    <x v="3"/>
    <x v="0"/>
    <x v="50"/>
    <n v="0.6780809750374317"/>
  </r>
  <r>
    <x v="0"/>
    <x v="4"/>
    <x v="0"/>
    <x v="50"/>
    <n v="1.4536906759983426"/>
  </r>
  <r>
    <x v="0"/>
    <x v="0"/>
    <x v="0"/>
    <x v="51"/>
    <n v="95.396912255762899"/>
  </r>
  <r>
    <x v="0"/>
    <x v="6"/>
    <x v="0"/>
    <x v="51"/>
    <n v="0.25249960549839023"/>
  </r>
  <r>
    <x v="0"/>
    <x v="1"/>
    <x v="0"/>
    <x v="51"/>
    <n v="0.17778487858945283"/>
  </r>
  <r>
    <x v="0"/>
    <x v="2"/>
    <x v="0"/>
    <x v="51"/>
    <n v="3.1861670846541434"/>
  </r>
  <r>
    <x v="0"/>
    <x v="7"/>
    <x v="0"/>
    <x v="51"/>
    <n v="0.9898684538075756"/>
  </r>
  <r>
    <x v="0"/>
    <x v="8"/>
    <x v="0"/>
    <x v="51"/>
    <n v="0.25249960549839023"/>
  </r>
  <r>
    <x v="0"/>
    <x v="5"/>
    <x v="0"/>
    <x v="51"/>
    <n v="3.1861670846541434"/>
  </r>
  <r>
    <x v="0"/>
    <x v="3"/>
    <x v="0"/>
    <x v="52"/>
    <n v="0.69317557165113897"/>
  </r>
  <r>
    <x v="0"/>
    <x v="4"/>
    <x v="0"/>
    <x v="52"/>
    <n v="1.454991151951579"/>
  </r>
  <r>
    <x v="0"/>
    <x v="0"/>
    <x v="0"/>
    <x v="53"/>
    <n v="95.219105863392585"/>
  </r>
  <r>
    <x v="0"/>
    <x v="6"/>
    <x v="0"/>
    <x v="53"/>
    <n v="0.25329208483912596"/>
  </r>
  <r>
    <x v="0"/>
    <x v="1"/>
    <x v="0"/>
    <x v="53"/>
    <n v="0.17780639237031956"/>
  </r>
  <r>
    <x v="0"/>
    <x v="2"/>
    <x v="0"/>
    <x v="53"/>
    <n v="3.2007269912068237"/>
  </r>
  <r>
    <x v="0"/>
    <x v="7"/>
    <x v="0"/>
    <x v="53"/>
    <n v="0.98934932769358608"/>
  </r>
  <r>
    <x v="0"/>
    <x v="8"/>
    <x v="0"/>
    <x v="53"/>
    <n v="0.25329208483912596"/>
  </r>
  <r>
    <x v="0"/>
    <x v="5"/>
    <x v="0"/>
    <x v="53"/>
    <n v="3.2007269912068237"/>
  </r>
  <r>
    <x v="0"/>
    <x v="3"/>
    <x v="0"/>
    <x v="54"/>
    <n v="0.70878246293750724"/>
  </r>
  <r>
    <x v="0"/>
    <x v="4"/>
    <x v="0"/>
    <x v="54"/>
    <n v="1.4563986885317792"/>
  </r>
  <r>
    <x v="0"/>
    <x v="0"/>
    <x v="0"/>
    <x v="55"/>
    <n v="95.041237322354746"/>
  </r>
  <r>
    <x v="0"/>
    <x v="6"/>
    <x v="0"/>
    <x v="55"/>
    <n v="0.2539753018462837"/>
  </r>
  <r>
    <x v="0"/>
    <x v="1"/>
    <x v="0"/>
    <x v="55"/>
    <n v="0.177868541037839"/>
  </r>
  <r>
    <x v="0"/>
    <x v="2"/>
    <x v="0"/>
    <x v="55"/>
    <n v="3.2165859029898636"/>
  </r>
  <r>
    <x v="0"/>
    <x v="7"/>
    <x v="0"/>
    <x v="55"/>
    <n v="0.98876275562632854"/>
  </r>
  <r>
    <x v="0"/>
    <x v="8"/>
    <x v="0"/>
    <x v="55"/>
    <n v="0.2539753018462837"/>
  </r>
  <r>
    <x v="0"/>
    <x v="5"/>
    <x v="0"/>
    <x v="55"/>
    <n v="3.2165859029898636"/>
  </r>
  <r>
    <x v="0"/>
    <x v="3"/>
    <x v="0"/>
    <x v="56"/>
    <n v="0.7243899476929494"/>
  </r>
  <r>
    <x v="0"/>
    <x v="4"/>
    <x v="0"/>
    <x v="56"/>
    <n v="1.4577285293466913"/>
  </r>
  <r>
    <x v="0"/>
    <x v="0"/>
    <x v="0"/>
    <x v="57"/>
    <n v="94.863339747531342"/>
  </r>
  <r>
    <x v="0"/>
    <x v="6"/>
    <x v="0"/>
    <x v="57"/>
    <n v="0.25475692014483353"/>
  </r>
  <r>
    <x v="0"/>
    <x v="1"/>
    <x v="0"/>
    <x v="57"/>
    <n v="0.17789757482340476"/>
  </r>
  <r>
    <x v="0"/>
    <x v="2"/>
    <x v="0"/>
    <x v="57"/>
    <n v="3.2319419511760294"/>
  </r>
  <r>
    <x v="0"/>
    <x v="7"/>
    <x v="0"/>
    <x v="57"/>
    <n v="0.98818264623349106"/>
  </r>
  <r>
    <x v="0"/>
    <x v="8"/>
    <x v="0"/>
    <x v="57"/>
    <n v="0.25475692014483353"/>
  </r>
  <r>
    <x v="0"/>
    <x v="5"/>
    <x v="0"/>
    <x v="57"/>
    <n v="3.2319419511760294"/>
  </r>
  <r>
    <x v="0"/>
    <x v="3"/>
    <x v="0"/>
    <x v="58"/>
    <n v="0.73999804566575733"/>
  </r>
  <r>
    <x v="0"/>
    <x v="4"/>
    <x v="0"/>
    <x v="58"/>
    <n v="1.4590693330131632"/>
  </r>
  <r>
    <x v="0"/>
    <x v="0"/>
    <x v="0"/>
    <x v="59"/>
    <n v="94.68539547201155"/>
  </r>
  <r>
    <x v="0"/>
    <x v="6"/>
    <x v="0"/>
    <x v="59"/>
    <n v="0.25549400613225914"/>
  </r>
  <r>
    <x v="0"/>
    <x v="1"/>
    <x v="0"/>
    <x v="59"/>
    <n v="0.17794427551979269"/>
  </r>
  <r>
    <x v="0"/>
    <x v="2"/>
    <x v="0"/>
    <x v="59"/>
    <n v="3.2478020890148818"/>
  </r>
  <r>
    <x v="0"/>
    <x v="7"/>
    <x v="0"/>
    <x v="59"/>
    <n v="0.98757076992892301"/>
  </r>
  <r>
    <x v="0"/>
    <x v="8"/>
    <x v="0"/>
    <x v="59"/>
    <n v="0.25549400613225914"/>
  </r>
  <r>
    <x v="0"/>
    <x v="5"/>
    <x v="0"/>
    <x v="59"/>
    <n v="3.2478020890148818"/>
  </r>
  <r>
    <x v="0"/>
    <x v="3"/>
    <x v="0"/>
    <x v="60"/>
    <n v="0.75560673692141034"/>
  </r>
  <r>
    <x v="0"/>
    <x v="4"/>
    <x v="0"/>
    <x v="60"/>
    <n v="1.4603345985524596"/>
  </r>
  <r>
    <x v="0"/>
    <x v="0"/>
    <x v="0"/>
    <x v="61"/>
    <n v="94.507415067666074"/>
  </r>
  <r>
    <x v="0"/>
    <x v="6"/>
    <x v="0"/>
    <x v="61"/>
    <n v="0.25626618767766601"/>
  </r>
  <r>
    <x v="0"/>
    <x v="1"/>
    <x v="0"/>
    <x v="61"/>
    <n v="0.17798040434547313"/>
  </r>
  <r>
    <x v="0"/>
    <x v="2"/>
    <x v="0"/>
    <x v="61"/>
    <n v="3.263283132017234"/>
  </r>
  <r>
    <x v="0"/>
    <x v="7"/>
    <x v="0"/>
    <x v="61"/>
    <n v="0.98696622089058417"/>
  </r>
  <r>
    <x v="0"/>
    <x v="8"/>
    <x v="0"/>
    <x v="61"/>
    <n v="0.25626618767766601"/>
  </r>
  <r>
    <x v="0"/>
    <x v="5"/>
    <x v="0"/>
    <x v="61"/>
    <n v="3.263283132017234"/>
  </r>
  <r>
    <x v="0"/>
    <x v="3"/>
    <x v="0"/>
    <x v="62"/>
    <n v="0.77147193142284021"/>
  </r>
  <r>
    <x v="0"/>
    <x v="4"/>
    <x v="0"/>
    <x v="62"/>
    <n v="1.4616086796270134"/>
  </r>
  <r>
    <x v="0"/>
    <x v="0"/>
    <x v="0"/>
    <x v="63"/>
    <n v="94.329384376869996"/>
  </r>
  <r>
    <x v="0"/>
    <x v="6"/>
    <x v="0"/>
    <x v="63"/>
    <n v="0.25700371120072169"/>
  </r>
  <r>
    <x v="0"/>
    <x v="1"/>
    <x v="0"/>
    <x v="63"/>
    <n v="0.17803069079607126"/>
  </r>
  <r>
    <x v="0"/>
    <x v="2"/>
    <x v="0"/>
    <x v="63"/>
    <n v="3.2790248152400148"/>
  </r>
  <r>
    <x v="0"/>
    <x v="7"/>
    <x v="0"/>
    <x v="63"/>
    <n v="0.98632903763451885"/>
  </r>
  <r>
    <x v="0"/>
    <x v="8"/>
    <x v="0"/>
    <x v="63"/>
    <n v="0.25700371120072169"/>
  </r>
  <r>
    <x v="0"/>
    <x v="5"/>
    <x v="0"/>
    <x v="63"/>
    <n v="3.2790248152400148"/>
  </r>
  <r>
    <x v="0"/>
    <x v="3"/>
    <x v="0"/>
    <x v="64"/>
    <n v="0.78708184860660779"/>
  </r>
  <r>
    <x v="0"/>
    <x v="4"/>
    <x v="0"/>
    <x v="64"/>
    <n v="1.4628488565361586"/>
  </r>
  <r>
    <x v="0"/>
    <x v="0"/>
    <x v="0"/>
    <x v="65"/>
    <n v="94.151307104156842"/>
  </r>
  <r>
    <x v="0"/>
    <x v="6"/>
    <x v="0"/>
    <x v="65"/>
    <n v="0.25775699348172532"/>
  </r>
  <r>
    <x v="0"/>
    <x v="1"/>
    <x v="0"/>
    <x v="65"/>
    <n v="0.17807727271315488"/>
  </r>
  <r>
    <x v="0"/>
    <x v="2"/>
    <x v="0"/>
    <x v="65"/>
    <n v="3.2948868014917787"/>
  </r>
  <r>
    <x v="0"/>
    <x v="7"/>
    <x v="0"/>
    <x v="65"/>
    <n v="0.98567918831767665"/>
  </r>
  <r>
    <x v="0"/>
    <x v="8"/>
    <x v="0"/>
    <x v="65"/>
    <n v="0.25775699348172532"/>
  </r>
  <r>
    <x v="0"/>
    <x v="5"/>
    <x v="0"/>
    <x v="65"/>
    <n v="3.2948868014917787"/>
  </r>
  <r>
    <x v="0"/>
    <x v="3"/>
    <x v="0"/>
    <x v="66"/>
    <n v="0.80269235879288914"/>
  </r>
  <r>
    <x v="0"/>
    <x v="4"/>
    <x v="0"/>
    <x v="66"/>
    <n v="1.4640167490610922"/>
  </r>
  <r>
    <x v="0"/>
    <x v="0"/>
    <x v="0"/>
    <x v="67"/>
    <n v="93.973182992194324"/>
  </r>
  <r>
    <x v="0"/>
    <x v="6"/>
    <x v="0"/>
    <x v="67"/>
    <n v="0.25851491593390458"/>
  </r>
  <r>
    <x v="0"/>
    <x v="1"/>
    <x v="0"/>
    <x v="67"/>
    <n v="0.17812411196251363"/>
  </r>
  <r>
    <x v="0"/>
    <x v="2"/>
    <x v="0"/>
    <x v="67"/>
    <n v="3.3102458260826673"/>
  </r>
  <r>
    <x v="0"/>
    <x v="7"/>
    <x v="0"/>
    <x v="67"/>
    <n v="0.98503796755338857"/>
  </r>
  <r>
    <x v="0"/>
    <x v="8"/>
    <x v="0"/>
    <x v="67"/>
    <n v="0.25851491593390458"/>
  </r>
  <r>
    <x v="0"/>
    <x v="5"/>
    <x v="0"/>
    <x v="67"/>
    <n v="3.3102458260826673"/>
  </r>
  <r>
    <x v="0"/>
    <x v="3"/>
    <x v="0"/>
    <x v="68"/>
    <n v="0.81830348172298173"/>
  </r>
  <r>
    <x v="0"/>
    <x v="4"/>
    <x v="0"/>
    <x v="68"/>
    <n v="1.4651902194263045"/>
  </r>
  <r>
    <x v="0"/>
    <x v="0"/>
    <x v="0"/>
    <x v="69"/>
    <n v="93.794994527235062"/>
  </r>
  <r>
    <x v="0"/>
    <x v="6"/>
    <x v="0"/>
    <x v="69"/>
    <n v="0.25922861396967828"/>
  </r>
  <r>
    <x v="0"/>
    <x v="1"/>
    <x v="0"/>
    <x v="69"/>
    <n v="0.17818846495925739"/>
  </r>
  <r>
    <x v="0"/>
    <x v="2"/>
    <x v="0"/>
    <x v="69"/>
    <n v="3.3261090374356073"/>
  </r>
  <r>
    <x v="0"/>
    <x v="7"/>
    <x v="0"/>
    <x v="69"/>
    <n v="0.98436307246611876"/>
  </r>
  <r>
    <x v="0"/>
    <x v="8"/>
    <x v="0"/>
    <x v="69"/>
    <n v="0.25922861396967828"/>
  </r>
  <r>
    <x v="0"/>
    <x v="5"/>
    <x v="0"/>
    <x v="69"/>
    <n v="3.3261090374356073"/>
  </r>
  <r>
    <x v="0"/>
    <x v="3"/>
    <x v="0"/>
    <x v="70"/>
    <n v="0.83391519746982556"/>
  </r>
  <r>
    <x v="0"/>
    <x v="4"/>
    <x v="0"/>
    <x v="70"/>
    <n v="1.4662935625031626"/>
  </r>
  <r>
    <x v="0"/>
    <x v="0"/>
    <x v="0"/>
    <x v="71"/>
    <n v="93.616752077426824"/>
  </r>
  <r>
    <x v="0"/>
    <x v="6"/>
    <x v="0"/>
    <x v="71"/>
    <n v="0.25997698246938322"/>
  </r>
  <r>
    <x v="0"/>
    <x v="1"/>
    <x v="0"/>
    <x v="71"/>
    <n v="0.17824244980824183"/>
  </r>
  <r>
    <x v="0"/>
    <x v="2"/>
    <x v="0"/>
    <x v="71"/>
    <n v="3.3514964731865193"/>
  </r>
  <r>
    <x v="0"/>
    <x v="7"/>
    <x v="0"/>
    <x v="71"/>
    <n v="0.98369766676070458"/>
  </r>
  <r>
    <x v="0"/>
    <x v="8"/>
    <x v="0"/>
    <x v="71"/>
    <n v="0.25997698246938322"/>
  </r>
  <r>
    <x v="0"/>
    <x v="5"/>
    <x v="0"/>
    <x v="71"/>
    <n v="3.3514964731865193"/>
  </r>
  <r>
    <x v="0"/>
    <x v="3"/>
    <x v="0"/>
    <x v="72"/>
    <n v="0.87257038938233222"/>
  </r>
  <r>
    <x v="0"/>
    <x v="4"/>
    <x v="0"/>
    <x v="72"/>
    <n v="1.467400337283431"/>
  </r>
  <r>
    <x v="0"/>
    <x v="0"/>
    <x v="0"/>
    <x v="73"/>
    <n v="93.438713655295459"/>
  </r>
  <r>
    <x v="0"/>
    <x v="6"/>
    <x v="0"/>
    <x v="73"/>
    <n v="0.26146351201556056"/>
  </r>
  <r>
    <x v="0"/>
    <x v="1"/>
    <x v="0"/>
    <x v="73"/>
    <n v="0.17803842213136747"/>
  </r>
  <r>
    <x v="0"/>
    <x v="2"/>
    <x v="0"/>
    <x v="73"/>
    <n v="3.3781979446663257"/>
  </r>
  <r>
    <x v="0"/>
    <x v="7"/>
    <x v="0"/>
    <x v="73"/>
    <n v="0.98298953432817271"/>
  </r>
  <r>
    <x v="0"/>
    <x v="8"/>
    <x v="0"/>
    <x v="73"/>
    <n v="0.26146351201556056"/>
  </r>
  <r>
    <x v="0"/>
    <x v="5"/>
    <x v="0"/>
    <x v="73"/>
    <n v="3.3781979446663257"/>
  </r>
  <r>
    <x v="0"/>
    <x v="3"/>
    <x v="0"/>
    <x v="74"/>
    <n v="0.88911302372900458"/>
  </r>
  <r>
    <x v="0"/>
    <x v="4"/>
    <x v="0"/>
    <x v="74"/>
    <n v="1.468421839232481"/>
  </r>
  <r>
    <x v="0"/>
    <x v="0"/>
    <x v="0"/>
    <x v="75"/>
    <n v="93.260909441464975"/>
  </r>
  <r>
    <x v="0"/>
    <x v="6"/>
    <x v="0"/>
    <x v="75"/>
    <n v="0.26304539201882032"/>
  </r>
  <r>
    <x v="0"/>
    <x v="1"/>
    <x v="0"/>
    <x v="75"/>
    <n v="0.17780421383048864"/>
  </r>
  <r>
    <x v="0"/>
    <x v="2"/>
    <x v="0"/>
    <x v="75"/>
    <n v="3.3951797571832287"/>
  </r>
  <r>
    <x v="0"/>
    <x v="7"/>
    <x v="0"/>
    <x v="75"/>
    <n v="0.98225982675648771"/>
  </r>
  <r>
    <x v="0"/>
    <x v="8"/>
    <x v="0"/>
    <x v="75"/>
    <n v="0.26304539201882032"/>
  </r>
  <r>
    <x v="0"/>
    <x v="5"/>
    <x v="0"/>
    <x v="75"/>
    <n v="3.3951797571832287"/>
  </r>
  <r>
    <x v="0"/>
    <x v="3"/>
    <x v="0"/>
    <x v="76"/>
    <n v="0.90560550184881627"/>
  </r>
  <r>
    <x v="0"/>
    <x v="4"/>
    <x v="0"/>
    <x v="76"/>
    <n v="1.4693444026451896"/>
  </r>
  <r>
    <x v="0"/>
    <x v="0"/>
    <x v="0"/>
    <x v="77"/>
    <n v="93.083068367922095"/>
  </r>
  <r>
    <x v="0"/>
    <x v="6"/>
    <x v="0"/>
    <x v="77"/>
    <n v="0.26386462656013343"/>
  </r>
  <r>
    <x v="0"/>
    <x v="1"/>
    <x v="0"/>
    <x v="77"/>
    <n v="0.17784107354287662"/>
  </r>
  <r>
    <x v="0"/>
    <x v="2"/>
    <x v="0"/>
    <x v="77"/>
    <n v="3.4112108943637232"/>
  </r>
  <r>
    <x v="0"/>
    <x v="7"/>
    <x v="0"/>
    <x v="77"/>
    <n v="0.98156456014343796"/>
  </r>
  <r>
    <x v="0"/>
    <x v="8"/>
    <x v="0"/>
    <x v="77"/>
    <n v="0.26386462656013343"/>
  </r>
  <r>
    <x v="0"/>
    <x v="5"/>
    <x v="0"/>
    <x v="77"/>
    <n v="3.4112108943637232"/>
  </r>
  <r>
    <x v="0"/>
    <x v="3"/>
    <x v="0"/>
    <x v="78"/>
    <n v="0.92237356604327747"/>
  </r>
  <r>
    <x v="0"/>
    <x v="4"/>
    <x v="0"/>
    <x v="78"/>
    <n v="1.4702954794886258"/>
  </r>
  <r>
    <x v="0"/>
    <x v="0"/>
    <x v="0"/>
    <x v="79"/>
    <n v="92.905160713455359"/>
  </r>
  <r>
    <x v="0"/>
    <x v="6"/>
    <x v="0"/>
    <x v="79"/>
    <n v="0.26460498074788252"/>
  </r>
  <r>
    <x v="0"/>
    <x v="1"/>
    <x v="0"/>
    <x v="79"/>
    <n v="0.17790765446672932"/>
  </r>
  <r>
    <x v="0"/>
    <x v="2"/>
    <x v="0"/>
    <x v="79"/>
    <n v="3.4282027746887023"/>
  </r>
  <r>
    <x v="0"/>
    <x v="7"/>
    <x v="0"/>
    <x v="79"/>
    <n v="0.98080865356451752"/>
  </r>
  <r>
    <x v="0"/>
    <x v="8"/>
    <x v="0"/>
    <x v="79"/>
    <n v="0.26460498074788252"/>
  </r>
  <r>
    <x v="0"/>
    <x v="5"/>
    <x v="0"/>
    <x v="79"/>
    <n v="3.4282027746887023"/>
  </r>
  <r>
    <x v="0"/>
    <x v="3"/>
    <x v="0"/>
    <x v="80"/>
    <n v="0.93914231879890231"/>
  </r>
  <r>
    <x v="0"/>
    <x v="4"/>
    <x v="0"/>
    <x v="80"/>
    <n v="1.4711813344069569"/>
  </r>
  <r>
    <x v="0"/>
    <x v="0"/>
    <x v="0"/>
    <x v="81"/>
    <n v="92.727208872844926"/>
  </r>
  <r>
    <x v="0"/>
    <x v="6"/>
    <x v="0"/>
    <x v="81"/>
    <n v="0.26541477478397285"/>
  </r>
  <r>
    <x v="0"/>
    <x v="1"/>
    <x v="0"/>
    <x v="81"/>
    <n v="0.17795184061043925"/>
  </r>
  <r>
    <x v="0"/>
    <x v="2"/>
    <x v="0"/>
    <x v="81"/>
    <n v="3.4446559098421181"/>
  </r>
  <r>
    <x v="0"/>
    <x v="7"/>
    <x v="0"/>
    <x v="81"/>
    <n v="0.9800641224732024"/>
  </r>
  <r>
    <x v="0"/>
    <x v="8"/>
    <x v="0"/>
    <x v="81"/>
    <n v="0.26541477478397285"/>
  </r>
  <r>
    <x v="0"/>
    <x v="5"/>
    <x v="0"/>
    <x v="81"/>
    <n v="3.4446559098421181"/>
  </r>
  <r>
    <x v="0"/>
    <x v="3"/>
    <x v="0"/>
    <x v="82"/>
    <n v="0.95591178279981204"/>
  </r>
  <r>
    <x v="0"/>
    <x v="4"/>
    <x v="0"/>
    <x v="82"/>
    <n v="1.472061027904692"/>
  </r>
  <r>
    <x v="0"/>
    <x v="0"/>
    <x v="0"/>
    <x v="83"/>
    <n v="92.549194395791304"/>
  </r>
  <r>
    <x v="0"/>
    <x v="6"/>
    <x v="0"/>
    <x v="83"/>
    <n v="0.26617777337250809"/>
  </r>
  <r>
    <x v="0"/>
    <x v="1"/>
    <x v="0"/>
    <x v="83"/>
    <n v="0.17801447705362919"/>
  </r>
  <r>
    <x v="0"/>
    <x v="2"/>
    <x v="0"/>
    <x v="83"/>
    <n v="3.461649193089098"/>
  </r>
  <r>
    <x v="0"/>
    <x v="7"/>
    <x v="0"/>
    <x v="83"/>
    <n v="0.97928180989950042"/>
  </r>
  <r>
    <x v="0"/>
    <x v="8"/>
    <x v="0"/>
    <x v="83"/>
    <n v="0.26617777337250809"/>
  </r>
  <r>
    <x v="0"/>
    <x v="5"/>
    <x v="0"/>
    <x v="83"/>
    <n v="3.461649193089098"/>
  </r>
  <r>
    <x v="0"/>
    <x v="3"/>
    <x v="0"/>
    <x v="84"/>
    <n v="0.97268193513444512"/>
  </r>
  <r>
    <x v="0"/>
    <x v="4"/>
    <x v="0"/>
    <x v="84"/>
    <n v="1.4728778089572625"/>
  </r>
  <r>
    <x v="0"/>
    <x v="0"/>
    <x v="0"/>
    <x v="85"/>
    <n v="92.371128093155221"/>
  </r>
  <r>
    <x v="0"/>
    <x v="6"/>
    <x v="0"/>
    <x v="85"/>
    <n v="0.26697737008436412"/>
  </r>
  <r>
    <x v="0"/>
    <x v="1"/>
    <x v="0"/>
    <x v="85"/>
    <n v="0.17806630263607823"/>
  </r>
  <r>
    <x v="0"/>
    <x v="2"/>
    <x v="0"/>
    <x v="85"/>
    <n v="3.4782363396453553"/>
  </r>
  <r>
    <x v="0"/>
    <x v="7"/>
    <x v="0"/>
    <x v="85"/>
    <n v="0.97851178978033082"/>
  </r>
  <r>
    <x v="0"/>
    <x v="8"/>
    <x v="0"/>
    <x v="85"/>
    <n v="0.26697737008436412"/>
  </r>
  <r>
    <x v="0"/>
    <x v="5"/>
    <x v="0"/>
    <x v="85"/>
    <n v="3.4782363396453553"/>
  </r>
  <r>
    <x v="0"/>
    <x v="3"/>
    <x v="0"/>
    <x v="86"/>
    <n v="0.98972773070382658"/>
  </r>
  <r>
    <x v="0"/>
    <x v="4"/>
    <x v="0"/>
    <x v="86"/>
    <n v="1.4736861332175888"/>
  </r>
  <r>
    <x v="0"/>
    <x v="0"/>
    <x v="0"/>
    <x v="87"/>
    <n v="92.192995149177833"/>
  </r>
  <r>
    <x v="0"/>
    <x v="6"/>
    <x v="0"/>
    <x v="87"/>
    <n v="0.26774051205637367"/>
  </r>
  <r>
    <x v="0"/>
    <x v="1"/>
    <x v="0"/>
    <x v="87"/>
    <n v="0.17813294397738491"/>
  </r>
  <r>
    <x v="0"/>
    <x v="2"/>
    <x v="0"/>
    <x v="87"/>
    <n v="3.4951027946209612"/>
  </r>
  <r>
    <x v="0"/>
    <x v="7"/>
    <x v="0"/>
    <x v="87"/>
    <n v="0.97770309702014002"/>
  </r>
  <r>
    <x v="0"/>
    <x v="8"/>
    <x v="0"/>
    <x v="87"/>
    <n v="0.26774051205637367"/>
  </r>
  <r>
    <x v="0"/>
    <x v="5"/>
    <x v="0"/>
    <x v="87"/>
    <n v="3.4951027946209612"/>
  </r>
  <r>
    <x v="0"/>
    <x v="3"/>
    <x v="0"/>
    <x v="88"/>
    <n v="1.0064993050175719"/>
  </r>
  <r>
    <x v="0"/>
    <x v="4"/>
    <x v="0"/>
    <x v="88"/>
    <n v="1.4744581933650469"/>
  </r>
  <r>
    <x v="0"/>
    <x v="0"/>
    <x v="0"/>
    <x v="89"/>
    <n v="92.014799255639076"/>
  </r>
  <r>
    <x v="0"/>
    <x v="6"/>
    <x v="0"/>
    <x v="89"/>
    <n v="0.26851999582530672"/>
  </r>
  <r>
    <x v="0"/>
    <x v="1"/>
    <x v="0"/>
    <x v="89"/>
    <n v="0.17819589353876208"/>
  </r>
  <r>
    <x v="0"/>
    <x v="2"/>
    <x v="0"/>
    <x v="89"/>
    <n v="3.5120981928682937"/>
  </r>
  <r>
    <x v="0"/>
    <x v="7"/>
    <x v="0"/>
    <x v="89"/>
    <n v="0.97688121547103191"/>
  </r>
  <r>
    <x v="0"/>
    <x v="8"/>
    <x v="0"/>
    <x v="89"/>
    <n v="0.26851999582530672"/>
  </r>
  <r>
    <x v="0"/>
    <x v="5"/>
    <x v="0"/>
    <x v="89"/>
    <n v="3.5120981928682937"/>
  </r>
  <r>
    <x v="0"/>
    <x v="3"/>
    <x v="0"/>
    <x v="90"/>
    <n v="1.0232715673183845"/>
  </r>
  <r>
    <x v="0"/>
    <x v="4"/>
    <x v="0"/>
    <x v="90"/>
    <n v="1.4751708236186767"/>
  </r>
  <r>
    <x v="0"/>
    <x v="0"/>
    <x v="0"/>
    <x v="91"/>
    <n v="91.836539997132761"/>
  </r>
  <r>
    <x v="0"/>
    <x v="6"/>
    <x v="0"/>
    <x v="91"/>
    <n v="0.26930417515239063"/>
  </r>
  <r>
    <x v="0"/>
    <x v="1"/>
    <x v="0"/>
    <x v="91"/>
    <n v="0.17825925850631555"/>
  </r>
  <r>
    <x v="0"/>
    <x v="2"/>
    <x v="0"/>
    <x v="91"/>
    <n v="3.5285547336982725"/>
  </r>
  <r>
    <x v="0"/>
    <x v="7"/>
    <x v="0"/>
    <x v="91"/>
    <n v="0.97607300485428583"/>
  </r>
  <r>
    <x v="0"/>
    <x v="8"/>
    <x v="0"/>
    <x v="91"/>
    <n v="0.26930417515239063"/>
  </r>
  <r>
    <x v="0"/>
    <x v="5"/>
    <x v="0"/>
    <x v="91"/>
    <n v="3.5285547336982725"/>
  </r>
  <r>
    <x v="0"/>
    <x v="3"/>
    <x v="0"/>
    <x v="92"/>
    <n v="1.0400445402821479"/>
  </r>
  <r>
    <x v="0"/>
    <x v="4"/>
    <x v="0"/>
    <x v="92"/>
    <n v="1.4758715363545782"/>
  </r>
  <r>
    <x v="0"/>
    <x v="0"/>
    <x v="0"/>
    <x v="93"/>
    <n v="91.658199077863642"/>
  </r>
  <r>
    <x v="0"/>
    <x v="6"/>
    <x v="0"/>
    <x v="93"/>
    <n v="0.27004188161112791"/>
  </r>
  <r>
    <x v="0"/>
    <x v="1"/>
    <x v="0"/>
    <x v="93"/>
    <n v="0.17834091926911741"/>
  </r>
  <r>
    <x v="0"/>
    <x v="2"/>
    <x v="0"/>
    <x v="93"/>
    <n v="3.5455515336984078"/>
  </r>
  <r>
    <x v="0"/>
    <x v="7"/>
    <x v="0"/>
    <x v="93"/>
    <n v="0.97522506340851545"/>
  </r>
  <r>
    <x v="0"/>
    <x v="8"/>
    <x v="0"/>
    <x v="93"/>
    <n v="0.27004188161112791"/>
  </r>
  <r>
    <x v="0"/>
    <x v="5"/>
    <x v="0"/>
    <x v="93"/>
    <n v="3.5455515336984078"/>
  </r>
  <r>
    <x v="0"/>
    <x v="3"/>
    <x v="0"/>
    <x v="94"/>
    <n v="1.056818201004206"/>
  </r>
  <r>
    <x v="0"/>
    <x v="4"/>
    <x v="0"/>
    <x v="94"/>
    <n v="1.476515127868816"/>
  </r>
  <r>
    <x v="0"/>
    <x v="0"/>
    <x v="0"/>
    <x v="95"/>
    <n v="91.479787089022849"/>
  </r>
  <r>
    <x v="0"/>
    <x v="6"/>
    <x v="0"/>
    <x v="95"/>
    <n v="0.2708157235971278"/>
  </r>
  <r>
    <x v="0"/>
    <x v="1"/>
    <x v="0"/>
    <x v="95"/>
    <n v="0.17841198884079168"/>
  </r>
  <r>
    <x v="0"/>
    <x v="2"/>
    <x v="0"/>
    <x v="95"/>
    <n v="3.557917490830218"/>
  </r>
  <r>
    <x v="0"/>
    <x v="7"/>
    <x v="0"/>
    <x v="95"/>
    <n v="0.97439170368756678"/>
  </r>
  <r>
    <x v="0"/>
    <x v="8"/>
    <x v="0"/>
    <x v="95"/>
    <n v="0.2708157235971278"/>
  </r>
  <r>
    <x v="0"/>
    <x v="5"/>
    <x v="0"/>
    <x v="95"/>
    <n v="3.557917490830218"/>
  </r>
  <r>
    <x v="0"/>
    <x v="3"/>
    <x v="0"/>
    <x v="96"/>
    <n v="1.0622805163962967"/>
  </r>
  <r>
    <x v="0"/>
    <x v="4"/>
    <x v="0"/>
    <x v="96"/>
    <n v="1.477144508027517"/>
  </r>
  <r>
    <x v="0"/>
    <x v="0"/>
    <x v="0"/>
    <x v="97"/>
    <n v="91.301177010808061"/>
  </r>
  <r>
    <x v="0"/>
    <x v="6"/>
    <x v="0"/>
    <x v="97"/>
    <n v="0.27123127878454895"/>
  </r>
  <r>
    <x v="0"/>
    <x v="1"/>
    <x v="0"/>
    <x v="97"/>
    <n v="0.17861007821478794"/>
  </r>
  <r>
    <x v="0"/>
    <x v="2"/>
    <x v="0"/>
    <x v="97"/>
    <n v="3.5698655989338501"/>
  </r>
  <r>
    <x v="0"/>
    <x v="7"/>
    <x v="0"/>
    <x v="97"/>
    <n v="0.97352119530095371"/>
  </r>
  <r>
    <x v="0"/>
    <x v="8"/>
    <x v="0"/>
    <x v="97"/>
    <n v="0.27123127878454895"/>
  </r>
  <r>
    <x v="0"/>
    <x v="5"/>
    <x v="0"/>
    <x v="97"/>
    <n v="3.5698655989338501"/>
  </r>
  <r>
    <x v="0"/>
    <x v="3"/>
    <x v="0"/>
    <x v="98"/>
    <n v="1.0780573930410986"/>
  </r>
  <r>
    <x v="0"/>
    <x v="4"/>
    <x v="0"/>
    <x v="98"/>
    <n v="1.4777639157735889"/>
  </r>
  <r>
    <x v="0"/>
    <x v="0"/>
    <x v="0"/>
    <x v="99"/>
    <n v="91.122354647667578"/>
  </r>
  <r>
    <x v="0"/>
    <x v="6"/>
    <x v="0"/>
    <x v="99"/>
    <n v="0.27161077579421145"/>
  </r>
  <r>
    <x v="0"/>
    <x v="1"/>
    <x v="0"/>
    <x v="99"/>
    <n v="0.17882236314048242"/>
  </r>
  <r>
    <x v="0"/>
    <x v="2"/>
    <x v="0"/>
    <x v="99"/>
    <n v="3.5865411662611457"/>
  </r>
  <r>
    <x v="0"/>
    <x v="7"/>
    <x v="0"/>
    <x v="99"/>
    <n v="0.97264169838313574"/>
  </r>
  <r>
    <x v="0"/>
    <x v="8"/>
    <x v="0"/>
    <x v="99"/>
    <n v="0.27161077579421145"/>
  </r>
  <r>
    <x v="0"/>
    <x v="5"/>
    <x v="0"/>
    <x v="99"/>
    <n v="3.5865411662611457"/>
  </r>
  <r>
    <x v="0"/>
    <x v="3"/>
    <x v="0"/>
    <x v="100"/>
    <n v="1.0938943456999084"/>
  </r>
  <r>
    <x v="0"/>
    <x v="4"/>
    <x v="0"/>
    <x v="100"/>
    <n v="1.4782930541914707"/>
  </r>
  <r>
    <x v="0"/>
    <x v="0"/>
    <x v="0"/>
    <x v="101"/>
    <n v="90.943442114264528"/>
  </r>
  <r>
    <x v="0"/>
    <x v="6"/>
    <x v="0"/>
    <x v="101"/>
    <n v="0.27234506342542281"/>
  </r>
  <r>
    <x v="0"/>
    <x v="1"/>
    <x v="0"/>
    <x v="101"/>
    <n v="0.17891253340304694"/>
  </r>
  <r>
    <x v="0"/>
    <x v="2"/>
    <x v="0"/>
    <x v="101"/>
    <n v="3.6018171450787095"/>
  </r>
  <r>
    <x v="0"/>
    <x v="7"/>
    <x v="0"/>
    <x v="101"/>
    <n v="0.971835697627635"/>
  </r>
  <r>
    <x v="0"/>
    <x v="8"/>
    <x v="0"/>
    <x v="101"/>
    <n v="0.27234506342542281"/>
  </r>
  <r>
    <x v="0"/>
    <x v="5"/>
    <x v="0"/>
    <x v="101"/>
    <n v="3.6018171450787095"/>
  </r>
  <r>
    <x v="0"/>
    <x v="3"/>
    <x v="0"/>
    <x v="102"/>
    <n v="1.1102688154705165"/>
  </r>
  <r>
    <x v="0"/>
    <x v="4"/>
    <x v="0"/>
    <x v="102"/>
    <n v="1.4788451321290585"/>
  </r>
  <r>
    <x v="0"/>
    <x v="0"/>
    <x v="0"/>
    <x v="103"/>
    <n v="90.764398575839962"/>
  </r>
  <r>
    <x v="0"/>
    <x v="6"/>
    <x v="0"/>
    <x v="103"/>
    <n v="0.27296804086635923"/>
  </r>
  <r>
    <x v="0"/>
    <x v="1"/>
    <x v="0"/>
    <x v="103"/>
    <n v="0.17904353842456747"/>
  </r>
  <r>
    <x v="0"/>
    <x v="2"/>
    <x v="0"/>
    <x v="103"/>
    <n v="3.6184560435452795"/>
  </r>
  <r>
    <x v="0"/>
    <x v="7"/>
    <x v="0"/>
    <x v="103"/>
    <n v="0.97093165799062486"/>
  </r>
  <r>
    <x v="0"/>
    <x v="8"/>
    <x v="0"/>
    <x v="103"/>
    <n v="0.27296804086635923"/>
  </r>
  <r>
    <x v="0"/>
    <x v="5"/>
    <x v="0"/>
    <x v="103"/>
    <n v="3.6184560435452795"/>
  </r>
  <r>
    <x v="0"/>
    <x v="3"/>
    <x v="0"/>
    <x v="104"/>
    <n v="1.1266439345663848"/>
  </r>
  <r>
    <x v="0"/>
    <x v="4"/>
    <x v="0"/>
    <x v="104"/>
    <n v="1.4793456322329757"/>
  </r>
  <r>
    <x v="0"/>
    <x v="0"/>
    <x v="0"/>
    <x v="105"/>
    <n v="90.585256299821253"/>
  </r>
  <r>
    <x v="0"/>
    <x v="6"/>
    <x v="0"/>
    <x v="105"/>
    <n v="0.2736891554712505"/>
  </r>
  <r>
    <x v="0"/>
    <x v="1"/>
    <x v="0"/>
    <x v="105"/>
    <n v="0.17914227601871163"/>
  </r>
  <r>
    <x v="0"/>
    <x v="2"/>
    <x v="0"/>
    <x v="105"/>
    <n v="3.6345673728587968"/>
  </r>
  <r>
    <x v="0"/>
    <x v="7"/>
    <x v="0"/>
    <x v="105"/>
    <n v="0.97004446107471054"/>
  </r>
  <r>
    <x v="0"/>
    <x v="8"/>
    <x v="0"/>
    <x v="105"/>
    <n v="0.2736891554712505"/>
  </r>
  <r>
    <x v="0"/>
    <x v="5"/>
    <x v="0"/>
    <x v="105"/>
    <n v="3.6345673728587968"/>
  </r>
  <r>
    <x v="0"/>
    <x v="3"/>
    <x v="0"/>
    <x v="106"/>
    <n v="1.143019724647365"/>
  </r>
  <r>
    <x v="0"/>
    <x v="4"/>
    <x v="0"/>
    <x v="106"/>
    <n v="1.4798279249165436"/>
  </r>
  <r>
    <x v="0"/>
    <x v="0"/>
    <x v="0"/>
    <x v="107"/>
    <n v="90.405997534851366"/>
  </r>
  <r>
    <x v="0"/>
    <x v="6"/>
    <x v="0"/>
    <x v="107"/>
    <n v="0.27436518084115169"/>
  </r>
  <r>
    <x v="0"/>
    <x v="1"/>
    <x v="0"/>
    <x v="107"/>
    <n v="0.17925876496988646"/>
  </r>
  <r>
    <x v="0"/>
    <x v="2"/>
    <x v="0"/>
    <x v="107"/>
    <n v="3.6512076128241455"/>
  </r>
  <r>
    <x v="0"/>
    <x v="7"/>
    <x v="0"/>
    <x v="107"/>
    <n v="0.96911542923862959"/>
  </r>
  <r>
    <x v="0"/>
    <x v="8"/>
    <x v="0"/>
    <x v="107"/>
    <n v="0.27436518084115169"/>
  </r>
  <r>
    <x v="0"/>
    <x v="5"/>
    <x v="0"/>
    <x v="107"/>
    <n v="3.6512076128241455"/>
  </r>
  <r>
    <x v="0"/>
    <x v="3"/>
    <x v="0"/>
    <x v="108"/>
    <n v="1.1593961638396211"/>
  </r>
  <r>
    <x v="0"/>
    <x v="4"/>
    <x v="0"/>
    <x v="108"/>
    <n v="1.4802608981358656"/>
  </r>
  <r>
    <x v="0"/>
    <x v="0"/>
    <x v="0"/>
    <x v="109"/>
    <n v="90.226632340472136"/>
  </r>
  <r>
    <x v="0"/>
    <x v="6"/>
    <x v="0"/>
    <x v="109"/>
    <n v="0.27507588870350846"/>
  </r>
  <r>
    <x v="0"/>
    <x v="1"/>
    <x v="0"/>
    <x v="109"/>
    <n v="0.17936519437922283"/>
  </r>
  <r>
    <x v="0"/>
    <x v="2"/>
    <x v="0"/>
    <x v="109"/>
    <n v="3.6674501382077151"/>
  </r>
  <r>
    <x v="0"/>
    <x v="7"/>
    <x v="0"/>
    <x v="109"/>
    <n v="0.96820412084648155"/>
  </r>
  <r>
    <x v="0"/>
    <x v="8"/>
    <x v="0"/>
    <x v="109"/>
    <n v="0.27507588870350846"/>
  </r>
  <r>
    <x v="0"/>
    <x v="5"/>
    <x v="0"/>
    <x v="109"/>
    <n v="3.6674501382077151"/>
  </r>
  <r>
    <x v="0"/>
    <x v="3"/>
    <x v="0"/>
    <x v="110"/>
    <n v="1.1760417509805166"/>
  </r>
  <r>
    <x v="0"/>
    <x v="4"/>
    <x v="0"/>
    <x v="110"/>
    <n v="1.4806734205814687"/>
  </r>
  <r>
    <x v="0"/>
    <x v="0"/>
    <x v="0"/>
    <x v="111"/>
    <n v="90.047146410951967"/>
  </r>
  <r>
    <x v="0"/>
    <x v="6"/>
    <x v="0"/>
    <x v="111"/>
    <n v="0.27575139603923438"/>
  </r>
  <r>
    <x v="0"/>
    <x v="1"/>
    <x v="0"/>
    <x v="111"/>
    <n v="0.17948592952017173"/>
  </r>
  <r>
    <x v="0"/>
    <x v="2"/>
    <x v="0"/>
    <x v="111"/>
    <n v="3.6839661524870149"/>
  </r>
  <r>
    <x v="0"/>
    <x v="7"/>
    <x v="0"/>
    <x v="111"/>
    <n v="0.96725014536416565"/>
  </r>
  <r>
    <x v="0"/>
    <x v="8"/>
    <x v="0"/>
    <x v="111"/>
    <n v="0.27575139603923438"/>
  </r>
  <r>
    <x v="0"/>
    <x v="5"/>
    <x v="0"/>
    <x v="111"/>
    <n v="3.6839661524870149"/>
  </r>
  <r>
    <x v="0"/>
    <x v="3"/>
    <x v="0"/>
    <x v="112"/>
    <n v="1.1924195315363484"/>
  </r>
  <r>
    <x v="0"/>
    <x v="4"/>
    <x v="0"/>
    <x v="112"/>
    <n v="1.4810504918640888"/>
  </r>
  <r>
    <x v="0"/>
    <x v="0"/>
    <x v="0"/>
    <x v="113"/>
    <n v="89.867543033192774"/>
  </r>
  <r>
    <x v="0"/>
    <x v="6"/>
    <x v="0"/>
    <x v="113"/>
    <n v="0.27644219958832461"/>
  </r>
  <r>
    <x v="0"/>
    <x v="1"/>
    <x v="0"/>
    <x v="113"/>
    <n v="0.17960337775919111"/>
  </r>
  <r>
    <x v="0"/>
    <x v="2"/>
    <x v="0"/>
    <x v="113"/>
    <n v="3.7006084148709961"/>
  </r>
  <r>
    <x v="0"/>
    <x v="7"/>
    <x v="0"/>
    <x v="113"/>
    <n v="0.96628371290134718"/>
  </r>
  <r>
    <x v="0"/>
    <x v="8"/>
    <x v="0"/>
    <x v="113"/>
    <n v="0.27644219958832461"/>
  </r>
  <r>
    <x v="0"/>
    <x v="5"/>
    <x v="0"/>
    <x v="113"/>
    <n v="3.7006084148709961"/>
  </r>
  <r>
    <x v="0"/>
    <x v="3"/>
    <x v="0"/>
    <x v="114"/>
    <n v="1.2087979608818467"/>
  </r>
  <r>
    <x v="0"/>
    <x v="4"/>
    <x v="0"/>
    <x v="114"/>
    <n v="1.4813816490817588"/>
  </r>
  <r>
    <x v="0"/>
    <x v="0"/>
    <x v="0"/>
    <x v="115"/>
    <n v="89.687821586676421"/>
  </r>
  <r>
    <x v="0"/>
    <x v="6"/>
    <x v="0"/>
    <x v="115"/>
    <n v="0.27713715497701202"/>
  </r>
  <r>
    <x v="0"/>
    <x v="1"/>
    <x v="0"/>
    <x v="115"/>
    <n v="0.17972144651635436"/>
  </r>
  <r>
    <x v="0"/>
    <x v="2"/>
    <x v="0"/>
    <x v="115"/>
    <n v="3.7167230007809726"/>
  </r>
  <r>
    <x v="0"/>
    <x v="7"/>
    <x v="0"/>
    <x v="115"/>
    <n v="0.96533632615288589"/>
  </r>
  <r>
    <x v="0"/>
    <x v="8"/>
    <x v="0"/>
    <x v="115"/>
    <n v="0.27713715497701202"/>
  </r>
  <r>
    <x v="0"/>
    <x v="5"/>
    <x v="0"/>
    <x v="115"/>
    <n v="3.7167230007809726"/>
  </r>
  <r>
    <x v="0"/>
    <x v="3"/>
    <x v="0"/>
    <x v="116"/>
    <n v="1.2251770606708456"/>
  </r>
  <r>
    <x v="0"/>
    <x v="4"/>
    <x v="0"/>
    <x v="116"/>
    <n v="1.4816889732963245"/>
  </r>
  <r>
    <x v="0"/>
    <x v="0"/>
    <x v="0"/>
    <x v="117"/>
    <n v="89.507964441635806"/>
  </r>
  <r>
    <x v="0"/>
    <x v="6"/>
    <x v="0"/>
    <x v="117"/>
    <n v="0.27778732448428367"/>
  </r>
  <r>
    <x v="0"/>
    <x v="1"/>
    <x v="0"/>
    <x v="117"/>
    <n v="0.17985714504062117"/>
  </r>
  <r>
    <x v="0"/>
    <x v="2"/>
    <x v="0"/>
    <x v="117"/>
    <n v="3.7333666035696744"/>
  </r>
  <r>
    <x v="0"/>
    <x v="7"/>
    <x v="0"/>
    <x v="117"/>
    <n v="0.96434529480733755"/>
  </r>
  <r>
    <x v="0"/>
    <x v="8"/>
    <x v="0"/>
    <x v="117"/>
    <n v="0.27778732448428367"/>
  </r>
  <r>
    <x v="0"/>
    <x v="5"/>
    <x v="0"/>
    <x v="117"/>
    <n v="3.7333666035696744"/>
  </r>
  <r>
    <x v="0"/>
    <x v="3"/>
    <x v="0"/>
    <x v="118"/>
    <n v="1.2415568090369256"/>
  </r>
  <r>
    <x v="0"/>
    <x v="4"/>
    <x v="0"/>
    <x v="118"/>
    <n v="1.4819526409188821"/>
  </r>
  <r>
    <x v="0"/>
    <x v="0"/>
    <x v="0"/>
    <x v="119"/>
    <n v="89.327981439530859"/>
  </r>
  <r>
    <x v="0"/>
    <x v="6"/>
    <x v="0"/>
    <x v="119"/>
    <n v="0.27847170433325413"/>
  </r>
  <r>
    <x v="0"/>
    <x v="1"/>
    <x v="0"/>
    <x v="119"/>
    <n v="0.17998300210494891"/>
  </r>
  <r>
    <x v="0"/>
    <x v="2"/>
    <x v="0"/>
    <x v="119"/>
    <n v="3.7440322691856576"/>
  </r>
  <r>
    <x v="0"/>
    <x v="7"/>
    <x v="0"/>
    <x v="119"/>
    <n v="0.96337418169387168"/>
  </r>
  <r>
    <x v="0"/>
    <x v="8"/>
    <x v="0"/>
    <x v="119"/>
    <n v="0.27847170433325413"/>
  </r>
  <r>
    <x v="0"/>
    <x v="5"/>
    <x v="0"/>
    <x v="119"/>
    <n v="3.7440322691856576"/>
  </r>
  <r>
    <x v="0"/>
    <x v="3"/>
    <x v="0"/>
    <x v="120"/>
    <n v="1.2466728267260807"/>
  </r>
  <r>
    <x v="0"/>
    <x v="4"/>
    <x v="0"/>
    <x v="120"/>
    <n v="1.4821902337743387"/>
  </r>
  <r>
    <x v="0"/>
    <x v="0"/>
    <x v="0"/>
    <x v="121"/>
    <n v="89.147714218985087"/>
  </r>
  <r>
    <x v="0"/>
    <x v="6"/>
    <x v="0"/>
    <x v="121"/>
    <n v="0.27870570420901741"/>
  </r>
  <r>
    <x v="0"/>
    <x v="1"/>
    <x v="0"/>
    <x v="121"/>
    <n v="0.18026722054577238"/>
  </r>
  <r>
    <x v="0"/>
    <x v="2"/>
    <x v="0"/>
    <x v="121"/>
    <n v="3.7541616722254734"/>
  </r>
  <r>
    <x v="0"/>
    <x v="7"/>
    <x v="0"/>
    <x v="121"/>
    <n v="0.96236311454833634"/>
  </r>
  <r>
    <x v="0"/>
    <x v="8"/>
    <x v="0"/>
    <x v="121"/>
    <n v="0.27870570420901741"/>
  </r>
  <r>
    <x v="0"/>
    <x v="5"/>
    <x v="0"/>
    <x v="121"/>
    <n v="3.7541616722254734"/>
  </r>
  <r>
    <x v="0"/>
    <x v="3"/>
    <x v="0"/>
    <x v="122"/>
    <n v="1.2621503846383941"/>
  </r>
  <r>
    <x v="0"/>
    <x v="4"/>
    <x v="0"/>
    <x v="122"/>
    <n v="1.4824169388400588"/>
  </r>
  <r>
    <x v="0"/>
    <x v="0"/>
    <x v="0"/>
    <x v="123"/>
    <n v="88.967145958123695"/>
  </r>
  <r>
    <x v="0"/>
    <x v="6"/>
    <x v="0"/>
    <x v="123"/>
    <n v="0.27889577657285297"/>
  </r>
  <r>
    <x v="0"/>
    <x v="1"/>
    <x v="0"/>
    <x v="123"/>
    <n v="0.18056826086139893"/>
  </r>
  <r>
    <x v="0"/>
    <x v="2"/>
    <x v="0"/>
    <x v="123"/>
    <n v="3.7704419384852672"/>
  </r>
  <r>
    <x v="0"/>
    <x v="7"/>
    <x v="0"/>
    <x v="123"/>
    <n v="0.96134494001837434"/>
  </r>
  <r>
    <x v="0"/>
    <x v="8"/>
    <x v="0"/>
    <x v="123"/>
    <n v="0.27889577657285297"/>
  </r>
  <r>
    <x v="0"/>
    <x v="5"/>
    <x v="0"/>
    <x v="123"/>
    <n v="3.7704419384852672"/>
  </r>
  <r>
    <x v="0"/>
    <x v="3"/>
    <x v="0"/>
    <x v="124"/>
    <n v="1.2776285009959754"/>
  </r>
  <r>
    <x v="0"/>
    <x v="4"/>
    <x v="0"/>
    <x v="124"/>
    <n v="1.4825919552573286"/>
  </r>
  <r>
    <x v="0"/>
    <x v="0"/>
    <x v="0"/>
    <x v="125"/>
    <n v="88.78643203718309"/>
  </r>
  <r>
    <x v="0"/>
    <x v="6"/>
    <x v="0"/>
    <x v="125"/>
    <n v="0.27953788188987455"/>
  </r>
  <r>
    <x v="0"/>
    <x v="1"/>
    <x v="0"/>
    <x v="125"/>
    <n v="0.18071392094060948"/>
  </r>
  <r>
    <x v="0"/>
    <x v="2"/>
    <x v="0"/>
    <x v="125"/>
    <n v="3.7853717841689205"/>
  </r>
  <r>
    <x v="0"/>
    <x v="7"/>
    <x v="0"/>
    <x v="125"/>
    <n v="0.96041437929465634"/>
  </r>
  <r>
    <x v="0"/>
    <x v="8"/>
    <x v="0"/>
    <x v="125"/>
    <n v="0.27953788188987455"/>
  </r>
  <r>
    <x v="0"/>
    <x v="5"/>
    <x v="0"/>
    <x v="125"/>
    <n v="3.7853717841689205"/>
  </r>
  <r>
    <x v="0"/>
    <x v="3"/>
    <x v="0"/>
    <x v="126"/>
    <n v="1.2936319387594652"/>
  </r>
  <r>
    <x v="0"/>
    <x v="4"/>
    <x v="0"/>
    <x v="126"/>
    <n v="1.4827527902073756"/>
  </r>
  <r>
    <x v="0"/>
    <x v="0"/>
    <x v="0"/>
    <x v="127"/>
    <n v="88.605533865226121"/>
  </r>
  <r>
    <x v="0"/>
    <x v="6"/>
    <x v="0"/>
    <x v="127"/>
    <n v="0.28007471220882019"/>
  </r>
  <r>
    <x v="0"/>
    <x v="1"/>
    <x v="0"/>
    <x v="127"/>
    <n v="0.18089817195696822"/>
  </r>
  <r>
    <x v="0"/>
    <x v="2"/>
    <x v="0"/>
    <x v="127"/>
    <n v="3.8016336508787862"/>
  </r>
  <r>
    <x v="0"/>
    <x v="7"/>
    <x v="0"/>
    <x v="127"/>
    <n v="0.95937315472953533"/>
  </r>
  <r>
    <x v="0"/>
    <x v="8"/>
    <x v="0"/>
    <x v="127"/>
    <n v="0.28007471220882019"/>
  </r>
  <r>
    <x v="0"/>
    <x v="5"/>
    <x v="0"/>
    <x v="127"/>
    <n v="3.8016336508787862"/>
  </r>
  <r>
    <x v="0"/>
    <x v="3"/>
    <x v="0"/>
    <x v="128"/>
    <n v="1.3096359950945269"/>
  </r>
  <r>
    <x v="0"/>
    <x v="4"/>
    <x v="0"/>
    <x v="128"/>
    <n v="1.4828754893558838"/>
  </r>
  <r>
    <x v="0"/>
    <x v="0"/>
    <x v="0"/>
    <x v="129"/>
    <n v="88.424481848981856"/>
  </r>
  <r>
    <x v="0"/>
    <x v="6"/>
    <x v="0"/>
    <x v="129"/>
    <n v="0.2807048159967695"/>
  </r>
  <r>
    <x v="0"/>
    <x v="1"/>
    <x v="0"/>
    <x v="129"/>
    <n v="0.18105201624426281"/>
  </r>
  <r>
    <x v="0"/>
    <x v="2"/>
    <x v="0"/>
    <x v="129"/>
    <n v="3.8173798869301923"/>
  </r>
  <r>
    <x v="0"/>
    <x v="7"/>
    <x v="0"/>
    <x v="129"/>
    <n v="0.95835394707564503"/>
  </r>
  <r>
    <x v="0"/>
    <x v="8"/>
    <x v="0"/>
    <x v="129"/>
    <n v="0.2807048159967695"/>
  </r>
  <r>
    <x v="0"/>
    <x v="5"/>
    <x v="0"/>
    <x v="129"/>
    <n v="3.8173798869301923"/>
  </r>
  <r>
    <x v="0"/>
    <x v="3"/>
    <x v="0"/>
    <x v="130"/>
    <n v="1.3256406906573703"/>
  </r>
  <r>
    <x v="0"/>
    <x v="4"/>
    <x v="0"/>
    <x v="130"/>
    <n v="1.4829682365827601"/>
  </r>
  <r>
    <x v="0"/>
    <x v="0"/>
    <x v="0"/>
    <x v="131"/>
    <n v="88.243258867524503"/>
  </r>
  <r>
    <x v="0"/>
    <x v="6"/>
    <x v="0"/>
    <x v="131"/>
    <n v="0.28129153210210589"/>
  </r>
  <r>
    <x v="0"/>
    <x v="1"/>
    <x v="0"/>
    <x v="131"/>
    <n v="0.18122298145735111"/>
  </r>
  <r>
    <x v="0"/>
    <x v="2"/>
    <x v="0"/>
    <x v="131"/>
    <n v="3.8336430316252423"/>
  </r>
  <r>
    <x v="0"/>
    <x v="7"/>
    <x v="0"/>
    <x v="131"/>
    <n v="0.95728926640801426"/>
  </r>
  <r>
    <x v="0"/>
    <x v="8"/>
    <x v="0"/>
    <x v="131"/>
    <n v="0.28129153210210589"/>
  </r>
  <r>
    <x v="0"/>
    <x v="5"/>
    <x v="0"/>
    <x v="131"/>
    <n v="3.8336430316252423"/>
  </r>
  <r>
    <x v="0"/>
    <x v="3"/>
    <x v="0"/>
    <x v="132"/>
    <n v="1.3416460045897916"/>
  </r>
  <r>
    <x v="0"/>
    <x v="4"/>
    <x v="0"/>
    <x v="132"/>
    <n v="1.483025051995801"/>
  </r>
  <r>
    <x v="0"/>
    <x v="0"/>
    <x v="0"/>
    <x v="133"/>
    <n v="88.061874224497572"/>
  </r>
  <r>
    <x v="0"/>
    <x v="6"/>
    <x v="0"/>
    <x v="133"/>
    <n v="0.28191096203782301"/>
  </r>
  <r>
    <x v="0"/>
    <x v="1"/>
    <x v="0"/>
    <x v="133"/>
    <n v="0.1813846430269265"/>
  </r>
  <r>
    <x v="0"/>
    <x v="2"/>
    <x v="0"/>
    <x v="133"/>
    <n v="3.8495174586377168"/>
  </r>
  <r>
    <x v="0"/>
    <x v="7"/>
    <x v="0"/>
    <x v="133"/>
    <n v="0.95624744147825047"/>
  </r>
  <r>
    <x v="0"/>
    <x v="8"/>
    <x v="0"/>
    <x v="133"/>
    <n v="0.28191096203782301"/>
  </r>
  <r>
    <x v="0"/>
    <x v="5"/>
    <x v="0"/>
    <x v="133"/>
    <n v="3.8495174586377168"/>
  </r>
  <r>
    <x v="0"/>
    <x v="3"/>
    <x v="0"/>
    <x v="134"/>
    <n v="1.3579143501836866"/>
  </r>
  <r>
    <x v="0"/>
    <x v="4"/>
    <x v="0"/>
    <x v="134"/>
    <n v="1.4830497272920073"/>
  </r>
  <r>
    <x v="0"/>
    <x v="0"/>
    <x v="0"/>
    <x v="135"/>
    <n v="87.880314064102237"/>
  </r>
  <r>
    <x v="0"/>
    <x v="6"/>
    <x v="0"/>
    <x v="135"/>
    <n v="0.28249643522296836"/>
  </r>
  <r>
    <x v="0"/>
    <x v="1"/>
    <x v="0"/>
    <x v="135"/>
    <n v="0.18156016039533321"/>
  </r>
  <r>
    <x v="0"/>
    <x v="2"/>
    <x v="0"/>
    <x v="135"/>
    <n v="3.8656591596362455"/>
  </r>
  <r>
    <x v="0"/>
    <x v="7"/>
    <x v="0"/>
    <x v="135"/>
    <n v="0.95515937274685225"/>
  </r>
  <r>
    <x v="0"/>
    <x v="8"/>
    <x v="0"/>
    <x v="135"/>
    <n v="0.28249643522296836"/>
  </r>
  <r>
    <x v="0"/>
    <x v="5"/>
    <x v="0"/>
    <x v="135"/>
    <n v="3.8656591596362455"/>
  </r>
  <r>
    <x v="0"/>
    <x v="3"/>
    <x v="0"/>
    <x v="136"/>
    <n v="1.3739209419986631"/>
  </r>
  <r>
    <x v="0"/>
    <x v="4"/>
    <x v="0"/>
    <x v="136"/>
    <n v="1.4830398147925861"/>
  </r>
  <r>
    <x v="0"/>
    <x v="0"/>
    <x v="0"/>
    <x v="137"/>
    <n v="87.698581247985757"/>
  </r>
  <r>
    <x v="0"/>
    <x v="6"/>
    <x v="0"/>
    <x v="137"/>
    <n v="0.2830961175113389"/>
  </r>
  <r>
    <x v="0"/>
    <x v="1"/>
    <x v="0"/>
    <x v="137"/>
    <n v="0.18173281611648598"/>
  </r>
  <r>
    <x v="0"/>
    <x v="2"/>
    <x v="0"/>
    <x v="137"/>
    <n v="3.8819242310182611"/>
  </r>
  <r>
    <x v="0"/>
    <x v="7"/>
    <x v="0"/>
    <x v="137"/>
    <n v="0.9540596376029975"/>
  </r>
  <r>
    <x v="0"/>
    <x v="8"/>
    <x v="0"/>
    <x v="137"/>
    <n v="0.2830961175113389"/>
  </r>
  <r>
    <x v="0"/>
    <x v="5"/>
    <x v="0"/>
    <x v="137"/>
    <n v="3.8819242310182611"/>
  </r>
  <r>
    <x v="0"/>
    <x v="3"/>
    <x v="0"/>
    <x v="138"/>
    <n v="1.3899281518830353"/>
  </r>
  <r>
    <x v="0"/>
    <x v="4"/>
    <x v="0"/>
    <x v="138"/>
    <n v="1.4829972938006586"/>
  </r>
  <r>
    <x v="0"/>
    <x v="0"/>
    <x v="0"/>
    <x v="139"/>
    <n v="87.516674921053237"/>
  </r>
  <r>
    <x v="0"/>
    <x v="6"/>
    <x v="0"/>
    <x v="139"/>
    <n v="0.28369937297706621"/>
  </r>
  <r>
    <x v="0"/>
    <x v="1"/>
    <x v="0"/>
    <x v="139"/>
    <n v="0.18190632693251974"/>
  </r>
  <r>
    <x v="0"/>
    <x v="2"/>
    <x v="0"/>
    <x v="139"/>
    <n v="3.8976735695116149"/>
  </r>
  <r>
    <x v="0"/>
    <x v="7"/>
    <x v="0"/>
    <x v="139"/>
    <n v="0.9529840159372982"/>
  </r>
  <r>
    <x v="0"/>
    <x v="8"/>
    <x v="0"/>
    <x v="139"/>
    <n v="0.28369937297706621"/>
  </r>
  <r>
    <x v="0"/>
    <x v="5"/>
    <x v="0"/>
    <x v="139"/>
    <n v="3.8976735695116149"/>
  </r>
  <r>
    <x v="0"/>
    <x v="3"/>
    <x v="0"/>
    <x v="140"/>
    <n v="1.4059360004914145"/>
  </r>
  <r>
    <x v="0"/>
    <x v="4"/>
    <x v="0"/>
    <x v="140"/>
    <n v="1.4829193336857838"/>
  </r>
  <r>
    <x v="0"/>
    <x v="0"/>
    <x v="0"/>
    <x v="141"/>
    <n v="87.334578053096266"/>
  </r>
  <r>
    <x v="0"/>
    <x v="6"/>
    <x v="0"/>
    <x v="141"/>
    <n v="0.2842595256094409"/>
  </r>
  <r>
    <x v="0"/>
    <x v="1"/>
    <x v="0"/>
    <x v="141"/>
    <n v="0.18209686795697277"/>
  </r>
  <r>
    <x v="0"/>
    <x v="2"/>
    <x v="0"/>
    <x v="141"/>
    <n v="3.9139399178608736"/>
  </r>
  <r>
    <x v="0"/>
    <x v="7"/>
    <x v="0"/>
    <x v="141"/>
    <n v="0.95186125638470098"/>
  </r>
  <r>
    <x v="0"/>
    <x v="8"/>
    <x v="0"/>
    <x v="141"/>
    <n v="0.2842595256094409"/>
  </r>
  <r>
    <x v="0"/>
    <x v="5"/>
    <x v="0"/>
    <x v="141"/>
    <n v="3.9139399178608736"/>
  </r>
  <r>
    <x v="0"/>
    <x v="3"/>
    <x v="0"/>
    <x v="142"/>
    <n v="1.421944466975078"/>
  </r>
  <r>
    <x v="0"/>
    <x v="4"/>
    <x v="0"/>
    <x v="142"/>
    <n v="1.4828109680911528"/>
  </r>
  <r>
    <x v="0"/>
    <x v="0"/>
    <x v="0"/>
    <x v="143"/>
    <n v="87.152299729159196"/>
  </r>
  <r>
    <x v="0"/>
    <x v="6"/>
    <x v="0"/>
    <x v="143"/>
    <n v="0.28485190937629129"/>
  </r>
  <r>
    <x v="0"/>
    <x v="1"/>
    <x v="0"/>
    <x v="143"/>
    <n v="0.18227832393706733"/>
  </r>
  <r>
    <x v="0"/>
    <x v="2"/>
    <x v="0"/>
    <x v="143"/>
    <n v="3.9158202620551563"/>
  </r>
  <r>
    <x v="0"/>
    <x v="7"/>
    <x v="0"/>
    <x v="143"/>
    <n v="0.95076343917026374"/>
  </r>
  <r>
    <x v="0"/>
    <x v="8"/>
    <x v="0"/>
    <x v="143"/>
    <n v="0.28485190937629129"/>
  </r>
  <r>
    <x v="0"/>
    <x v="5"/>
    <x v="0"/>
    <x v="143"/>
    <n v="3.9158202620551563"/>
  </r>
  <r>
    <x v="0"/>
    <x v="3"/>
    <x v="0"/>
    <x v="144"/>
    <n v="1.4092881844090632"/>
  </r>
  <r>
    <x v="0"/>
    <x v="4"/>
    <x v="0"/>
    <x v="144"/>
    <n v="1.4826649768120426"/>
  </r>
  <r>
    <x v="0"/>
    <x v="0"/>
    <x v="0"/>
    <x v="145"/>
    <n v="86.969474201519589"/>
  </r>
  <r>
    <x v="0"/>
    <x v="6"/>
    <x v="0"/>
    <x v="145"/>
    <n v="0.28439395097012132"/>
  </r>
  <r>
    <x v="0"/>
    <x v="1"/>
    <x v="0"/>
    <x v="145"/>
    <n v="0.18282552763960239"/>
  </r>
  <r>
    <x v="0"/>
    <x v="2"/>
    <x v="0"/>
    <x v="145"/>
    <n v="3.9164088896482685"/>
  </r>
  <r>
    <x v="0"/>
    <x v="7"/>
    <x v="0"/>
    <x v="145"/>
    <n v="0.94962886279168712"/>
  </r>
  <r>
    <x v="0"/>
    <x v="8"/>
    <x v="0"/>
    <x v="145"/>
    <n v="0.28439395097012132"/>
  </r>
  <r>
    <x v="0"/>
    <x v="5"/>
    <x v="0"/>
    <x v="145"/>
    <n v="3.9164088896482685"/>
  </r>
  <r>
    <x v="0"/>
    <x v="3"/>
    <x v="0"/>
    <x v="146"/>
    <n v="1.4240048596796839"/>
  </r>
  <r>
    <x v="0"/>
    <x v="4"/>
    <x v="0"/>
    <x v="146"/>
    <n v="1.4825458764030408"/>
  </r>
  <r>
    <x v="0"/>
    <x v="0"/>
    <x v="0"/>
    <x v="147"/>
    <n v="86.786066881230269"/>
  </r>
  <r>
    <x v="0"/>
    <x v="6"/>
    <x v="0"/>
    <x v="147"/>
    <n v="0.28384001824238908"/>
  </r>
  <r>
    <x v="0"/>
    <x v="1"/>
    <x v="0"/>
    <x v="147"/>
    <n v="0.18340732028931592"/>
  </r>
  <r>
    <x v="0"/>
    <x v="2"/>
    <x v="0"/>
    <x v="147"/>
    <n v="3.9318887971513039"/>
  </r>
  <r>
    <x v="0"/>
    <x v="7"/>
    <x v="0"/>
    <x v="147"/>
    <n v="0.94849517277895268"/>
  </r>
  <r>
    <x v="0"/>
    <x v="8"/>
    <x v="0"/>
    <x v="147"/>
    <n v="0.28384001824238908"/>
  </r>
  <r>
    <x v="0"/>
    <x v="5"/>
    <x v="0"/>
    <x v="147"/>
    <n v="3.9318887971513039"/>
  </r>
  <r>
    <x v="0"/>
    <x v="3"/>
    <x v="0"/>
    <x v="148"/>
    <n v="1.4387220386759436"/>
  </r>
  <r>
    <x v="0"/>
    <x v="4"/>
    <x v="0"/>
    <x v="148"/>
    <n v="1.4824100598937795"/>
  </r>
  <r>
    <x v="0"/>
    <x v="0"/>
    <x v="0"/>
    <x v="149"/>
    <n v="86.602449613423531"/>
  </r>
  <r>
    <x v="0"/>
    <x v="6"/>
    <x v="0"/>
    <x v="149"/>
    <n v="0.28436097009927741"/>
  </r>
  <r>
    <x v="0"/>
    <x v="1"/>
    <x v="0"/>
    <x v="149"/>
    <n v="0.18361726780674034"/>
  </r>
  <r>
    <x v="0"/>
    <x v="2"/>
    <x v="0"/>
    <x v="149"/>
    <n v="3.9460846455866871"/>
  </r>
  <r>
    <x v="0"/>
    <x v="7"/>
    <x v="0"/>
    <x v="149"/>
    <n v="0.94746126486421445"/>
  </r>
  <r>
    <x v="0"/>
    <x v="8"/>
    <x v="0"/>
    <x v="149"/>
    <n v="0.28436097009927741"/>
  </r>
  <r>
    <x v="0"/>
    <x v="5"/>
    <x v="0"/>
    <x v="149"/>
    <n v="3.9460846455866871"/>
  </r>
  <r>
    <x v="0"/>
    <x v="3"/>
    <x v="0"/>
    <x v="150"/>
    <n v="1.4539386819770517"/>
  </r>
  <r>
    <x v="0"/>
    <x v="4"/>
    <x v="0"/>
    <x v="150"/>
    <n v="1.4822284273477093"/>
  </r>
  <r>
    <x v="0"/>
    <x v="0"/>
    <x v="0"/>
    <x v="151"/>
    <n v="86.418586308416508"/>
  </r>
  <r>
    <x v="0"/>
    <x v="6"/>
    <x v="0"/>
    <x v="151"/>
    <n v="0.28478383057477097"/>
  </r>
  <r>
    <x v="0"/>
    <x v="1"/>
    <x v="0"/>
    <x v="151"/>
    <n v="0.18386330500702114"/>
  </r>
  <r>
    <x v="0"/>
    <x v="2"/>
    <x v="0"/>
    <x v="151"/>
    <n v="3.9615469973359385"/>
  </r>
  <r>
    <x v="0"/>
    <x v="7"/>
    <x v="0"/>
    <x v="151"/>
    <n v="0.94630664806102471"/>
  </r>
  <r>
    <x v="0"/>
    <x v="8"/>
    <x v="0"/>
    <x v="151"/>
    <n v="0.28478383057477097"/>
  </r>
  <r>
    <x v="0"/>
    <x v="5"/>
    <x v="0"/>
    <x v="151"/>
    <n v="3.9615469973359385"/>
  </r>
  <r>
    <x v="0"/>
    <x v="3"/>
    <x v="0"/>
    <x v="152"/>
    <n v="1.4691558832635732"/>
  </r>
  <r>
    <x v="0"/>
    <x v="4"/>
    <x v="0"/>
    <x v="152"/>
    <n v="1.4820213761449486"/>
  </r>
  <r>
    <x v="0"/>
    <x v="0"/>
    <x v="0"/>
    <x v="153"/>
    <n v="86.234504843955875"/>
  </r>
  <r>
    <x v="0"/>
    <x v="6"/>
    <x v="0"/>
    <x v="153"/>
    <n v="0.2852927425867699"/>
  </r>
  <r>
    <x v="0"/>
    <x v="1"/>
    <x v="0"/>
    <x v="153"/>
    <n v="0.18408146446063506"/>
  </r>
  <r>
    <x v="0"/>
    <x v="2"/>
    <x v="0"/>
    <x v="153"/>
    <n v="3.97651903922974"/>
  </r>
  <r>
    <x v="0"/>
    <x v="7"/>
    <x v="0"/>
    <x v="153"/>
    <n v="0.9451787766778742"/>
  </r>
  <r>
    <x v="0"/>
    <x v="8"/>
    <x v="0"/>
    <x v="153"/>
    <n v="0.2852927425867699"/>
  </r>
  <r>
    <x v="0"/>
    <x v="5"/>
    <x v="0"/>
    <x v="153"/>
    <n v="3.97651903922974"/>
  </r>
  <r>
    <x v="0"/>
    <x v="3"/>
    <x v="0"/>
    <x v="154"/>
    <n v="1.4843736611904079"/>
  </r>
  <r>
    <x v="0"/>
    <x v="4"/>
    <x v="0"/>
    <x v="154"/>
    <n v="1.4817751067365714"/>
  </r>
  <r>
    <x v="0"/>
    <x v="0"/>
    <x v="0"/>
    <x v="155"/>
    <n v="86.050189025665205"/>
  </r>
  <r>
    <x v="0"/>
    <x v="6"/>
    <x v="0"/>
    <x v="155"/>
    <n v="0.28576095862544965"/>
  </r>
  <r>
    <x v="0"/>
    <x v="1"/>
    <x v="0"/>
    <x v="155"/>
    <n v="0.18431581829067215"/>
  </r>
  <r>
    <x v="0"/>
    <x v="2"/>
    <x v="0"/>
    <x v="155"/>
    <n v="3.9919825438197032"/>
  </r>
  <r>
    <x v="0"/>
    <x v="7"/>
    <x v="0"/>
    <x v="155"/>
    <n v="0.94400289158781703"/>
  </r>
  <r>
    <x v="0"/>
    <x v="8"/>
    <x v="0"/>
    <x v="155"/>
    <n v="0.28576095862544965"/>
  </r>
  <r>
    <x v="0"/>
    <x v="5"/>
    <x v="0"/>
    <x v="155"/>
    <n v="3.9919825438197032"/>
  </r>
  <r>
    <x v="0"/>
    <x v="3"/>
    <x v="0"/>
    <x v="156"/>
    <n v="1.4995919969319926"/>
  </r>
  <r>
    <x v="0"/>
    <x v="4"/>
    <x v="0"/>
    <x v="156"/>
    <n v="1.481505511199277"/>
  </r>
  <r>
    <x v="0"/>
    <x v="0"/>
    <x v="0"/>
    <x v="157"/>
    <n v="85.865647160630516"/>
  </r>
  <r>
    <x v="0"/>
    <x v="6"/>
    <x v="0"/>
    <x v="157"/>
    <n v="0.28625904373570099"/>
  </r>
  <r>
    <x v="0"/>
    <x v="1"/>
    <x v="0"/>
    <x v="157"/>
    <n v="0.18454186503469494"/>
  </r>
  <r>
    <x v="0"/>
    <x v="2"/>
    <x v="0"/>
    <x v="157"/>
    <n v="4.0070764134959003"/>
  </r>
  <r>
    <x v="0"/>
    <x v="7"/>
    <x v="0"/>
    <x v="157"/>
    <n v="0.94285452293545691"/>
  </r>
  <r>
    <x v="0"/>
    <x v="8"/>
    <x v="0"/>
    <x v="157"/>
    <n v="0.28625904373570099"/>
  </r>
  <r>
    <x v="0"/>
    <x v="5"/>
    <x v="0"/>
    <x v="157"/>
    <n v="4.0070764134959003"/>
  </r>
  <r>
    <x v="0"/>
    <x v="3"/>
    <x v="0"/>
    <x v="158"/>
    <n v="1.5150603994691147"/>
  </r>
  <r>
    <x v="0"/>
    <x v="4"/>
    <x v="0"/>
    <x v="158"/>
    <n v="1.4811946204213777"/>
  </r>
  <r>
    <x v="0"/>
    <x v="0"/>
    <x v="0"/>
    <x v="159"/>
    <n v="85.680866072111371"/>
  </r>
  <r>
    <x v="0"/>
    <x v="6"/>
    <x v="0"/>
    <x v="159"/>
    <n v="0.28672517455576968"/>
  </r>
  <r>
    <x v="0"/>
    <x v="1"/>
    <x v="0"/>
    <x v="159"/>
    <n v="0.18478108851915107"/>
  </r>
  <r>
    <x v="0"/>
    <x v="2"/>
    <x v="0"/>
    <x v="159"/>
    <n v="4.0224243832054007"/>
  </r>
  <r>
    <x v="0"/>
    <x v="7"/>
    <x v="0"/>
    <x v="159"/>
    <n v="0.9416574496456448"/>
  </r>
  <r>
    <x v="0"/>
    <x v="8"/>
    <x v="0"/>
    <x v="159"/>
    <n v="0.28672517455576968"/>
  </r>
  <r>
    <x v="0"/>
    <x v="5"/>
    <x v="0"/>
    <x v="159"/>
    <n v="4.0224243832054007"/>
  </r>
  <r>
    <x v="0"/>
    <x v="3"/>
    <x v="0"/>
    <x v="160"/>
    <n v="1.5302798879872848"/>
  </r>
  <r>
    <x v="0"/>
    <x v="4"/>
    <x v="0"/>
    <x v="160"/>
    <n v="1.480850895288488"/>
  </r>
  <r>
    <x v="0"/>
    <x v="0"/>
    <x v="0"/>
    <x v="161"/>
    <n v="85.495848085889335"/>
  </r>
  <r>
    <x v="0"/>
    <x v="6"/>
    <x v="0"/>
    <x v="161"/>
    <n v="0.28720400405218072"/>
  </r>
  <r>
    <x v="0"/>
    <x v="1"/>
    <x v="0"/>
    <x v="161"/>
    <n v="0.18501798622204238"/>
  </r>
  <r>
    <x v="0"/>
    <x v="2"/>
    <x v="0"/>
    <x v="161"/>
    <n v="4.0378896258489538"/>
  </r>
  <r>
    <x v="0"/>
    <x v="7"/>
    <x v="0"/>
    <x v="161"/>
    <n v="0.94044982002733202"/>
  </r>
  <r>
    <x v="0"/>
    <x v="8"/>
    <x v="0"/>
    <x v="161"/>
    <n v="0.28720400405218072"/>
  </r>
  <r>
    <x v="0"/>
    <x v="5"/>
    <x v="0"/>
    <x v="161"/>
    <n v="4.0378896258489538"/>
  </r>
  <r>
    <x v="0"/>
    <x v="3"/>
    <x v="0"/>
    <x v="162"/>
    <n v="1.5454999340636322"/>
  </r>
  <r>
    <x v="0"/>
    <x v="4"/>
    <x v="0"/>
    <x v="162"/>
    <n v="1.4804869992391945"/>
  </r>
  <r>
    <x v="0"/>
    <x v="0"/>
    <x v="0"/>
    <x v="163"/>
    <n v="85.310592076747298"/>
  </r>
  <r>
    <x v="0"/>
    <x v="6"/>
    <x v="0"/>
    <x v="163"/>
    <n v="0.28768566503264204"/>
  </r>
  <r>
    <x v="0"/>
    <x v="1"/>
    <x v="0"/>
    <x v="163"/>
    <n v="0.18525600914204376"/>
  </r>
  <r>
    <x v="0"/>
    <x v="2"/>
    <x v="0"/>
    <x v="163"/>
    <n v="4.0528644664402069"/>
  </r>
  <r>
    <x v="0"/>
    <x v="7"/>
    <x v="0"/>
    <x v="163"/>
    <n v="0.93927086145810301"/>
  </r>
  <r>
    <x v="0"/>
    <x v="8"/>
    <x v="0"/>
    <x v="163"/>
    <n v="0.28768566503264204"/>
  </r>
  <r>
    <x v="0"/>
    <x v="5"/>
    <x v="0"/>
    <x v="163"/>
    <n v="4.0528644664402069"/>
  </r>
  <r>
    <x v="0"/>
    <x v="3"/>
    <x v="0"/>
    <x v="164"/>
    <n v="1.5607205563491044"/>
  </r>
  <r>
    <x v="0"/>
    <x v="4"/>
    <x v="0"/>
    <x v="164"/>
    <n v="1.4800786765506668"/>
  </r>
  <r>
    <x v="0"/>
    <x v="0"/>
    <x v="0"/>
    <x v="165"/>
    <n v="85.125081906600357"/>
  </r>
  <r>
    <x v="0"/>
    <x v="6"/>
    <x v="0"/>
    <x v="165"/>
    <n v="0.28812688936568692"/>
  </r>
  <r>
    <x v="0"/>
    <x v="1"/>
    <x v="0"/>
    <x v="165"/>
    <n v="0.18551017014694729"/>
  </r>
  <r>
    <x v="0"/>
    <x v="2"/>
    <x v="0"/>
    <x v="165"/>
    <n v="4.0683308610524138"/>
  </r>
  <r>
    <x v="0"/>
    <x v="7"/>
    <x v="0"/>
    <x v="165"/>
    <n v="0.93804240805364214"/>
  </r>
  <r>
    <x v="0"/>
    <x v="8"/>
    <x v="0"/>
    <x v="165"/>
    <n v="0.28812688936568692"/>
  </r>
  <r>
    <x v="0"/>
    <x v="5"/>
    <x v="0"/>
    <x v="165"/>
    <n v="4.0683308610524138"/>
  </r>
  <r>
    <x v="0"/>
    <x v="3"/>
    <x v="0"/>
    <x v="166"/>
    <n v="1.5759417360229344"/>
  </r>
  <r>
    <x v="0"/>
    <x v="4"/>
    <x v="0"/>
    <x v="166"/>
    <n v="1.4796522744927376"/>
  </r>
  <r>
    <x v="0"/>
    <x v="0"/>
    <x v="0"/>
    <x v="167"/>
    <n v="84.939325666019414"/>
  </r>
  <r>
    <x v="0"/>
    <x v="6"/>
    <x v="0"/>
    <x v="167"/>
    <n v="0.28859749814186364"/>
  </r>
  <r>
    <x v="0"/>
    <x v="1"/>
    <x v="0"/>
    <x v="167"/>
    <n v="0.18575624058093793"/>
  </r>
  <r>
    <x v="0"/>
    <x v="2"/>
    <x v="0"/>
    <x v="167"/>
    <n v="4.026689805510606"/>
  </r>
  <r>
    <x v="0"/>
    <x v="7"/>
    <x v="0"/>
    <x v="167"/>
    <n v="0.93684338563772995"/>
  </r>
  <r>
    <x v="0"/>
    <x v="8"/>
    <x v="0"/>
    <x v="167"/>
    <n v="0.28859749814186364"/>
  </r>
  <r>
    <x v="0"/>
    <x v="5"/>
    <x v="0"/>
    <x v="167"/>
    <n v="4.026689805510606"/>
  </r>
  <r>
    <x v="0"/>
    <x v="3"/>
    <x v="0"/>
    <x v="168"/>
    <n v="1.4781176984055788"/>
  </r>
  <r>
    <x v="0"/>
    <x v="4"/>
    <x v="0"/>
    <x v="168"/>
    <n v="1.4791793703347711"/>
  </r>
  <r>
    <x v="0"/>
    <x v="0"/>
    <x v="0"/>
    <x v="169"/>
    <n v="84.751914685168032"/>
  </r>
  <r>
    <x v="0"/>
    <x v="6"/>
    <x v="0"/>
    <x v="169"/>
    <n v="0.28502026395525454"/>
  </r>
  <r>
    <x v="0"/>
    <x v="1"/>
    <x v="0"/>
    <x v="169"/>
    <n v="0.18741098085137853"/>
  </r>
  <r>
    <x v="0"/>
    <x v="2"/>
    <x v="0"/>
    <x v="169"/>
    <n v="3.9800868507772513"/>
  </r>
  <r>
    <x v="0"/>
    <x v="7"/>
    <x v="0"/>
    <x v="169"/>
    <n v="0.93563859118817505"/>
  </r>
  <r>
    <x v="0"/>
    <x v="8"/>
    <x v="0"/>
    <x v="169"/>
    <n v="0.28502026395525454"/>
  </r>
  <r>
    <x v="0"/>
    <x v="5"/>
    <x v="0"/>
    <x v="169"/>
    <n v="3.9800868507772513"/>
  </r>
  <r>
    <x v="0"/>
    <x v="3"/>
    <x v="0"/>
    <x v="170"/>
    <n v="1.49048957893676"/>
  </r>
  <r>
    <x v="0"/>
    <x v="4"/>
    <x v="0"/>
    <x v="170"/>
    <n v="1.4789147797788615"/>
  </r>
  <r>
    <x v="0"/>
    <x v="0"/>
    <x v="0"/>
    <x v="171"/>
    <n v="84.562723506886641"/>
  </r>
  <r>
    <x v="0"/>
    <x v="6"/>
    <x v="0"/>
    <x v="171"/>
    <n v="0.28109998434719369"/>
  </r>
  <r>
    <x v="0"/>
    <x v="1"/>
    <x v="0"/>
    <x v="171"/>
    <n v="0.18919117828139162"/>
  </r>
  <r>
    <x v="0"/>
    <x v="2"/>
    <x v="0"/>
    <x v="171"/>
    <n v="3.9927246384927928"/>
  </r>
  <r>
    <x v="0"/>
    <x v="7"/>
    <x v="0"/>
    <x v="171"/>
    <n v="0.93447178453689528"/>
  </r>
  <r>
    <x v="0"/>
    <x v="8"/>
    <x v="0"/>
    <x v="171"/>
    <n v="0.28109998434719369"/>
  </r>
  <r>
    <x v="0"/>
    <x v="5"/>
    <x v="0"/>
    <x v="171"/>
    <n v="3.9927246384927928"/>
  </r>
  <r>
    <x v="0"/>
    <x v="3"/>
    <x v="0"/>
    <x v="172"/>
    <n v="1.5027766050544011"/>
  </r>
  <r>
    <x v="0"/>
    <x v="4"/>
    <x v="0"/>
    <x v="172"/>
    <n v="1.4786427763029408"/>
  </r>
  <r>
    <x v="0"/>
    <x v="0"/>
    <x v="0"/>
    <x v="173"/>
    <n v="84.373217326478837"/>
  </r>
  <r>
    <x v="0"/>
    <x v="6"/>
    <x v="0"/>
    <x v="173"/>
    <n v="0.28136305803666639"/>
  </r>
  <r>
    <x v="0"/>
    <x v="1"/>
    <x v="0"/>
    <x v="173"/>
    <n v="0.18950618040779801"/>
  </r>
  <r>
    <x v="0"/>
    <x v="2"/>
    <x v="0"/>
    <x v="173"/>
    <n v="4.0046677048874191"/>
  </r>
  <r>
    <x v="0"/>
    <x v="7"/>
    <x v="0"/>
    <x v="173"/>
    <n v="0.93337233831666"/>
  </r>
  <r>
    <x v="0"/>
    <x v="8"/>
    <x v="0"/>
    <x v="173"/>
    <n v="0.28136305803666639"/>
  </r>
  <r>
    <x v="0"/>
    <x v="5"/>
    <x v="0"/>
    <x v="173"/>
    <n v="4.0046677048874191"/>
  </r>
  <r>
    <x v="0"/>
    <x v="3"/>
    <x v="0"/>
    <x v="174"/>
    <n v="1.5152688066847775"/>
  </r>
  <r>
    <x v="0"/>
    <x v="4"/>
    <x v="0"/>
    <x v="174"/>
    <n v="1.4783260018523814"/>
  </r>
  <r>
    <x v="0"/>
    <x v="0"/>
    <x v="0"/>
    <x v="175"/>
    <n v="84.183375326099124"/>
  </r>
  <r>
    <x v="0"/>
    <x v="6"/>
    <x v="0"/>
    <x v="175"/>
    <n v="0.28157224882066434"/>
  </r>
  <r>
    <x v="0"/>
    <x v="1"/>
    <x v="0"/>
    <x v="175"/>
    <n v="0.18984200037970692"/>
  </r>
  <r>
    <x v="0"/>
    <x v="2"/>
    <x v="0"/>
    <x v="175"/>
    <n v="4.0173263801619097"/>
  </r>
  <r>
    <x v="0"/>
    <x v="7"/>
    <x v="0"/>
    <x v="175"/>
    <n v="0.93218918259684613"/>
  </r>
  <r>
    <x v="0"/>
    <x v="8"/>
    <x v="0"/>
    <x v="175"/>
    <n v="0.28157224882066434"/>
  </r>
  <r>
    <x v="0"/>
    <x v="5"/>
    <x v="0"/>
    <x v="175"/>
    <n v="4.0173263801619097"/>
  </r>
  <r>
    <x v="0"/>
    <x v="3"/>
    <x v="0"/>
    <x v="176"/>
    <n v="1.5277613874359774"/>
  </r>
  <r>
    <x v="0"/>
    <x v="4"/>
    <x v="0"/>
    <x v="176"/>
    <n v="1.477993855921822"/>
  </r>
  <r>
    <x v="0"/>
    <x v="0"/>
    <x v="0"/>
    <x v="177"/>
    <n v="83.99321152416303"/>
  </r>
  <r>
    <x v="0"/>
    <x v="6"/>
    <x v="0"/>
    <x v="177"/>
    <n v="0.28182674539050756"/>
  </r>
  <r>
    <x v="0"/>
    <x v="1"/>
    <x v="0"/>
    <x v="177"/>
    <n v="0.19016380193609642"/>
  </r>
  <r>
    <x v="0"/>
    <x v="2"/>
    <x v="0"/>
    <x v="177"/>
    <n v="4.0295835669267843"/>
  </r>
  <r>
    <x v="0"/>
    <x v="7"/>
    <x v="0"/>
    <x v="177"/>
    <n v="0.93103607848228698"/>
  </r>
  <r>
    <x v="0"/>
    <x v="8"/>
    <x v="0"/>
    <x v="177"/>
    <n v="0.28182674539050756"/>
  </r>
  <r>
    <x v="0"/>
    <x v="5"/>
    <x v="0"/>
    <x v="177"/>
    <n v="4.0295835669267843"/>
  </r>
  <r>
    <x v="0"/>
    <x v="3"/>
    <x v="0"/>
    <x v="178"/>
    <n v="1.5402543598496132"/>
  </r>
  <r>
    <x v="0"/>
    <x v="4"/>
    <x v="0"/>
    <x v="178"/>
    <n v="1.4776241981661942"/>
  </r>
  <r>
    <x v="0"/>
    <x v="0"/>
    <x v="0"/>
    <x v="179"/>
    <n v="83.802712336131194"/>
  </r>
  <r>
    <x v="0"/>
    <x v="6"/>
    <x v="0"/>
    <x v="179"/>
    <n v="0.28204805407597716"/>
  </r>
  <r>
    <x v="0"/>
    <x v="1"/>
    <x v="0"/>
    <x v="179"/>
    <n v="0.19049918803184249"/>
  </r>
  <r>
    <x v="0"/>
    <x v="2"/>
    <x v="0"/>
    <x v="179"/>
    <n v="4.0422430146851962"/>
  </r>
  <r>
    <x v="0"/>
    <x v="7"/>
    <x v="0"/>
    <x v="179"/>
    <n v="0.92983650143609242"/>
  </r>
  <r>
    <x v="0"/>
    <x v="8"/>
    <x v="0"/>
    <x v="179"/>
    <n v="0.28204805407597716"/>
  </r>
  <r>
    <x v="0"/>
    <x v="5"/>
    <x v="0"/>
    <x v="179"/>
    <n v="4.0422430146851962"/>
  </r>
  <r>
    <x v="0"/>
    <x v="3"/>
    <x v="0"/>
    <x v="180"/>
    <n v="1.5527477112903254"/>
  </r>
  <r>
    <x v="0"/>
    <x v="4"/>
    <x v="0"/>
    <x v="180"/>
    <n v="1.4772408800928227"/>
  </r>
  <r>
    <x v="0"/>
    <x v="0"/>
    <x v="0"/>
    <x v="181"/>
    <n v="83.611883943332259"/>
  </r>
  <r>
    <x v="0"/>
    <x v="6"/>
    <x v="0"/>
    <x v="181"/>
    <n v="0.28229244046033253"/>
  </r>
  <r>
    <x v="0"/>
    <x v="1"/>
    <x v="0"/>
    <x v="181"/>
    <n v="0.19082839279893576"/>
  </r>
  <r>
    <x v="0"/>
    <x v="2"/>
    <x v="0"/>
    <x v="181"/>
    <n v="4.0545997722995253"/>
  </r>
  <r>
    <x v="0"/>
    <x v="7"/>
    <x v="0"/>
    <x v="181"/>
    <n v="0.92866757534503086"/>
  </r>
  <r>
    <x v="0"/>
    <x v="8"/>
    <x v="0"/>
    <x v="181"/>
    <n v="0.28229244046033253"/>
  </r>
  <r>
    <x v="0"/>
    <x v="5"/>
    <x v="0"/>
    <x v="181"/>
    <n v="4.0545997722995253"/>
  </r>
  <r>
    <x v="0"/>
    <x v="3"/>
    <x v="0"/>
    <x v="182"/>
    <n v="1.5654462697689775"/>
  </r>
  <r>
    <x v="0"/>
    <x v="4"/>
    <x v="0"/>
    <x v="182"/>
    <n v="1.4768183499204612"/>
  </r>
  <r>
    <x v="0"/>
    <x v="0"/>
    <x v="0"/>
    <x v="183"/>
    <n v="83.420715182009417"/>
  </r>
  <r>
    <x v="0"/>
    <x v="6"/>
    <x v="0"/>
    <x v="183"/>
    <n v="0.28251060466514089"/>
  </r>
  <r>
    <x v="0"/>
    <x v="1"/>
    <x v="0"/>
    <x v="183"/>
    <n v="0.19116876132284935"/>
  </r>
  <r>
    <x v="0"/>
    <x v="2"/>
    <x v="0"/>
    <x v="183"/>
    <n v="4.0671644638796778"/>
  </r>
  <r>
    <x v="0"/>
    <x v="7"/>
    <x v="0"/>
    <x v="183"/>
    <n v="0.9274516437784267"/>
  </r>
  <r>
    <x v="0"/>
    <x v="8"/>
    <x v="0"/>
    <x v="183"/>
    <n v="0.28251060466514089"/>
  </r>
  <r>
    <x v="0"/>
    <x v="5"/>
    <x v="0"/>
    <x v="183"/>
    <n v="4.0671644638796778"/>
  </r>
  <r>
    <x v="0"/>
    <x v="3"/>
    <x v="0"/>
    <x v="184"/>
    <n v="1.5779404043178902"/>
  </r>
  <r>
    <x v="0"/>
    <x v="4"/>
    <x v="0"/>
    <x v="184"/>
    <n v="1.4763689543829894"/>
  </r>
  <r>
    <x v="0"/>
    <x v="0"/>
    <x v="0"/>
    <x v="185"/>
    <n v="83.229207397341554"/>
  </r>
  <r>
    <x v="0"/>
    <x v="6"/>
    <x v="0"/>
    <x v="185"/>
    <n v="0.28273814028308031"/>
  </r>
  <r>
    <x v="0"/>
    <x v="1"/>
    <x v="0"/>
    <x v="185"/>
    <n v="0.19150778466785578"/>
  </r>
  <r>
    <x v="0"/>
    <x v="2"/>
    <x v="0"/>
    <x v="185"/>
    <n v="4.0798250763358279"/>
  </r>
  <r>
    <x v="0"/>
    <x v="7"/>
    <x v="0"/>
    <x v="185"/>
    <n v="0.92622757199571482"/>
  </r>
  <r>
    <x v="0"/>
    <x v="8"/>
    <x v="0"/>
    <x v="185"/>
    <n v="0.28273814028308031"/>
  </r>
  <r>
    <x v="0"/>
    <x v="5"/>
    <x v="0"/>
    <x v="185"/>
    <n v="4.0798250763358279"/>
  </r>
  <r>
    <x v="0"/>
    <x v="3"/>
    <x v="0"/>
    <x v="186"/>
    <n v="1.5904349177535693"/>
  </r>
  <r>
    <x v="0"/>
    <x v="4"/>
    <x v="0"/>
    <x v="186"/>
    <n v="1.4759084787767662"/>
  </r>
  <r>
    <x v="0"/>
    <x v="0"/>
    <x v="0"/>
    <x v="187"/>
    <n v="83.03735914425647"/>
  </r>
  <r>
    <x v="0"/>
    <x v="6"/>
    <x v="0"/>
    <x v="187"/>
    <n v="0.28296717285269102"/>
  </r>
  <r>
    <x v="0"/>
    <x v="1"/>
    <x v="0"/>
    <x v="187"/>
    <n v="0.19184825308508643"/>
  </r>
  <r>
    <x v="0"/>
    <x v="2"/>
    <x v="0"/>
    <x v="187"/>
    <n v="4.0920841385538065"/>
  </r>
  <r>
    <x v="0"/>
    <x v="7"/>
    <x v="0"/>
    <x v="187"/>
    <n v="0.92503504781686152"/>
  </r>
  <r>
    <x v="0"/>
    <x v="8"/>
    <x v="0"/>
    <x v="187"/>
    <n v="0.28296717285269102"/>
  </r>
  <r>
    <x v="0"/>
    <x v="5"/>
    <x v="0"/>
    <x v="187"/>
    <n v="4.0920841385538065"/>
  </r>
  <r>
    <x v="0"/>
    <x v="3"/>
    <x v="0"/>
    <x v="188"/>
    <n v="1.6029298226126976"/>
  </r>
  <r>
    <x v="0"/>
    <x v="4"/>
    <x v="0"/>
    <x v="188"/>
    <n v="1.475406227545295"/>
  </r>
  <r>
    <x v="0"/>
    <x v="0"/>
    <x v="0"/>
    <x v="189"/>
    <n v="82.845156845120499"/>
  </r>
  <r>
    <x v="0"/>
    <x v="6"/>
    <x v="0"/>
    <x v="189"/>
    <n v="0.28316321688467294"/>
  </r>
  <r>
    <x v="0"/>
    <x v="1"/>
    <x v="0"/>
    <x v="189"/>
    <n v="0.19220229913597742"/>
  </r>
  <r>
    <x v="0"/>
    <x v="2"/>
    <x v="0"/>
    <x v="189"/>
    <n v="4.1047455230163266"/>
  </r>
  <r>
    <x v="0"/>
    <x v="7"/>
    <x v="0"/>
    <x v="189"/>
    <n v="0.92379491755323462"/>
  </r>
  <r>
    <x v="0"/>
    <x v="8"/>
    <x v="0"/>
    <x v="189"/>
    <n v="0.28316321688467294"/>
  </r>
  <r>
    <x v="0"/>
    <x v="5"/>
    <x v="0"/>
    <x v="189"/>
    <n v="4.1047455230163266"/>
  </r>
  <r>
    <x v="0"/>
    <x v="3"/>
    <x v="0"/>
    <x v="190"/>
    <n v="1.6154251062647784"/>
  </r>
  <r>
    <x v="0"/>
    <x v="4"/>
    <x v="0"/>
    <x v="190"/>
    <n v="1.4748946067096869"/>
  </r>
  <r>
    <x v="0"/>
    <x v="0"/>
    <x v="0"/>
    <x v="191"/>
    <n v="82.652606488886136"/>
  </r>
  <r>
    <x v="0"/>
    <x v="6"/>
    <x v="0"/>
    <x v="191"/>
    <n v="0.28338190555299458"/>
  </r>
  <r>
    <x v="0"/>
    <x v="1"/>
    <x v="0"/>
    <x v="191"/>
    <n v="0.19255035623436045"/>
  </r>
  <r>
    <x v="0"/>
    <x v="2"/>
    <x v="0"/>
    <x v="191"/>
    <n v="4.1178803053859436"/>
  </r>
  <r>
    <x v="0"/>
    <x v="7"/>
    <x v="0"/>
    <x v="191"/>
    <n v="0.92258692448179402"/>
  </r>
  <r>
    <x v="0"/>
    <x v="8"/>
    <x v="0"/>
    <x v="191"/>
    <n v="0.28338190555299458"/>
  </r>
  <r>
    <x v="0"/>
    <x v="5"/>
    <x v="0"/>
    <x v="191"/>
    <n v="4.1178803053859436"/>
  </r>
  <r>
    <x v="0"/>
    <x v="3"/>
    <x v="0"/>
    <x v="192"/>
    <n v="1.6253898144205747"/>
  </r>
  <r>
    <x v="0"/>
    <x v="4"/>
    <x v="0"/>
    <x v="192"/>
    <n v="1.4743395110714541"/>
  </r>
  <r>
    <x v="0"/>
    <x v="0"/>
    <x v="0"/>
    <x v="193"/>
    <n v="82.45971568278776"/>
  </r>
  <r>
    <x v="0"/>
    <x v="6"/>
    <x v="0"/>
    <x v="193"/>
    <n v="0.28362795037449867"/>
  </r>
  <r>
    <x v="0"/>
    <x v="1"/>
    <x v="0"/>
    <x v="193"/>
    <n v="0.192890806098379"/>
  </r>
  <r>
    <x v="0"/>
    <x v="2"/>
    <x v="0"/>
    <x v="193"/>
    <n v="4.1311188488377759"/>
  </r>
  <r>
    <x v="0"/>
    <x v="7"/>
    <x v="0"/>
    <x v="193"/>
    <n v="0.92133020939781152"/>
  </r>
  <r>
    <x v="0"/>
    <x v="8"/>
    <x v="0"/>
    <x v="193"/>
    <n v="0.28362795037449867"/>
  </r>
  <r>
    <x v="0"/>
    <x v="5"/>
    <x v="0"/>
    <x v="193"/>
    <n v="4.1311188488377759"/>
  </r>
  <r>
    <x v="0"/>
    <x v="3"/>
    <x v="0"/>
    <x v="194"/>
    <n v="1.6373842351926626"/>
  </r>
  <r>
    <x v="0"/>
    <x v="4"/>
    <x v="0"/>
    <x v="194"/>
    <n v="1.473761821180597"/>
  </r>
  <r>
    <x v="0"/>
    <x v="0"/>
    <x v="0"/>
    <x v="195"/>
    <n v="82.266482985419117"/>
  </r>
  <r>
    <x v="0"/>
    <x v="6"/>
    <x v="0"/>
    <x v="195"/>
    <n v="0.2838757381058068"/>
  </r>
  <r>
    <x v="0"/>
    <x v="1"/>
    <x v="0"/>
    <x v="195"/>
    <n v="0.19323269736864437"/>
  </r>
  <r>
    <x v="0"/>
    <x v="2"/>
    <x v="0"/>
    <x v="195"/>
    <n v="4.1438588391435527"/>
  </r>
  <r>
    <x v="0"/>
    <x v="7"/>
    <x v="0"/>
    <x v="195"/>
    <n v="0.92006502654701217"/>
  </r>
  <r>
    <x v="0"/>
    <x v="8"/>
    <x v="0"/>
    <x v="195"/>
    <n v="0.2838757381058068"/>
  </r>
  <r>
    <x v="0"/>
    <x v="5"/>
    <x v="0"/>
    <x v="195"/>
    <n v="4.1438588391435527"/>
  </r>
  <r>
    <x v="0"/>
    <x v="3"/>
    <x v="0"/>
    <x v="196"/>
    <n v="1.6494704961944162"/>
  </r>
  <r>
    <x v="0"/>
    <x v="4"/>
    <x v="0"/>
    <x v="196"/>
    <n v="1.4732170263961786"/>
  </r>
  <r>
    <x v="0"/>
    <x v="0"/>
    <x v="0"/>
    <x v="197"/>
    <n v="82.072892393325162"/>
  </r>
  <r>
    <x v="0"/>
    <x v="6"/>
    <x v="0"/>
    <x v="197"/>
    <n v="0.28408391057031779"/>
  </r>
  <r>
    <x v="0"/>
    <x v="1"/>
    <x v="0"/>
    <x v="197"/>
    <n v="0.19359059209395485"/>
  </r>
  <r>
    <x v="0"/>
    <x v="2"/>
    <x v="0"/>
    <x v="197"/>
    <n v="4.1555169267187919"/>
  </r>
  <r>
    <x v="0"/>
    <x v="7"/>
    <x v="0"/>
    <x v="197"/>
    <n v="0.91891493807415658"/>
  </r>
  <r>
    <x v="0"/>
    <x v="8"/>
    <x v="0"/>
    <x v="197"/>
    <n v="0.28408391057031779"/>
  </r>
  <r>
    <x v="0"/>
    <x v="5"/>
    <x v="0"/>
    <x v="197"/>
    <n v="4.1555169267187919"/>
  </r>
  <r>
    <x v="0"/>
    <x v="3"/>
    <x v="0"/>
    <x v="198"/>
    <n v="1.6619668490380768"/>
  </r>
  <r>
    <x v="0"/>
    <x v="4"/>
    <x v="0"/>
    <x v="198"/>
    <n v="1.4725882446744665"/>
  </r>
  <r>
    <x v="0"/>
    <x v="0"/>
    <x v="0"/>
    <x v="199"/>
    <n v="81.87891395069984"/>
  </r>
  <r>
    <x v="0"/>
    <x v="6"/>
    <x v="0"/>
    <x v="199"/>
    <n v="0.28421274463769364"/>
  </r>
  <r>
    <x v="0"/>
    <x v="1"/>
    <x v="0"/>
    <x v="199"/>
    <n v="0.19397844262532749"/>
  </r>
  <r>
    <x v="0"/>
    <x v="2"/>
    <x v="0"/>
    <x v="199"/>
    <n v="4.1682150211340341"/>
  </r>
  <r>
    <x v="0"/>
    <x v="7"/>
    <x v="0"/>
    <x v="199"/>
    <n v="0.91763436423563327"/>
  </r>
  <r>
    <x v="0"/>
    <x v="8"/>
    <x v="0"/>
    <x v="199"/>
    <n v="0.28421274463769364"/>
  </r>
  <r>
    <x v="0"/>
    <x v="5"/>
    <x v="0"/>
    <x v="199"/>
    <n v="4.1682150211340341"/>
  </r>
  <r>
    <x v="0"/>
    <x v="3"/>
    <x v="0"/>
    <x v="200"/>
    <n v="1.6744635772443672"/>
  </r>
  <r>
    <x v="0"/>
    <x v="4"/>
    <x v="0"/>
    <x v="200"/>
    <n v="1.4719541189206931"/>
  </r>
  <r>
    <x v="0"/>
    <x v="0"/>
    <x v="0"/>
    <x v="201"/>
    <n v="81.684568852013044"/>
  </r>
  <r>
    <x v="0"/>
    <x v="6"/>
    <x v="0"/>
    <x v="201"/>
    <n v="0.28440743253620643"/>
  </r>
  <r>
    <x v="0"/>
    <x v="1"/>
    <x v="0"/>
    <x v="201"/>
    <n v="0.19434509868679584"/>
  </r>
  <r>
    <x v="0"/>
    <x v="2"/>
    <x v="0"/>
    <x v="201"/>
    <n v="4.1805103771294849"/>
  </r>
  <r>
    <x v="0"/>
    <x v="7"/>
    <x v="0"/>
    <x v="201"/>
    <n v="0.91638739055978269"/>
  </r>
  <r>
    <x v="0"/>
    <x v="8"/>
    <x v="0"/>
    <x v="201"/>
    <n v="0.28440743253620643"/>
  </r>
  <r>
    <x v="0"/>
    <x v="5"/>
    <x v="0"/>
    <x v="201"/>
    <n v="4.1805103771294849"/>
  </r>
  <r>
    <x v="0"/>
    <x v="3"/>
    <x v="0"/>
    <x v="202"/>
    <n v="1.6869606933846981"/>
  </r>
  <r>
    <x v="0"/>
    <x v="4"/>
    <x v="0"/>
    <x v="202"/>
    <n v="1.4712723770522018"/>
  </r>
  <r>
    <x v="0"/>
    <x v="0"/>
    <x v="0"/>
    <x v="203"/>
    <n v="81.489843487611736"/>
  </r>
  <r>
    <x v="0"/>
    <x v="6"/>
    <x v="0"/>
    <x v="203"/>
    <n v="0.28456932311432337"/>
  </r>
  <r>
    <x v="0"/>
    <x v="1"/>
    <x v="0"/>
    <x v="203"/>
    <n v="0.19472536440131286"/>
  </r>
  <r>
    <x v="0"/>
    <x v="2"/>
    <x v="0"/>
    <x v="203"/>
    <n v="4.193209247108074"/>
  </r>
  <r>
    <x v="0"/>
    <x v="7"/>
    <x v="0"/>
    <x v="203"/>
    <n v="0.91509123260597025"/>
  </r>
  <r>
    <x v="0"/>
    <x v="8"/>
    <x v="0"/>
    <x v="203"/>
    <n v="0.28456932311432337"/>
  </r>
  <r>
    <x v="0"/>
    <x v="5"/>
    <x v="0"/>
    <x v="203"/>
    <n v="4.193209247108074"/>
  </r>
  <r>
    <x v="0"/>
    <x v="3"/>
    <x v="0"/>
    <x v="204"/>
    <n v="1.6994581847981749"/>
  </r>
  <r>
    <x v="0"/>
    <x v="4"/>
    <x v="0"/>
    <x v="204"/>
    <n v="1.4705870052750258"/>
  </r>
  <r>
    <x v="0"/>
    <x v="0"/>
    <x v="0"/>
    <x v="205"/>
    <n v="81.2947435895815"/>
  </r>
  <r>
    <x v="0"/>
    <x v="6"/>
    <x v="0"/>
    <x v="205"/>
    <n v="0.28475330438136903"/>
  </r>
  <r>
    <x v="0"/>
    <x v="1"/>
    <x v="0"/>
    <x v="205"/>
    <n v="0.19509989803023281"/>
  </r>
  <r>
    <x v="0"/>
    <x v="2"/>
    <x v="0"/>
    <x v="205"/>
    <n v="4.2056044846667673"/>
  </r>
  <r>
    <x v="0"/>
    <x v="7"/>
    <x v="0"/>
    <x v="205"/>
    <n v="0.91382925193383424"/>
  </r>
  <r>
    <x v="0"/>
    <x v="8"/>
    <x v="0"/>
    <x v="205"/>
    <n v="0.28475330438136903"/>
  </r>
  <r>
    <x v="0"/>
    <x v="5"/>
    <x v="0"/>
    <x v="205"/>
    <n v="4.2056044846667673"/>
  </r>
  <r>
    <x v="0"/>
    <x v="3"/>
    <x v="0"/>
    <x v="206"/>
    <n v="1.7121609472890764"/>
  </r>
  <r>
    <x v="0"/>
    <x v="4"/>
    <x v="0"/>
    <x v="206"/>
    <n v="1.4698523151450038"/>
  </r>
  <r>
    <x v="0"/>
    <x v="0"/>
    <x v="0"/>
    <x v="207"/>
    <n v="81.099257911449584"/>
  </r>
  <r>
    <x v="0"/>
    <x v="6"/>
    <x v="0"/>
    <x v="207"/>
    <n v="0.28491128185014875"/>
  </r>
  <r>
    <x v="0"/>
    <x v="1"/>
    <x v="0"/>
    <x v="207"/>
    <n v="0.1954856781319167"/>
  </r>
  <r>
    <x v="0"/>
    <x v="2"/>
    <x v="0"/>
    <x v="207"/>
    <n v="4.218208304072788"/>
  </r>
  <r>
    <x v="0"/>
    <x v="7"/>
    <x v="0"/>
    <x v="207"/>
    <n v="0.91251758754649481"/>
  </r>
  <r>
    <x v="0"/>
    <x v="8"/>
    <x v="0"/>
    <x v="207"/>
    <n v="0.28491128185014875"/>
  </r>
  <r>
    <x v="0"/>
    <x v="5"/>
    <x v="0"/>
    <x v="207"/>
    <n v="4.218208304072788"/>
  </r>
  <r>
    <x v="0"/>
    <x v="3"/>
    <x v="0"/>
    <x v="208"/>
    <n v="1.7246592142793782"/>
  </r>
  <r>
    <x v="0"/>
    <x v="4"/>
    <x v="0"/>
    <x v="208"/>
    <n v="1.469090721487909"/>
  </r>
  <r>
    <x v="0"/>
    <x v="0"/>
    <x v="0"/>
    <x v="209"/>
    <n v="80.903387445990063"/>
  </r>
  <r>
    <x v="0"/>
    <x v="6"/>
    <x v="0"/>
    <x v="209"/>
    <n v="0.2850779693135142"/>
  </r>
  <r>
    <x v="0"/>
    <x v="1"/>
    <x v="0"/>
    <x v="209"/>
    <n v="0.19587046545951653"/>
  </r>
  <r>
    <x v="0"/>
    <x v="2"/>
    <x v="0"/>
    <x v="209"/>
    <n v="4.2309083433906025"/>
  </r>
  <r>
    <x v="0"/>
    <x v="7"/>
    <x v="0"/>
    <x v="209"/>
    <n v="0.91119821594994843"/>
  </r>
  <r>
    <x v="0"/>
    <x v="8"/>
    <x v="0"/>
    <x v="209"/>
    <n v="0.2850779693135142"/>
  </r>
  <r>
    <x v="0"/>
    <x v="5"/>
    <x v="0"/>
    <x v="209"/>
    <n v="4.2309083433906025"/>
  </r>
  <r>
    <x v="0"/>
    <x v="3"/>
    <x v="0"/>
    <x v="210"/>
    <n v="1.7371578563968537"/>
  </r>
  <r>
    <x v="0"/>
    <x v="4"/>
    <x v="0"/>
    <x v="210"/>
    <n v="1.4683280825764422"/>
  </r>
  <r>
    <x v="0"/>
    <x v="0"/>
    <x v="0"/>
    <x v="211"/>
    <n v="80.707130451592235"/>
  </r>
  <r>
    <x v="0"/>
    <x v="6"/>
    <x v="0"/>
    <x v="211"/>
    <n v="0.28524568079483464"/>
  </r>
  <r>
    <x v="0"/>
    <x v="1"/>
    <x v="0"/>
    <x v="211"/>
    <n v="0.19625699439782424"/>
  </r>
  <r>
    <x v="0"/>
    <x v="2"/>
    <x v="0"/>
    <x v="211"/>
    <n v="4.243205582312557"/>
  </r>
  <r>
    <x v="0"/>
    <x v="7"/>
    <x v="0"/>
    <x v="211"/>
    <n v="0.90991388400856765"/>
  </r>
  <r>
    <x v="0"/>
    <x v="8"/>
    <x v="0"/>
    <x v="211"/>
    <n v="0.28524568079483464"/>
  </r>
  <r>
    <x v="0"/>
    <x v="5"/>
    <x v="0"/>
    <x v="211"/>
    <n v="4.243205582312557"/>
  </r>
  <r>
    <x v="0"/>
    <x v="3"/>
    <x v="0"/>
    <x v="212"/>
    <n v="1.7496568862103601"/>
  </r>
  <r>
    <x v="0"/>
    <x v="4"/>
    <x v="0"/>
    <x v="212"/>
    <n v="1.4675135588844812"/>
  </r>
  <r>
    <x v="0"/>
    <x v="0"/>
    <x v="0"/>
    <x v="213"/>
    <n v="80.510473310702864"/>
  </r>
  <r>
    <x v="0"/>
    <x v="6"/>
    <x v="0"/>
    <x v="213"/>
    <n v="0.2853807887205197"/>
  </r>
  <r>
    <x v="0"/>
    <x v="1"/>
    <x v="0"/>
    <x v="213"/>
    <n v="0.19665714088936614"/>
  </r>
  <r>
    <x v="0"/>
    <x v="2"/>
    <x v="0"/>
    <x v="213"/>
    <n v="4.2559063967122368"/>
  </r>
  <r>
    <x v="0"/>
    <x v="7"/>
    <x v="0"/>
    <x v="213"/>
    <n v="0.90857931531722114"/>
  </r>
  <r>
    <x v="0"/>
    <x v="8"/>
    <x v="0"/>
    <x v="213"/>
    <n v="0.2853807887205197"/>
  </r>
  <r>
    <x v="0"/>
    <x v="5"/>
    <x v="0"/>
    <x v="213"/>
    <n v="4.2559063967122368"/>
  </r>
  <r>
    <x v="0"/>
    <x v="3"/>
    <x v="0"/>
    <x v="214"/>
    <n v="1.7621562910619337"/>
  </r>
  <r>
    <x v="0"/>
    <x v="4"/>
    <x v="0"/>
    <x v="214"/>
    <n v="1.4666997032835027"/>
  </r>
  <r>
    <x v="0"/>
    <x v="0"/>
    <x v="0"/>
    <x v="215"/>
    <n v="80.313421550997006"/>
  </r>
  <r>
    <x v="0"/>
    <x v="6"/>
    <x v="0"/>
    <x v="215"/>
    <n v="0.28553753197112486"/>
  </r>
  <r>
    <x v="0"/>
    <x v="1"/>
    <x v="0"/>
    <x v="215"/>
    <n v="0.19705175970586181"/>
  </r>
  <r>
    <x v="0"/>
    <x v="2"/>
    <x v="0"/>
    <x v="215"/>
    <n v="4.2683035319095319"/>
  </r>
  <r>
    <x v="0"/>
    <x v="7"/>
    <x v="0"/>
    <x v="215"/>
    <n v="0.90728035265512863"/>
  </r>
  <r>
    <x v="0"/>
    <x v="8"/>
    <x v="0"/>
    <x v="215"/>
    <n v="0.28553753197112486"/>
  </r>
  <r>
    <x v="0"/>
    <x v="5"/>
    <x v="0"/>
    <x v="215"/>
    <n v="4.2683035319095319"/>
  </r>
  <r>
    <x v="0"/>
    <x v="3"/>
    <x v="0"/>
    <x v="216"/>
    <n v="1.774860998115857"/>
  </r>
  <r>
    <x v="0"/>
    <x v="4"/>
    <x v="0"/>
    <x v="216"/>
    <n v="1.4658322618413822"/>
  </r>
  <r>
    <x v="0"/>
    <x v="0"/>
    <x v="0"/>
    <x v="217"/>
    <n v="80.115963891544894"/>
  </r>
  <r>
    <x v="0"/>
    <x v="6"/>
    <x v="0"/>
    <x v="217"/>
    <n v="0.28566838405488282"/>
  </r>
  <r>
    <x v="0"/>
    <x v="1"/>
    <x v="0"/>
    <x v="217"/>
    <n v="0.19745765945211385"/>
  </r>
  <r>
    <x v="0"/>
    <x v="2"/>
    <x v="0"/>
    <x v="217"/>
    <n v="4.2807109823466893"/>
  </r>
  <r>
    <x v="0"/>
    <x v="7"/>
    <x v="0"/>
    <x v="217"/>
    <n v="0.90593066868235106"/>
  </r>
  <r>
    <x v="0"/>
    <x v="8"/>
    <x v="0"/>
    <x v="217"/>
    <n v="0.28566838405488282"/>
  </r>
  <r>
    <x v="0"/>
    <x v="5"/>
    <x v="0"/>
    <x v="217"/>
    <n v="4.2807109823466893"/>
  </r>
  <r>
    <x v="0"/>
    <x v="3"/>
    <x v="0"/>
    <x v="218"/>
    <n v="1.7869513361548517"/>
  </r>
  <r>
    <x v="0"/>
    <x v="4"/>
    <x v="0"/>
    <x v="218"/>
    <n v="1.4649379325309964"/>
  </r>
  <r>
    <x v="0"/>
    <x v="0"/>
    <x v="0"/>
    <x v="219"/>
    <n v="79.91809649193786"/>
  </r>
  <r>
    <x v="0"/>
    <x v="6"/>
    <x v="0"/>
    <x v="219"/>
    <n v="0.28579440540985562"/>
  </r>
  <r>
    <x v="0"/>
    <x v="1"/>
    <x v="0"/>
    <x v="219"/>
    <n v="0.19786739960704053"/>
  </r>
  <r>
    <x v="0"/>
    <x v="2"/>
    <x v="0"/>
    <x v="219"/>
    <n v="4.2934283056052269"/>
  </r>
  <r>
    <x v="0"/>
    <x v="7"/>
    <x v="0"/>
    <x v="219"/>
    <n v="0.90457362642525263"/>
  </r>
  <r>
    <x v="0"/>
    <x v="8"/>
    <x v="0"/>
    <x v="219"/>
    <n v="0.28579440540985562"/>
  </r>
  <r>
    <x v="0"/>
    <x v="5"/>
    <x v="0"/>
    <x v="219"/>
    <n v="4.2934283056052269"/>
  </r>
  <r>
    <x v="0"/>
    <x v="3"/>
    <x v="0"/>
    <x v="220"/>
    <n v="1.799042012508778"/>
  </r>
  <r>
    <x v="0"/>
    <x v="4"/>
    <x v="0"/>
    <x v="220"/>
    <n v="1.4641070432121817"/>
  </r>
  <r>
    <x v="0"/>
    <x v="0"/>
    <x v="0"/>
    <x v="221"/>
    <n v="79.719822532950658"/>
  </r>
  <r>
    <x v="0"/>
    <x v="6"/>
    <x v="0"/>
    <x v="221"/>
    <n v="0.2859355146738129"/>
  </r>
  <r>
    <x v="0"/>
    <x v="1"/>
    <x v="0"/>
    <x v="221"/>
    <n v="0.19827395898719602"/>
  </r>
  <r>
    <x v="0"/>
    <x v="2"/>
    <x v="0"/>
    <x v="221"/>
    <n v="4.3050906517868448"/>
  </r>
  <r>
    <x v="0"/>
    <x v="7"/>
    <x v="0"/>
    <x v="221"/>
    <n v="0.90334100005659168"/>
  </r>
  <r>
    <x v="0"/>
    <x v="8"/>
    <x v="0"/>
    <x v="221"/>
    <n v="0.2859355146738129"/>
  </r>
  <r>
    <x v="0"/>
    <x v="5"/>
    <x v="0"/>
    <x v="221"/>
    <n v="4.3050906517868448"/>
  </r>
  <r>
    <x v="0"/>
    <x v="3"/>
    <x v="0"/>
    <x v="222"/>
    <n v="1.8115429298168673"/>
  </r>
  <r>
    <x v="0"/>
    <x v="4"/>
    <x v="0"/>
    <x v="222"/>
    <n v="1.4631615491708772"/>
  </r>
  <r>
    <x v="0"/>
    <x v="0"/>
    <x v="0"/>
    <x v="223"/>
    <n v="79.521113073420807"/>
  </r>
  <r>
    <x v="0"/>
    <x v="6"/>
    <x v="0"/>
    <x v="223"/>
    <n v="0.2860008856239265"/>
  </r>
  <r>
    <x v="0"/>
    <x v="1"/>
    <x v="0"/>
    <x v="223"/>
    <n v="0.19870945952984909"/>
  </r>
  <r>
    <x v="0"/>
    <x v="2"/>
    <x v="0"/>
    <x v="223"/>
    <n v="4.3177933840086924"/>
  </r>
  <r>
    <x v="0"/>
    <x v="7"/>
    <x v="0"/>
    <x v="223"/>
    <n v="0.901969489565833"/>
  </r>
  <r>
    <x v="0"/>
    <x v="8"/>
    <x v="0"/>
    <x v="223"/>
    <n v="0.2860008856239265"/>
  </r>
  <r>
    <x v="0"/>
    <x v="5"/>
    <x v="0"/>
    <x v="223"/>
    <n v="4.3177933840086924"/>
  </r>
  <r>
    <x v="0"/>
    <x v="3"/>
    <x v="0"/>
    <x v="224"/>
    <n v="1.8240442219308539"/>
  </r>
  <r>
    <x v="0"/>
    <x v="4"/>
    <x v="0"/>
    <x v="224"/>
    <n v="1.4622209630680283"/>
  </r>
  <r>
    <x v="0"/>
    <x v="0"/>
    <x v="0"/>
    <x v="225"/>
    <n v="79.321988446153483"/>
  </r>
  <r>
    <x v="0"/>
    <x v="6"/>
    <x v="0"/>
    <x v="225"/>
    <n v="0.28612977993118599"/>
  </r>
  <r>
    <x v="0"/>
    <x v="1"/>
    <x v="0"/>
    <x v="225"/>
    <n v="0.19912462726732369"/>
  </r>
  <r>
    <x v="0"/>
    <x v="2"/>
    <x v="0"/>
    <x v="225"/>
    <n v="4.3300932300257644"/>
  </r>
  <r>
    <x v="0"/>
    <x v="7"/>
    <x v="0"/>
    <x v="225"/>
    <n v="0.90063496810706722"/>
  </r>
  <r>
    <x v="0"/>
    <x v="8"/>
    <x v="0"/>
    <x v="225"/>
    <n v="0.28612977993118599"/>
  </r>
  <r>
    <x v="0"/>
    <x v="5"/>
    <x v="0"/>
    <x v="225"/>
    <n v="4.3300932300257644"/>
  </r>
  <r>
    <x v="0"/>
    <x v="3"/>
    <x v="0"/>
    <x v="226"/>
    <n v="1.836545901411446"/>
  </r>
  <r>
    <x v="0"/>
    <x v="4"/>
    <x v="0"/>
    <x v="226"/>
    <n v="1.4612225823702918"/>
  </r>
  <r>
    <x v="0"/>
    <x v="0"/>
    <x v="0"/>
    <x v="227"/>
    <n v="79.122435011104272"/>
  </r>
  <r>
    <x v="0"/>
    <x v="6"/>
    <x v="0"/>
    <x v="227"/>
    <n v="0.28622633763572569"/>
  </r>
  <r>
    <x v="0"/>
    <x v="1"/>
    <x v="0"/>
    <x v="227"/>
    <n v="0.19955343504920967"/>
  </r>
  <r>
    <x v="0"/>
    <x v="2"/>
    <x v="0"/>
    <x v="227"/>
    <n v="4.3427967366641873"/>
  </r>
  <r>
    <x v="0"/>
    <x v="7"/>
    <x v="0"/>
    <x v="227"/>
    <n v="0.89924881116873101"/>
  </r>
  <r>
    <x v="0"/>
    <x v="8"/>
    <x v="0"/>
    <x v="227"/>
    <n v="0.28622633763572569"/>
  </r>
  <r>
    <x v="0"/>
    <x v="5"/>
    <x v="0"/>
    <x v="227"/>
    <n v="4.3427967366641873"/>
  </r>
  <r>
    <x v="0"/>
    <x v="3"/>
    <x v="0"/>
    <x v="228"/>
    <n v="1.8490479555997252"/>
  </r>
  <r>
    <x v="0"/>
    <x v="4"/>
    <x v="0"/>
    <x v="228"/>
    <n v="1.4602308218243598"/>
  </r>
  <r>
    <x v="0"/>
    <x v="0"/>
    <x v="0"/>
    <x v="229"/>
    <n v="78.922458001482724"/>
  </r>
  <r>
    <x v="0"/>
    <x v="6"/>
    <x v="0"/>
    <x v="229"/>
    <n v="0.28634387713595627"/>
  </r>
  <r>
    <x v="0"/>
    <x v="1"/>
    <x v="0"/>
    <x v="229"/>
    <n v="0.19997700962155071"/>
  </r>
  <r>
    <x v="0"/>
    <x v="2"/>
    <x v="0"/>
    <x v="229"/>
    <n v="4.3551964993216652"/>
  </r>
  <r>
    <x v="0"/>
    <x v="7"/>
    <x v="0"/>
    <x v="229"/>
    <n v="0.89790019413056266"/>
  </r>
  <r>
    <x v="0"/>
    <x v="8"/>
    <x v="0"/>
    <x v="229"/>
    <n v="0.28634387713595627"/>
  </r>
  <r>
    <x v="0"/>
    <x v="5"/>
    <x v="0"/>
    <x v="229"/>
    <n v="4.3551964993216652"/>
  </r>
  <r>
    <x v="0"/>
    <x v="3"/>
    <x v="0"/>
    <x v="230"/>
    <n v="1.8617553550848598"/>
  </r>
  <r>
    <x v="0"/>
    <x v="4"/>
    <x v="0"/>
    <x v="230"/>
    <n v="1.4591795673072561"/>
  </r>
  <r>
    <x v="0"/>
    <x v="0"/>
    <x v="0"/>
    <x v="231"/>
    <n v="78.722046077004407"/>
  </r>
  <r>
    <x v="0"/>
    <x v="6"/>
    <x v="0"/>
    <x v="231"/>
    <n v="0.28643567733826536"/>
  </r>
  <r>
    <x v="0"/>
    <x v="1"/>
    <x v="0"/>
    <x v="231"/>
    <n v="0.20041192447831976"/>
  </r>
  <r>
    <x v="0"/>
    <x v="2"/>
    <x v="0"/>
    <x v="231"/>
    <n v="4.3678049192552226"/>
  </r>
  <r>
    <x v="0"/>
    <x v="7"/>
    <x v="0"/>
    <x v="231"/>
    <n v="0.89649947799046248"/>
  </r>
  <r>
    <x v="0"/>
    <x v="8"/>
    <x v="0"/>
    <x v="231"/>
    <n v="0.28643567733826536"/>
  </r>
  <r>
    <x v="0"/>
    <x v="5"/>
    <x v="0"/>
    <x v="231"/>
    <n v="4.3678049192552226"/>
  </r>
  <r>
    <x v="0"/>
    <x v="3"/>
    <x v="0"/>
    <x v="232"/>
    <n v="1.8742581837144057"/>
  </r>
  <r>
    <x v="0"/>
    <x v="4"/>
    <x v="0"/>
    <x v="232"/>
    <n v="1.4581014474589038"/>
  </r>
  <r>
    <x v="0"/>
    <x v="0"/>
    <x v="0"/>
    <x v="233"/>
    <n v="78.521199838491157"/>
  </r>
  <r>
    <x v="0"/>
    <x v="6"/>
    <x v="0"/>
    <x v="233"/>
    <n v="0.28653545009081322"/>
  </r>
  <r>
    <x v="0"/>
    <x v="1"/>
    <x v="0"/>
    <x v="233"/>
    <n v="0.20084623851325034"/>
  </r>
  <r>
    <x v="0"/>
    <x v="2"/>
    <x v="0"/>
    <x v="233"/>
    <n v="4.3805095935051197"/>
  </r>
  <r>
    <x v="0"/>
    <x v="7"/>
    <x v="0"/>
    <x v="233"/>
    <n v="0.89509153696488442"/>
  </r>
  <r>
    <x v="0"/>
    <x v="8"/>
    <x v="0"/>
    <x v="233"/>
    <n v="0.28653545009081322"/>
  </r>
  <r>
    <x v="0"/>
    <x v="5"/>
    <x v="0"/>
    <x v="233"/>
    <n v="4.3805095935051197"/>
  </r>
  <r>
    <x v="0"/>
    <x v="3"/>
    <x v="0"/>
    <x v="234"/>
    <n v="1.8867613869071986"/>
  </r>
  <r>
    <x v="0"/>
    <x v="4"/>
    <x v="0"/>
    <x v="234"/>
    <n v="1.4570325294772646"/>
  </r>
  <r>
    <x v="0"/>
    <x v="0"/>
    <x v="0"/>
    <x v="235"/>
    <n v="78.319917214089529"/>
  </r>
  <r>
    <x v="0"/>
    <x v="6"/>
    <x v="0"/>
    <x v="235"/>
    <n v="0.28663572432170242"/>
  </r>
  <r>
    <x v="0"/>
    <x v="1"/>
    <x v="0"/>
    <x v="235"/>
    <n v="0.20128262440162462"/>
  </r>
  <r>
    <x v="0"/>
    <x v="2"/>
    <x v="0"/>
    <x v="235"/>
    <n v="4.3928113196623464"/>
  </r>
  <r>
    <x v="0"/>
    <x v="7"/>
    <x v="0"/>
    <x v="235"/>
    <n v="0.89372195795789533"/>
  </r>
  <r>
    <x v="0"/>
    <x v="8"/>
    <x v="0"/>
    <x v="235"/>
    <n v="0.28663572432170242"/>
  </r>
  <r>
    <x v="0"/>
    <x v="5"/>
    <x v="0"/>
    <x v="235"/>
    <n v="4.3928113196623464"/>
  </r>
  <r>
    <x v="0"/>
    <x v="3"/>
    <x v="0"/>
    <x v="236"/>
    <n v="1.8992649772291648"/>
  </r>
  <r>
    <x v="0"/>
    <x v="4"/>
    <x v="0"/>
    <x v="236"/>
    <n v="1.4559015554704402"/>
  </r>
  <r>
    <x v="0"/>
    <x v="0"/>
    <x v="0"/>
    <x v="237"/>
    <n v="78.118184540193027"/>
  </r>
  <r>
    <x v="0"/>
    <x v="6"/>
    <x v="0"/>
    <x v="237"/>
    <n v="0.28670384907755836"/>
  </r>
  <r>
    <x v="0"/>
    <x v="1"/>
    <x v="0"/>
    <x v="237"/>
    <n v="0.20173267389650726"/>
  </r>
  <r>
    <x v="0"/>
    <x v="2"/>
    <x v="0"/>
    <x v="237"/>
    <n v="4.405516767847093"/>
  </r>
  <r>
    <x v="0"/>
    <x v="7"/>
    <x v="0"/>
    <x v="237"/>
    <n v="0.89229977761607848"/>
  </r>
  <r>
    <x v="0"/>
    <x v="8"/>
    <x v="0"/>
    <x v="237"/>
    <n v="0.28670384907755836"/>
  </r>
  <r>
    <x v="0"/>
    <x v="5"/>
    <x v="0"/>
    <x v="237"/>
    <n v="4.405516767847093"/>
  </r>
  <r>
    <x v="0"/>
    <x v="3"/>
    <x v="0"/>
    <x v="238"/>
    <n v="1.9117689420288908"/>
  </r>
  <r>
    <x v="0"/>
    <x v="4"/>
    <x v="0"/>
    <x v="238"/>
    <n v="1.4547814946878956"/>
  </r>
  <r>
    <x v="0"/>
    <x v="0"/>
    <x v="0"/>
    <x v="239"/>
    <n v="77.916006831843021"/>
  </r>
  <r>
    <x v="0"/>
    <x v="6"/>
    <x v="0"/>
    <x v="239"/>
    <n v="0.28679247655466139"/>
  </r>
  <r>
    <x v="0"/>
    <x v="1"/>
    <x v="0"/>
    <x v="239"/>
    <n v="0.20217770835001334"/>
  </r>
  <r>
    <x v="0"/>
    <x v="2"/>
    <x v="0"/>
    <x v="239"/>
    <n v="4.2664871396070092"/>
  </r>
  <r>
    <x v="0"/>
    <x v="7"/>
    <x v="0"/>
    <x v="239"/>
    <n v="0.89091649854397748"/>
  </r>
  <r>
    <x v="0"/>
    <x v="8"/>
    <x v="0"/>
    <x v="239"/>
    <n v="0.28679247655466139"/>
  </r>
  <r>
    <x v="0"/>
    <x v="5"/>
    <x v="0"/>
    <x v="239"/>
    <n v="4.2664871396070092"/>
  </r>
  <r>
    <x v="0"/>
    <x v="3"/>
    <x v="0"/>
    <x v="240"/>
    <n v="1.6117481561398472"/>
  </r>
  <r>
    <x v="0"/>
    <x v="4"/>
    <x v="0"/>
    <x v="240"/>
    <n v="1.4535976797574346"/>
  </r>
  <r>
    <x v="0"/>
    <x v="0"/>
    <x v="0"/>
    <x v="241"/>
    <n v="77.709861622934454"/>
  </r>
  <r>
    <x v="0"/>
    <x v="6"/>
    <x v="0"/>
    <x v="241"/>
    <n v="0.27702303426465813"/>
  </r>
  <r>
    <x v="0"/>
    <x v="1"/>
    <x v="0"/>
    <x v="241"/>
    <n v="0.20614520890857232"/>
  </r>
  <r>
    <x v="0"/>
    <x v="2"/>
    <x v="0"/>
    <x v="241"/>
    <n v="4.1151762203486131"/>
  </r>
  <r>
    <x v="0"/>
    <x v="7"/>
    <x v="0"/>
    <x v="241"/>
    <n v="0.88959250621802421"/>
  </r>
  <r>
    <x v="0"/>
    <x v="8"/>
    <x v="0"/>
    <x v="241"/>
    <n v="0.27702303426465813"/>
  </r>
  <r>
    <x v="0"/>
    <x v="5"/>
    <x v="0"/>
    <x v="241"/>
    <n v="4.1151762203486131"/>
  </r>
  <r>
    <x v="0"/>
    <x v="3"/>
    <x v="0"/>
    <x v="242"/>
    <n v="1.6188329496455545"/>
  </r>
  <r>
    <x v="0"/>
    <x v="4"/>
    <x v="0"/>
    <x v="242"/>
    <n v="1.4530489750206987"/>
  </r>
  <r>
    <x v="0"/>
    <x v="0"/>
    <x v="0"/>
    <x v="243"/>
    <n v="77.499433500544285"/>
  </r>
  <r>
    <x v="0"/>
    <x v="6"/>
    <x v="0"/>
    <x v="243"/>
    <n v="0.26649147886440067"/>
  </r>
  <r>
    <x v="0"/>
    <x v="1"/>
    <x v="0"/>
    <x v="243"/>
    <n v="0.21042812239016367"/>
  </r>
  <r>
    <x v="0"/>
    <x v="2"/>
    <x v="0"/>
    <x v="243"/>
    <n v="4.1226283758047133"/>
  </r>
  <r>
    <x v="0"/>
    <x v="7"/>
    <x v="0"/>
    <x v="243"/>
    <n v="0.88838274277516405"/>
  </r>
  <r>
    <x v="0"/>
    <x v="8"/>
    <x v="0"/>
    <x v="243"/>
    <n v="0.26649147886440067"/>
  </r>
  <r>
    <x v="0"/>
    <x v="5"/>
    <x v="0"/>
    <x v="243"/>
    <n v="4.1226283758047133"/>
  </r>
  <r>
    <x v="0"/>
    <x v="3"/>
    <x v="0"/>
    <x v="244"/>
    <n v="1.6259178598086788"/>
  </r>
  <r>
    <x v="0"/>
    <x v="4"/>
    <x v="0"/>
    <x v="244"/>
    <n v="1.4525398077788632"/>
  </r>
  <r>
    <x v="0"/>
    <x v="0"/>
    <x v="0"/>
    <x v="245"/>
    <n v="77.288459440094442"/>
  </r>
  <r>
    <x v="0"/>
    <x v="6"/>
    <x v="0"/>
    <x v="245"/>
    <n v="0.26625113638177828"/>
  </r>
  <r>
    <x v="0"/>
    <x v="1"/>
    <x v="0"/>
    <x v="245"/>
    <n v="0.2109740604498464"/>
  </r>
  <r>
    <x v="0"/>
    <x v="2"/>
    <x v="0"/>
    <x v="245"/>
    <n v="4.1294622504320566"/>
  </r>
  <r>
    <x v="0"/>
    <x v="7"/>
    <x v="0"/>
    <x v="245"/>
    <n v="0.8872864757557849"/>
  </r>
  <r>
    <x v="0"/>
    <x v="8"/>
    <x v="0"/>
    <x v="245"/>
    <n v="0.26625113638177828"/>
  </r>
  <r>
    <x v="0"/>
    <x v="5"/>
    <x v="0"/>
    <x v="245"/>
    <n v="4.1294622504320566"/>
  </r>
  <r>
    <x v="0"/>
    <x v="3"/>
    <x v="0"/>
    <x v="246"/>
    <n v="1.6332430700176648"/>
  </r>
  <r>
    <x v="0"/>
    <x v="4"/>
    <x v="0"/>
    <x v="246"/>
    <n v="1.4519610718078502"/>
  </r>
  <r>
    <x v="0"/>
    <x v="0"/>
    <x v="0"/>
    <x v="247"/>
    <n v="77.076921379394577"/>
  </r>
  <r>
    <x v="0"/>
    <x v="6"/>
    <x v="0"/>
    <x v="247"/>
    <n v="0.26596647970993231"/>
  </r>
  <r>
    <x v="0"/>
    <x v="1"/>
    <x v="0"/>
    <x v="247"/>
    <n v="0.21153806069986067"/>
  </r>
  <r>
    <x v="0"/>
    <x v="2"/>
    <x v="0"/>
    <x v="247"/>
    <n v="4.1369056737451038"/>
  </r>
  <r>
    <x v="0"/>
    <x v="7"/>
    <x v="0"/>
    <x v="247"/>
    <n v="0.88606926888823789"/>
  </r>
  <r>
    <x v="0"/>
    <x v="8"/>
    <x v="0"/>
    <x v="247"/>
    <n v="0.26596647970993231"/>
  </r>
  <r>
    <x v="0"/>
    <x v="5"/>
    <x v="0"/>
    <x v="247"/>
    <n v="4.1369056737451038"/>
  </r>
  <r>
    <x v="0"/>
    <x v="3"/>
    <x v="0"/>
    <x v="248"/>
    <n v="1.640568409463028"/>
  </r>
  <r>
    <x v="0"/>
    <x v="4"/>
    <x v="0"/>
    <x v="248"/>
    <n v="1.4513859824709874"/>
  </r>
  <r>
    <x v="0"/>
    <x v="0"/>
    <x v="0"/>
    <x v="249"/>
    <n v="76.864830187305614"/>
  </r>
  <r>
    <x v="0"/>
    <x v="6"/>
    <x v="0"/>
    <x v="249"/>
    <n v="0.26571662780768535"/>
  </r>
  <r>
    <x v="0"/>
    <x v="1"/>
    <x v="0"/>
    <x v="249"/>
    <n v="0.2120911920889646"/>
  </r>
  <r>
    <x v="0"/>
    <x v="2"/>
    <x v="0"/>
    <x v="249"/>
    <n v="4.1441129272505739"/>
  </r>
  <r>
    <x v="0"/>
    <x v="7"/>
    <x v="0"/>
    <x v="249"/>
    <n v="0.88488758999539041"/>
  </r>
  <r>
    <x v="0"/>
    <x v="8"/>
    <x v="0"/>
    <x v="249"/>
    <n v="0.26571662780768535"/>
  </r>
  <r>
    <x v="0"/>
    <x v="5"/>
    <x v="0"/>
    <x v="249"/>
    <n v="4.1441129272505739"/>
  </r>
  <r>
    <x v="0"/>
    <x v="3"/>
    <x v="0"/>
    <x v="250"/>
    <n v="1.6478938824678657"/>
  </r>
  <r>
    <x v="0"/>
    <x v="4"/>
    <x v="0"/>
    <x v="250"/>
    <n v="1.4507762015941505"/>
  </r>
  <r>
    <x v="0"/>
    <x v="0"/>
    <x v="0"/>
    <x v="251"/>
    <n v="76.652176772923553"/>
  </r>
  <r>
    <x v="0"/>
    <x v="6"/>
    <x v="0"/>
    <x v="251"/>
    <n v="0.26544711369177754"/>
  </r>
  <r>
    <x v="0"/>
    <x v="1"/>
    <x v="0"/>
    <x v="251"/>
    <n v="0.21265341438205476"/>
  </r>
  <r>
    <x v="0"/>
    <x v="2"/>
    <x v="0"/>
    <x v="251"/>
    <n v="4.1515566175924201"/>
  </r>
  <r>
    <x v="0"/>
    <x v="7"/>
    <x v="0"/>
    <x v="251"/>
    <n v="0.88366285554794988"/>
  </r>
  <r>
    <x v="0"/>
    <x v="8"/>
    <x v="0"/>
    <x v="251"/>
    <n v="0.26544711369177754"/>
  </r>
  <r>
    <x v="0"/>
    <x v="5"/>
    <x v="0"/>
    <x v="251"/>
    <n v="4.1515566175924201"/>
  </r>
  <r>
    <x v="0"/>
    <x v="3"/>
    <x v="0"/>
    <x v="252"/>
    <n v="1.6552194846984003"/>
  </r>
  <r>
    <x v="0"/>
    <x v="4"/>
    <x v="0"/>
    <x v="252"/>
    <n v="1.4501710709530213"/>
  </r>
  <r>
    <x v="0"/>
    <x v="0"/>
    <x v="0"/>
    <x v="253"/>
    <n v="76.438963126144472"/>
  </r>
  <r>
    <x v="0"/>
    <x v="6"/>
    <x v="0"/>
    <x v="253"/>
    <n v="0.26518820977874541"/>
  </r>
  <r>
    <x v="0"/>
    <x v="1"/>
    <x v="0"/>
    <x v="253"/>
    <n v="0.2132136467790795"/>
  </r>
  <r>
    <x v="0"/>
    <x v="2"/>
    <x v="0"/>
    <x v="253"/>
    <n v="4.1588222374674499"/>
  </r>
  <r>
    <x v="0"/>
    <x v="7"/>
    <x v="0"/>
    <x v="253"/>
    <n v="0.88247393109416239"/>
  </r>
  <r>
    <x v="0"/>
    <x v="8"/>
    <x v="0"/>
    <x v="253"/>
    <n v="0.26518820977874541"/>
  </r>
  <r>
    <x v="0"/>
    <x v="5"/>
    <x v="0"/>
    <x v="253"/>
    <n v="4.1588222374674499"/>
  </r>
  <r>
    <x v="0"/>
    <x v="3"/>
    <x v="0"/>
    <x v="254"/>
    <n v="1.6626653144915737"/>
  </r>
  <r>
    <x v="0"/>
    <x v="4"/>
    <x v="0"/>
    <x v="254"/>
    <n v="1.4495302496337681"/>
  </r>
  <r>
    <x v="0"/>
    <x v="0"/>
    <x v="0"/>
    <x v="255"/>
    <n v="76.22518149308226"/>
  </r>
  <r>
    <x v="0"/>
    <x v="6"/>
    <x v="0"/>
    <x v="255"/>
    <n v="0.26491338304830314"/>
  </r>
  <r>
    <x v="0"/>
    <x v="1"/>
    <x v="0"/>
    <x v="255"/>
    <n v="0.21378163306220649"/>
  </r>
  <r>
    <x v="0"/>
    <x v="2"/>
    <x v="0"/>
    <x v="255"/>
    <n v="4.1662100240367517"/>
  </r>
  <r>
    <x v="0"/>
    <x v="7"/>
    <x v="0"/>
    <x v="255"/>
    <n v="0.88124170686964798"/>
  </r>
  <r>
    <x v="0"/>
    <x v="8"/>
    <x v="0"/>
    <x v="255"/>
    <n v="0.26491338304830314"/>
  </r>
  <r>
    <x v="0"/>
    <x v="5"/>
    <x v="0"/>
    <x v="255"/>
    <n v="4.1662100240367517"/>
  </r>
  <r>
    <x v="0"/>
    <x v="3"/>
    <x v="0"/>
    <x v="256"/>
    <n v="1.669991183780617"/>
  </r>
  <r>
    <x v="0"/>
    <x v="4"/>
    <x v="0"/>
    <x v="256"/>
    <n v="1.4488736553916137"/>
  </r>
  <r>
    <x v="0"/>
    <x v="0"/>
    <x v="0"/>
    <x v="257"/>
    <n v="76.010831130121232"/>
  </r>
  <r>
    <x v="0"/>
    <x v="6"/>
    <x v="0"/>
    <x v="257"/>
    <n v="0.26464176268374984"/>
  </r>
  <r>
    <x v="0"/>
    <x v="1"/>
    <x v="0"/>
    <x v="257"/>
    <n v="0.21435036296103477"/>
  </r>
  <r>
    <x v="0"/>
    <x v="2"/>
    <x v="0"/>
    <x v="257"/>
    <n v="4.1736541170403463"/>
  </r>
  <r>
    <x v="0"/>
    <x v="7"/>
    <x v="0"/>
    <x v="257"/>
    <n v="0.88000577186860651"/>
  </r>
  <r>
    <x v="0"/>
    <x v="8"/>
    <x v="0"/>
    <x v="257"/>
    <n v="0.26464176268374984"/>
  </r>
  <r>
    <x v="0"/>
    <x v="5"/>
    <x v="0"/>
    <x v="257"/>
    <n v="4.1736541170403463"/>
  </r>
  <r>
    <x v="0"/>
    <x v="3"/>
    <x v="0"/>
    <x v="258"/>
    <n v="1.6773171822666022"/>
  </r>
  <r>
    <x v="0"/>
    <x v="4"/>
    <x v="0"/>
    <x v="258"/>
    <n v="1.4482232247914339"/>
  </r>
  <r>
    <x v="0"/>
    <x v="0"/>
    <x v="0"/>
    <x v="259"/>
    <n v="75.795909716904333"/>
  </r>
  <r>
    <x v="0"/>
    <x v="6"/>
    <x v="0"/>
    <x v="259"/>
    <n v="0.26436909857157387"/>
  </r>
  <r>
    <x v="0"/>
    <x v="1"/>
    <x v="0"/>
    <x v="259"/>
    <n v="0.2149214132168927"/>
  </r>
  <r>
    <x v="0"/>
    <x v="2"/>
    <x v="0"/>
    <x v="259"/>
    <n v="4.1808620189338042"/>
  </r>
  <r>
    <x v="0"/>
    <x v="7"/>
    <x v="0"/>
    <x v="259"/>
    <n v="0.87880606756577773"/>
  </r>
  <r>
    <x v="0"/>
    <x v="8"/>
    <x v="0"/>
    <x v="259"/>
    <n v="0.26436909857157387"/>
  </r>
  <r>
    <x v="0"/>
    <x v="5"/>
    <x v="0"/>
    <x v="259"/>
    <n v="4.1808620189338042"/>
  </r>
  <r>
    <x v="0"/>
    <x v="3"/>
    <x v="0"/>
    <x v="260"/>
    <n v="1.6846433142646111"/>
  </r>
  <r>
    <x v="0"/>
    <x v="4"/>
    <x v="0"/>
    <x v="260"/>
    <n v="1.447535596943017"/>
  </r>
  <r>
    <x v="0"/>
    <x v="0"/>
    <x v="0"/>
    <x v="261"/>
    <n v="75.580408113102195"/>
  </r>
  <r>
    <x v="0"/>
    <x v="6"/>
    <x v="0"/>
    <x v="261"/>
    <n v="0.26407686677161729"/>
  </r>
  <r>
    <x v="0"/>
    <x v="1"/>
    <x v="0"/>
    <x v="261"/>
    <n v="0.21550160380213501"/>
  </r>
  <r>
    <x v="0"/>
    <x v="2"/>
    <x v="0"/>
    <x v="261"/>
    <n v="4.1883063788695418"/>
  </r>
  <r>
    <x v="0"/>
    <x v="7"/>
    <x v="0"/>
    <x v="261"/>
    <n v="0.87756280768397654"/>
  </r>
  <r>
    <x v="0"/>
    <x v="8"/>
    <x v="0"/>
    <x v="261"/>
    <n v="0.26407686677161729"/>
  </r>
  <r>
    <x v="0"/>
    <x v="5"/>
    <x v="0"/>
    <x v="261"/>
    <n v="4.1883063788695418"/>
  </r>
  <r>
    <x v="0"/>
    <x v="3"/>
    <x v="0"/>
    <x v="262"/>
    <n v="1.6919695754320063"/>
  </r>
  <r>
    <x v="0"/>
    <x v="4"/>
    <x v="0"/>
    <x v="262"/>
    <n v="1.4468551360406146"/>
  </r>
  <r>
    <x v="0"/>
    <x v="0"/>
    <x v="0"/>
    <x v="263"/>
    <n v="75.364328152120251"/>
  </r>
  <r>
    <x v="0"/>
    <x v="6"/>
    <x v="0"/>
    <x v="263"/>
    <n v="0.26379492118139081"/>
  </r>
  <r>
    <x v="0"/>
    <x v="1"/>
    <x v="0"/>
    <x v="263"/>
    <n v="0.21607996098194232"/>
  </r>
  <r>
    <x v="0"/>
    <x v="2"/>
    <x v="0"/>
    <x v="263"/>
    <n v="4.1949491685308349"/>
  </r>
  <r>
    <x v="0"/>
    <x v="7"/>
    <x v="0"/>
    <x v="263"/>
    <n v="0.87635605435160713"/>
  </r>
  <r>
    <x v="0"/>
    <x v="8"/>
    <x v="0"/>
    <x v="263"/>
    <n v="0.26379492118139081"/>
  </r>
  <r>
    <x v="0"/>
    <x v="5"/>
    <x v="0"/>
    <x v="263"/>
    <n v="4.1949491685308349"/>
  </r>
  <r>
    <x v="0"/>
    <x v="3"/>
    <x v="0"/>
    <x v="264"/>
    <n v="1.7026675371083266"/>
  </r>
  <r>
    <x v="0"/>
    <x v="4"/>
    <x v="0"/>
    <x v="264"/>
    <n v="1.4461364791878317"/>
  </r>
  <r>
    <x v="0"/>
    <x v="0"/>
    <x v="0"/>
    <x v="265"/>
    <n v="75.147647604886046"/>
  </r>
  <r>
    <x v="0"/>
    <x v="6"/>
    <x v="0"/>
    <x v="265"/>
    <n v="0.26345793809885137"/>
  </r>
  <r>
    <x v="0"/>
    <x v="1"/>
    <x v="0"/>
    <x v="265"/>
    <n v="0.21668054723420524"/>
  </r>
  <r>
    <x v="0"/>
    <x v="2"/>
    <x v="0"/>
    <x v="265"/>
    <n v="4.2015842377577028"/>
  </r>
  <r>
    <x v="0"/>
    <x v="7"/>
    <x v="0"/>
    <x v="265"/>
    <n v="0.87510596412897479"/>
  </r>
  <r>
    <x v="0"/>
    <x v="8"/>
    <x v="0"/>
    <x v="265"/>
    <n v="0.26345793809885137"/>
  </r>
  <r>
    <x v="0"/>
    <x v="5"/>
    <x v="0"/>
    <x v="265"/>
    <n v="4.2015842377577028"/>
  </r>
  <r>
    <x v="0"/>
    <x v="3"/>
    <x v="0"/>
    <x v="266"/>
    <n v="1.709983253412628"/>
  </r>
  <r>
    <x v="0"/>
    <x v="4"/>
    <x v="0"/>
    <x v="266"/>
    <n v="1.4453971289365652"/>
  </r>
  <r>
    <x v="0"/>
    <x v="0"/>
    <x v="0"/>
    <x v="267"/>
    <n v="74.930362697506766"/>
  </r>
  <r>
    <x v="0"/>
    <x v="6"/>
    <x v="0"/>
    <x v="267"/>
    <n v="0.26311597640104945"/>
  </r>
  <r>
    <x v="0"/>
    <x v="1"/>
    <x v="0"/>
    <x v="267"/>
    <n v="0.21728490737927739"/>
  </r>
  <r>
    <x v="0"/>
    <x v="2"/>
    <x v="0"/>
    <x v="267"/>
    <n v="4.2089888073532844"/>
  </r>
  <r>
    <x v="0"/>
    <x v="7"/>
    <x v="0"/>
    <x v="267"/>
    <n v="0.87385281494264622"/>
  </r>
  <r>
    <x v="0"/>
    <x v="8"/>
    <x v="0"/>
    <x v="267"/>
    <n v="0.26311597640104945"/>
  </r>
  <r>
    <x v="0"/>
    <x v="5"/>
    <x v="0"/>
    <x v="267"/>
    <n v="4.2089888073532844"/>
  </r>
  <r>
    <x v="0"/>
    <x v="3"/>
    <x v="0"/>
    <x v="268"/>
    <n v="1.7171900844758392"/>
  </r>
  <r>
    <x v="0"/>
    <x v="4"/>
    <x v="0"/>
    <x v="268"/>
    <n v="1.4446910904636345"/>
  </r>
  <r>
    <x v="0"/>
    <x v="0"/>
    <x v="0"/>
    <x v="269"/>
    <n v="74.712487531594334"/>
  </r>
  <r>
    <x v="0"/>
    <x v="6"/>
    <x v="0"/>
    <x v="269"/>
    <n v="0.26281754827060655"/>
  </r>
  <r>
    <x v="0"/>
    <x v="1"/>
    <x v="0"/>
    <x v="269"/>
    <n v="0.2178751659124312"/>
  </r>
  <r>
    <x v="0"/>
    <x v="2"/>
    <x v="0"/>
    <x v="269"/>
    <n v="4.2159938074992054"/>
  </r>
  <r>
    <x v="0"/>
    <x v="7"/>
    <x v="0"/>
    <x v="269"/>
    <n v="0.87267709075565103"/>
  </r>
  <r>
    <x v="0"/>
    <x v="8"/>
    <x v="0"/>
    <x v="269"/>
    <n v="0.26281754827060655"/>
  </r>
  <r>
    <x v="0"/>
    <x v="5"/>
    <x v="0"/>
    <x v="269"/>
    <n v="4.2159938074992054"/>
  </r>
  <r>
    <x v="0"/>
    <x v="3"/>
    <x v="0"/>
    <x v="270"/>
    <n v="1.7245171639363566"/>
  </r>
  <r>
    <x v="0"/>
    <x v="4"/>
    <x v="0"/>
    <x v="270"/>
    <n v="1.4439211452072831"/>
  </r>
  <r>
    <x v="0"/>
    <x v="0"/>
    <x v="0"/>
    <x v="271"/>
    <n v="74.494009167711241"/>
  </r>
  <r>
    <x v="0"/>
    <x v="6"/>
    <x v="0"/>
    <x v="271"/>
    <n v="0.26248948731338589"/>
  </r>
  <r>
    <x v="0"/>
    <x v="1"/>
    <x v="0"/>
    <x v="271"/>
    <n v="0.21847836388309616"/>
  </r>
  <r>
    <x v="0"/>
    <x v="2"/>
    <x v="0"/>
    <x v="271"/>
    <n v="4.2234184414437248"/>
  </r>
  <r>
    <x v="0"/>
    <x v="7"/>
    <x v="0"/>
    <x v="271"/>
    <n v="0.87141693418902133"/>
  </r>
  <r>
    <x v="0"/>
    <x v="8"/>
    <x v="0"/>
    <x v="271"/>
    <n v="0.26248948731338589"/>
  </r>
  <r>
    <x v="0"/>
    <x v="5"/>
    <x v="0"/>
    <x v="271"/>
    <n v="4.2234184414437248"/>
  </r>
  <r>
    <x v="0"/>
    <x v="3"/>
    <x v="0"/>
    <x v="272"/>
    <n v="1.7318443736167088"/>
  </r>
  <r>
    <x v="0"/>
    <x v="4"/>
    <x v="0"/>
    <x v="272"/>
    <n v="1.4431610689393359"/>
  </r>
  <r>
    <x v="0"/>
    <x v="0"/>
    <x v="0"/>
    <x v="273"/>
    <n v="74.274933511854996"/>
  </r>
  <r>
    <x v="0"/>
    <x v="6"/>
    <x v="0"/>
    <x v="273"/>
    <n v="0.26218281007999111"/>
  </r>
  <r>
    <x v="0"/>
    <x v="1"/>
    <x v="0"/>
    <x v="273"/>
    <n v="0.21907565585624467"/>
  </r>
  <r>
    <x v="0"/>
    <x v="2"/>
    <x v="0"/>
    <x v="273"/>
    <n v="4.2306075012572419"/>
  </r>
  <r>
    <x v="0"/>
    <x v="7"/>
    <x v="0"/>
    <x v="273"/>
    <n v="0.87019393989728155"/>
  </r>
  <r>
    <x v="0"/>
    <x v="8"/>
    <x v="0"/>
    <x v="273"/>
    <n v="0.26218281007999111"/>
  </r>
  <r>
    <x v="0"/>
    <x v="5"/>
    <x v="0"/>
    <x v="273"/>
    <n v="4.2306075012572419"/>
  </r>
  <r>
    <x v="0"/>
    <x v="3"/>
    <x v="0"/>
    <x v="274"/>
    <n v="1.7391717178354416"/>
  </r>
  <r>
    <x v="0"/>
    <x v="4"/>
    <x v="0"/>
    <x v="274"/>
    <n v="1.4423601911034867"/>
  </r>
  <r>
    <x v="0"/>
    <x v="0"/>
    <x v="0"/>
    <x v="275"/>
    <n v="74.055251367920221"/>
  </r>
  <r>
    <x v="0"/>
    <x v="6"/>
    <x v="0"/>
    <x v="275"/>
    <n v="0.26185674239219703"/>
  </r>
  <r>
    <x v="0"/>
    <x v="1"/>
    <x v="0"/>
    <x v="275"/>
    <n v="0.21968214393478086"/>
  </r>
  <r>
    <x v="0"/>
    <x v="2"/>
    <x v="0"/>
    <x v="275"/>
    <n v="4.2380324005511261"/>
  </r>
  <r>
    <x v="0"/>
    <x v="7"/>
    <x v="0"/>
    <x v="275"/>
    <n v="0.86892676687477655"/>
  </r>
  <r>
    <x v="0"/>
    <x v="8"/>
    <x v="0"/>
    <x v="275"/>
    <n v="0.26185674239219703"/>
  </r>
  <r>
    <x v="0"/>
    <x v="5"/>
    <x v="0"/>
    <x v="275"/>
    <n v="4.2380324005511261"/>
  </r>
  <r>
    <x v="0"/>
    <x v="3"/>
    <x v="0"/>
    <x v="276"/>
    <n v="1.7464991922558459"/>
  </r>
  <r>
    <x v="0"/>
    <x v="4"/>
    <x v="0"/>
    <x v="276"/>
    <n v="1.4415701823879745"/>
  </r>
  <r>
    <x v="0"/>
    <x v="0"/>
    <x v="0"/>
    <x v="277"/>
    <n v="73.834964331998918"/>
  </r>
  <r>
    <x v="0"/>
    <x v="6"/>
    <x v="0"/>
    <x v="277"/>
    <n v="0.26154046227350314"/>
  </r>
  <r>
    <x v="0"/>
    <x v="1"/>
    <x v="0"/>
    <x v="277"/>
    <n v="0.22028703592130419"/>
  </r>
  <r>
    <x v="0"/>
    <x v="2"/>
    <x v="0"/>
    <x v="277"/>
    <n v="4.2452796784133806"/>
  </r>
  <r>
    <x v="0"/>
    <x v="7"/>
    <x v="0"/>
    <x v="277"/>
    <n v="0.86769702235321244"/>
  </r>
  <r>
    <x v="0"/>
    <x v="8"/>
    <x v="0"/>
    <x v="277"/>
    <n v="0.26154046227350314"/>
  </r>
  <r>
    <x v="0"/>
    <x v="5"/>
    <x v="0"/>
    <x v="277"/>
    <n v="4.2452796784133806"/>
  </r>
  <r>
    <x v="0"/>
    <x v="3"/>
    <x v="0"/>
    <x v="278"/>
    <n v="1.7539469259314489"/>
  </r>
  <r>
    <x v="0"/>
    <x v="4"/>
    <x v="0"/>
    <x v="278"/>
    <n v="1.4407383767538251"/>
  </r>
  <r>
    <x v="0"/>
    <x v="0"/>
    <x v="0"/>
    <x v="279"/>
    <n v="73.614064506528322"/>
  </r>
  <r>
    <x v="0"/>
    <x v="6"/>
    <x v="0"/>
    <x v="279"/>
    <n v="0.26120839469584289"/>
  </r>
  <r>
    <x v="0"/>
    <x v="1"/>
    <x v="0"/>
    <x v="279"/>
    <n v="0.220899825470597"/>
  </r>
  <r>
    <x v="0"/>
    <x v="2"/>
    <x v="0"/>
    <x v="279"/>
    <n v="4.2526488140485075"/>
  </r>
  <r>
    <x v="0"/>
    <x v="7"/>
    <x v="0"/>
    <x v="279"/>
    <n v="0.86642287294708786"/>
  </r>
  <r>
    <x v="0"/>
    <x v="8"/>
    <x v="0"/>
    <x v="279"/>
    <n v="0.26120839469584289"/>
  </r>
  <r>
    <x v="0"/>
    <x v="5"/>
    <x v="0"/>
    <x v="279"/>
    <n v="4.2526488140485075"/>
  </r>
  <r>
    <x v="0"/>
    <x v="3"/>
    <x v="0"/>
    <x v="280"/>
    <n v="1.7612746693790315"/>
  </r>
  <r>
    <x v="0"/>
    <x v="4"/>
    <x v="0"/>
    <x v="280"/>
    <n v="1.4398908555638412"/>
  </r>
  <r>
    <x v="0"/>
    <x v="0"/>
    <x v="0"/>
    <x v="281"/>
    <n v="73.392550819238309"/>
  </r>
  <r>
    <x v="0"/>
    <x v="6"/>
    <x v="0"/>
    <x v="281"/>
    <n v="0.26087897010081473"/>
  </r>
  <r>
    <x v="0"/>
    <x v="1"/>
    <x v="0"/>
    <x v="281"/>
    <n v="0.22151368729000917"/>
  </r>
  <r>
    <x v="0"/>
    <x v="2"/>
    <x v="0"/>
    <x v="281"/>
    <n v="4.2600741134615294"/>
  </r>
  <r>
    <x v="0"/>
    <x v="7"/>
    <x v="0"/>
    <x v="281"/>
    <n v="0.86514527289261378"/>
  </r>
  <r>
    <x v="0"/>
    <x v="8"/>
    <x v="0"/>
    <x v="281"/>
    <n v="0.26087897010081473"/>
  </r>
  <r>
    <x v="0"/>
    <x v="5"/>
    <x v="0"/>
    <x v="281"/>
    <n v="4.2600741134615294"/>
  </r>
  <r>
    <x v="0"/>
    <x v="3"/>
    <x v="0"/>
    <x v="282"/>
    <n v="1.7686025429997976"/>
  </r>
  <r>
    <x v="0"/>
    <x v="4"/>
    <x v="0"/>
    <x v="282"/>
    <n v="1.4390557116477964"/>
  </r>
  <r>
    <x v="0"/>
    <x v="0"/>
    <x v="0"/>
    <x v="283"/>
    <n v="73.170420658753159"/>
  </r>
  <r>
    <x v="0"/>
    <x v="6"/>
    <x v="0"/>
    <x v="283"/>
    <n v="0.26054808822162218"/>
  </r>
  <r>
    <x v="0"/>
    <x v="1"/>
    <x v="0"/>
    <x v="283"/>
    <n v="0.22213016048514733"/>
  </r>
  <r>
    <x v="0"/>
    <x v="2"/>
    <x v="0"/>
    <x v="283"/>
    <n v="4.2672638175720623"/>
  </r>
  <r>
    <x v="0"/>
    <x v="7"/>
    <x v="0"/>
    <x v="283"/>
    <n v="0.86390549808947525"/>
  </r>
  <r>
    <x v="0"/>
    <x v="8"/>
    <x v="0"/>
    <x v="283"/>
    <n v="0.26054808822162218"/>
  </r>
  <r>
    <x v="0"/>
    <x v="5"/>
    <x v="0"/>
    <x v="283"/>
    <n v="4.2672638175720623"/>
  </r>
  <r>
    <x v="0"/>
    <x v="3"/>
    <x v="0"/>
    <x v="284"/>
    <n v="1.7759305511111156"/>
  </r>
  <r>
    <x v="0"/>
    <x v="4"/>
    <x v="0"/>
    <x v="284"/>
    <n v="1.4381772699741502"/>
  </r>
  <r>
    <x v="0"/>
    <x v="0"/>
    <x v="0"/>
    <x v="285"/>
    <n v="72.947664772326647"/>
  </r>
  <r>
    <x v="0"/>
    <x v="6"/>
    <x v="0"/>
    <x v="285"/>
    <n v="0.26019790716135366"/>
  </r>
  <r>
    <x v="0"/>
    <x v="1"/>
    <x v="0"/>
    <x v="285"/>
    <n v="0.22275588642650601"/>
  </r>
  <r>
    <x v="0"/>
    <x v="2"/>
    <x v="0"/>
    <x v="285"/>
    <n v="4.2746893822388587"/>
  </r>
  <r>
    <x v="0"/>
    <x v="7"/>
    <x v="0"/>
    <x v="285"/>
    <n v="0.86262108770735035"/>
  </r>
  <r>
    <x v="0"/>
    <x v="8"/>
    <x v="0"/>
    <x v="285"/>
    <n v="0.26019790716135366"/>
  </r>
  <r>
    <x v="0"/>
    <x v="5"/>
    <x v="0"/>
    <x v="285"/>
    <n v="4.2746893822388587"/>
  </r>
  <r>
    <x v="0"/>
    <x v="3"/>
    <x v="0"/>
    <x v="286"/>
    <n v="1.7832586893761659"/>
  </r>
  <r>
    <x v="0"/>
    <x v="4"/>
    <x v="0"/>
    <x v="286"/>
    <n v="1.4373122053827236"/>
  </r>
  <r>
    <x v="0"/>
    <x v="0"/>
    <x v="0"/>
    <x v="287"/>
    <n v="72.724284587574417"/>
  </r>
  <r>
    <x v="0"/>
    <x v="6"/>
    <x v="0"/>
    <x v="287"/>
    <n v="0.25985717338448672"/>
  </r>
  <r>
    <x v="0"/>
    <x v="1"/>
    <x v="0"/>
    <x v="287"/>
    <n v="0.22338018475223351"/>
  </r>
  <r>
    <x v="0"/>
    <x v="2"/>
    <x v="0"/>
    <x v="287"/>
    <n v="4.2826174533677852"/>
  </r>
  <r>
    <x v="0"/>
    <x v="7"/>
    <x v="0"/>
    <x v="287"/>
    <n v="0.86137476245795475"/>
  </r>
  <r>
    <x v="0"/>
    <x v="8"/>
    <x v="0"/>
    <x v="287"/>
    <n v="0.25985717338448672"/>
  </r>
  <r>
    <x v="0"/>
    <x v="5"/>
    <x v="0"/>
    <x v="287"/>
    <n v="4.2826174533677852"/>
  </r>
  <r>
    <x v="0"/>
    <x v="3"/>
    <x v="0"/>
    <x v="288"/>
    <n v="1.7873356457900114"/>
  </r>
  <r>
    <x v="0"/>
    <x v="4"/>
    <x v="0"/>
    <x v="288"/>
    <n v="1.4364028481440361"/>
  </r>
  <r>
    <x v="0"/>
    <x v="0"/>
    <x v="0"/>
    <x v="289"/>
    <n v="72.500287470284164"/>
  </r>
  <r>
    <x v="0"/>
    <x v="6"/>
    <x v="0"/>
    <x v="289"/>
    <n v="0.25954190871535976"/>
  </r>
  <r>
    <x v="0"/>
    <x v="1"/>
    <x v="0"/>
    <x v="289"/>
    <n v="0.22399711729025443"/>
  </r>
  <r>
    <x v="0"/>
    <x v="2"/>
    <x v="0"/>
    <x v="289"/>
    <n v="4.2906287669515075"/>
  </r>
  <r>
    <x v="0"/>
    <x v="7"/>
    <x v="0"/>
    <x v="289"/>
    <n v="0.86008309462330157"/>
  </r>
  <r>
    <x v="0"/>
    <x v="8"/>
    <x v="0"/>
    <x v="289"/>
    <n v="0.25954190871535976"/>
  </r>
  <r>
    <x v="0"/>
    <x v="5"/>
    <x v="0"/>
    <x v="289"/>
    <n v="4.2906287669515075"/>
  </r>
  <r>
    <x v="0"/>
    <x v="3"/>
    <x v="0"/>
    <x v="290"/>
    <n v="1.7943110832390641"/>
  </r>
  <r>
    <x v="0"/>
    <x v="4"/>
    <x v="0"/>
    <x v="290"/>
    <n v="1.4354824620270934"/>
  </r>
  <r>
    <x v="0"/>
    <x v="0"/>
    <x v="0"/>
    <x v="291"/>
    <n v="72.275671221050374"/>
  </r>
  <r>
    <x v="0"/>
    <x v="6"/>
    <x v="0"/>
    <x v="291"/>
    <n v="0.25922651586021234"/>
  </r>
  <r>
    <x v="0"/>
    <x v="1"/>
    <x v="0"/>
    <x v="291"/>
    <n v="0.22461624923379597"/>
  </r>
  <r>
    <x v="0"/>
    <x v="2"/>
    <x v="0"/>
    <x v="291"/>
    <n v="4.2981081401010179"/>
  </r>
  <r>
    <x v="0"/>
    <x v="7"/>
    <x v="0"/>
    <x v="291"/>
    <n v="0.85878762294318978"/>
  </r>
  <r>
    <x v="0"/>
    <x v="8"/>
    <x v="0"/>
    <x v="291"/>
    <n v="0.25922651586021234"/>
  </r>
  <r>
    <x v="0"/>
    <x v="5"/>
    <x v="0"/>
    <x v="291"/>
    <n v="4.2981081401010179"/>
  </r>
  <r>
    <x v="0"/>
    <x v="3"/>
    <x v="0"/>
    <x v="292"/>
    <n v="1.8013990372816924"/>
  </r>
  <r>
    <x v="0"/>
    <x v="4"/>
    <x v="0"/>
    <x v="292"/>
    <n v="1.4346377486957218"/>
  </r>
  <r>
    <x v="0"/>
    <x v="0"/>
    <x v="0"/>
    <x v="293"/>
    <n v="72.050419789098385"/>
  </r>
  <r>
    <x v="0"/>
    <x v="6"/>
    <x v="0"/>
    <x v="293"/>
    <n v="0.25887387567205089"/>
  </r>
  <r>
    <x v="0"/>
    <x v="1"/>
    <x v="0"/>
    <x v="293"/>
    <n v="0.22525143195198741"/>
  </r>
  <r>
    <x v="0"/>
    <x v="2"/>
    <x v="0"/>
    <x v="293"/>
    <n v="4.3049449506196691"/>
  </r>
  <r>
    <x v="0"/>
    <x v="7"/>
    <x v="0"/>
    <x v="293"/>
    <n v="0.85761436279768788"/>
  </r>
  <r>
    <x v="0"/>
    <x v="8"/>
    <x v="0"/>
    <x v="293"/>
    <n v="0.25887387567205089"/>
  </r>
  <r>
    <x v="0"/>
    <x v="5"/>
    <x v="0"/>
    <x v="293"/>
    <n v="4.3049449506196691"/>
  </r>
  <r>
    <x v="0"/>
    <x v="3"/>
    <x v="0"/>
    <x v="294"/>
    <n v="1.8087273943160564"/>
  </r>
  <r>
    <x v="0"/>
    <x v="4"/>
    <x v="0"/>
    <x v="294"/>
    <n v="1.4336875426417706"/>
  </r>
  <r>
    <x v="0"/>
    <x v="0"/>
    <x v="0"/>
    <x v="295"/>
    <n v="71.824514737517433"/>
  </r>
  <r>
    <x v="0"/>
    <x v="6"/>
    <x v="0"/>
    <x v="295"/>
    <n v="0.2584775757175885"/>
  </r>
  <r>
    <x v="0"/>
    <x v="1"/>
    <x v="0"/>
    <x v="295"/>
    <n v="0.22590505158094745"/>
  </r>
  <r>
    <x v="0"/>
    <x v="2"/>
    <x v="0"/>
    <x v="295"/>
    <n v="4.3123915713998962"/>
  </r>
  <r>
    <x v="0"/>
    <x v="7"/>
    <x v="0"/>
    <x v="295"/>
    <n v="0.85631238151949429"/>
  </r>
  <r>
    <x v="0"/>
    <x v="8"/>
    <x v="0"/>
    <x v="295"/>
    <n v="0.2584775757175885"/>
  </r>
  <r>
    <x v="0"/>
    <x v="5"/>
    <x v="0"/>
    <x v="295"/>
    <n v="4.3123915713998962"/>
  </r>
  <r>
    <x v="0"/>
    <x v="3"/>
    <x v="0"/>
    <x v="296"/>
    <n v="1.8160558803599569"/>
  </r>
  <r>
    <x v="0"/>
    <x v="4"/>
    <x v="0"/>
    <x v="296"/>
    <n v="1.4327529936716044"/>
  </r>
  <r>
    <x v="0"/>
    <x v="0"/>
    <x v="0"/>
    <x v="297"/>
    <n v="71.597965735392492"/>
  </r>
  <r>
    <x v="0"/>
    <x v="6"/>
    <x v="0"/>
    <x v="297"/>
    <n v="0.25811285997829786"/>
  </r>
  <r>
    <x v="0"/>
    <x v="1"/>
    <x v="0"/>
    <x v="297"/>
    <n v="0.22654900212494536"/>
  </r>
  <r>
    <x v="0"/>
    <x v="2"/>
    <x v="0"/>
    <x v="297"/>
    <n v="4.3196019206462521"/>
  </r>
  <r>
    <x v="0"/>
    <x v="7"/>
    <x v="0"/>
    <x v="297"/>
    <n v="0.85504914126837095"/>
  </r>
  <r>
    <x v="0"/>
    <x v="8"/>
    <x v="0"/>
    <x v="297"/>
    <n v="0.25811285997829786"/>
  </r>
  <r>
    <x v="0"/>
    <x v="5"/>
    <x v="0"/>
    <x v="297"/>
    <n v="4.3196019206462521"/>
  </r>
  <r>
    <x v="0"/>
    <x v="3"/>
    <x v="0"/>
    <x v="298"/>
    <n v="1.8233844997440407"/>
  </r>
  <r>
    <x v="0"/>
    <x v="4"/>
    <x v="0"/>
    <x v="298"/>
    <n v="1.4317717998014734"/>
  </r>
  <r>
    <x v="0"/>
    <x v="0"/>
    <x v="0"/>
    <x v="299"/>
    <n v="71.370763427201325"/>
  </r>
  <r>
    <x v="0"/>
    <x v="6"/>
    <x v="0"/>
    <x v="299"/>
    <n v="0.25772892525413793"/>
  </r>
  <r>
    <x v="0"/>
    <x v="1"/>
    <x v="0"/>
    <x v="299"/>
    <n v="0.22720230819116566"/>
  </r>
  <r>
    <x v="0"/>
    <x v="2"/>
    <x v="0"/>
    <x v="299"/>
    <n v="4.3270488079978886"/>
  </r>
  <r>
    <x v="0"/>
    <x v="7"/>
    <x v="0"/>
    <x v="299"/>
    <n v="0.85374061578174287"/>
  </r>
  <r>
    <x v="0"/>
    <x v="8"/>
    <x v="0"/>
    <x v="299"/>
    <n v="0.25772892525413793"/>
  </r>
  <r>
    <x v="0"/>
    <x v="5"/>
    <x v="0"/>
    <x v="299"/>
    <n v="4.3270488079978886"/>
  </r>
  <r>
    <x v="0"/>
    <x v="3"/>
    <x v="0"/>
    <x v="300"/>
    <n v="1.8307132481186317"/>
  </r>
  <r>
    <x v="0"/>
    <x v="4"/>
    <x v="0"/>
    <x v="300"/>
    <n v="1.4308072650945247"/>
  </r>
  <r>
    <x v="0"/>
    <x v="0"/>
    <x v="0"/>
    <x v="301"/>
    <n v="71.142909005308326"/>
  </r>
  <r>
    <x v="0"/>
    <x v="6"/>
    <x v="0"/>
    <x v="301"/>
    <n v="0.25735398067797532"/>
  </r>
  <r>
    <x v="0"/>
    <x v="1"/>
    <x v="0"/>
    <x v="301"/>
    <n v="0.22785442189299424"/>
  </r>
  <r>
    <x v="0"/>
    <x v="2"/>
    <x v="0"/>
    <x v="301"/>
    <n v="4.3343175481174923"/>
  </r>
  <r>
    <x v="0"/>
    <x v="7"/>
    <x v="0"/>
    <x v="301"/>
    <n v="0.85247108314889586"/>
  </r>
  <r>
    <x v="0"/>
    <x v="8"/>
    <x v="0"/>
    <x v="301"/>
    <n v="0.25735398067797532"/>
  </r>
  <r>
    <x v="0"/>
    <x v="5"/>
    <x v="0"/>
    <x v="301"/>
    <n v="4.3343175481174923"/>
  </r>
  <r>
    <x v="0"/>
    <x v="3"/>
    <x v="0"/>
    <x v="302"/>
    <n v="1.8381622753982363"/>
  </r>
  <r>
    <x v="0"/>
    <x v="4"/>
    <x v="0"/>
    <x v="302"/>
    <n v="1.4297950885317157"/>
  </r>
  <r>
    <x v="0"/>
    <x v="0"/>
    <x v="0"/>
    <x v="303"/>
    <n v="70.914394379434"/>
  </r>
  <r>
    <x v="0"/>
    <x v="6"/>
    <x v="0"/>
    <x v="303"/>
    <n v="0.25696329910486121"/>
  </r>
  <r>
    <x v="0"/>
    <x v="1"/>
    <x v="0"/>
    <x v="303"/>
    <n v="0.22851462587432739"/>
  </r>
  <r>
    <x v="0"/>
    <x v="2"/>
    <x v="0"/>
    <x v="303"/>
    <n v="4.341708507109785"/>
  </r>
  <r>
    <x v="0"/>
    <x v="7"/>
    <x v="0"/>
    <x v="303"/>
    <n v="0.85115605587389565"/>
  </r>
  <r>
    <x v="0"/>
    <x v="8"/>
    <x v="0"/>
    <x v="303"/>
    <n v="0.25696329910486121"/>
  </r>
  <r>
    <x v="0"/>
    <x v="5"/>
    <x v="0"/>
    <x v="303"/>
    <n v="4.341708507109785"/>
  </r>
  <r>
    <x v="0"/>
    <x v="3"/>
    <x v="0"/>
    <x v="304"/>
    <n v="1.845491290379786"/>
  </r>
  <r>
    <x v="0"/>
    <x v="4"/>
    <x v="0"/>
    <x v="304"/>
    <n v="1.4287671686471715"/>
  </r>
  <r>
    <x v="0"/>
    <x v="0"/>
    <x v="0"/>
    <x v="305"/>
    <n v="70.685218127328667"/>
  </r>
  <r>
    <x v="0"/>
    <x v="6"/>
    <x v="0"/>
    <x v="305"/>
    <n v="0.25657469112810544"/>
  </r>
  <r>
    <x v="0"/>
    <x v="1"/>
    <x v="0"/>
    <x v="305"/>
    <n v="0.22917625210532722"/>
  </r>
  <r>
    <x v="0"/>
    <x v="2"/>
    <x v="0"/>
    <x v="305"/>
    <n v="4.3491557964238847"/>
  </r>
  <r>
    <x v="0"/>
    <x v="7"/>
    <x v="0"/>
    <x v="305"/>
    <n v="0.84983781878709519"/>
  </r>
  <r>
    <x v="0"/>
    <x v="8"/>
    <x v="0"/>
    <x v="305"/>
    <n v="0.25657469112810544"/>
  </r>
  <r>
    <x v="0"/>
    <x v="5"/>
    <x v="0"/>
    <x v="305"/>
    <n v="4.3491557964238847"/>
  </r>
  <r>
    <x v="0"/>
    <x v="3"/>
    <x v="0"/>
    <x v="306"/>
    <n v="1.8528204343206234"/>
  </r>
  <r>
    <x v="0"/>
    <x v="4"/>
    <x v="0"/>
    <x v="306"/>
    <n v="1.4277574189957676"/>
  </r>
  <r>
    <x v="0"/>
    <x v="0"/>
    <x v="0"/>
    <x v="307"/>
    <n v="70.455377318704777"/>
  </r>
  <r>
    <x v="0"/>
    <x v="6"/>
    <x v="0"/>
    <x v="307"/>
    <n v="0.25618418844996482"/>
  </r>
  <r>
    <x v="0"/>
    <x v="1"/>
    <x v="0"/>
    <x v="307"/>
    <n v="0.22984080862389195"/>
  </r>
  <r>
    <x v="0"/>
    <x v="2"/>
    <x v="0"/>
    <x v="307"/>
    <n v="4.3563667929326622"/>
  </r>
  <r>
    <x v="0"/>
    <x v="7"/>
    <x v="0"/>
    <x v="307"/>
    <n v="0.84855894943807819"/>
  </r>
  <r>
    <x v="0"/>
    <x v="8"/>
    <x v="0"/>
    <x v="307"/>
    <n v="0.25618418844996482"/>
  </r>
  <r>
    <x v="0"/>
    <x v="5"/>
    <x v="0"/>
    <x v="307"/>
    <n v="4.3563667929326622"/>
  </r>
  <r>
    <x v="0"/>
    <x v="3"/>
    <x v="0"/>
    <x v="308"/>
    <n v="1.8601497115533938"/>
  </r>
  <r>
    <x v="0"/>
    <x v="4"/>
    <x v="0"/>
    <x v="308"/>
    <n v="1.4266985242497254"/>
  </r>
  <r>
    <x v="0"/>
    <x v="0"/>
    <x v="0"/>
    <x v="309"/>
    <n v="70.224862533704609"/>
  </r>
  <r>
    <x v="0"/>
    <x v="6"/>
    <x v="0"/>
    <x v="309"/>
    <n v="0.25577455511228853"/>
  </r>
  <r>
    <x v="0"/>
    <x v="1"/>
    <x v="0"/>
    <x v="309"/>
    <n v="0.23051478500017086"/>
  </r>
  <r>
    <x v="0"/>
    <x v="2"/>
    <x v="0"/>
    <x v="309"/>
    <n v="4.3638143487198944"/>
  </r>
  <r>
    <x v="0"/>
    <x v="7"/>
    <x v="0"/>
    <x v="309"/>
    <n v="0.84723437842675686"/>
  </r>
  <r>
    <x v="0"/>
    <x v="8"/>
    <x v="0"/>
    <x v="309"/>
    <n v="0.25577455511228853"/>
  </r>
  <r>
    <x v="0"/>
    <x v="5"/>
    <x v="0"/>
    <x v="309"/>
    <n v="4.3638143487198944"/>
  </r>
  <r>
    <x v="0"/>
    <x v="3"/>
    <x v="0"/>
    <x v="310"/>
    <n v="1.8674791177294425"/>
  </r>
  <r>
    <x v="0"/>
    <x v="4"/>
    <x v="0"/>
    <x v="310"/>
    <n v="1.4256588014650129"/>
  </r>
  <r>
    <x v="0"/>
    <x v="0"/>
    <x v="0"/>
    <x v="311"/>
    <n v="69.993674782153022"/>
  </r>
  <r>
    <x v="0"/>
    <x v="6"/>
    <x v="0"/>
    <x v="311"/>
    <n v="0.25537355230121828"/>
  </r>
  <r>
    <x v="0"/>
    <x v="1"/>
    <x v="0"/>
    <x v="311"/>
    <n v="0.23118775155158416"/>
  </r>
  <r>
    <x v="0"/>
    <x v="2"/>
    <x v="0"/>
    <x v="311"/>
    <n v="4.3710837412256653"/>
  </r>
  <r>
    <x v="0"/>
    <x v="7"/>
    <x v="0"/>
    <x v="311"/>
    <n v="0.84594942043958132"/>
  </r>
  <r>
    <x v="0"/>
    <x v="8"/>
    <x v="0"/>
    <x v="311"/>
    <n v="0.25537355230121828"/>
  </r>
  <r>
    <x v="0"/>
    <x v="5"/>
    <x v="0"/>
    <x v="311"/>
    <n v="4.3710837412256653"/>
  </r>
  <r>
    <x v="0"/>
    <x v="3"/>
    <x v="0"/>
    <x v="312"/>
    <n v="1.8749288135447184"/>
  </r>
  <r>
    <x v="0"/>
    <x v="4"/>
    <x v="0"/>
    <x v="312"/>
    <n v="1.4245689371187531"/>
  </r>
  <r>
    <x v="0"/>
    <x v="0"/>
    <x v="0"/>
    <x v="313"/>
    <n v="69.76180589347635"/>
  </r>
  <r>
    <x v="0"/>
    <x v="6"/>
    <x v="0"/>
    <x v="313"/>
    <n v="0.25495684485742137"/>
  </r>
  <r>
    <x v="0"/>
    <x v="1"/>
    <x v="0"/>
    <x v="313"/>
    <n v="0.23186888867666861"/>
  </r>
  <r>
    <x v="0"/>
    <x v="2"/>
    <x v="0"/>
    <x v="313"/>
    <n v="4.3783590852817778"/>
  </r>
  <r>
    <x v="0"/>
    <x v="7"/>
    <x v="0"/>
    <x v="313"/>
    <n v="0.84461855874260772"/>
  </r>
  <r>
    <x v="0"/>
    <x v="8"/>
    <x v="0"/>
    <x v="313"/>
    <n v="0.25495684485742137"/>
  </r>
  <r>
    <x v="0"/>
    <x v="5"/>
    <x v="0"/>
    <x v="313"/>
    <n v="4.3783590852817778"/>
  </r>
  <r>
    <x v="0"/>
    <x v="3"/>
    <x v="0"/>
    <x v="314"/>
    <n v="1.8820181691099336"/>
  </r>
  <r>
    <x v="0"/>
    <x v="4"/>
    <x v="0"/>
    <x v="314"/>
    <n v="1.4234633361571047"/>
  </r>
  <r>
    <x v="0"/>
    <x v="0"/>
    <x v="0"/>
    <x v="315"/>
    <n v="69.529251743191267"/>
  </r>
  <r>
    <x v="0"/>
    <x v="6"/>
    <x v="0"/>
    <x v="315"/>
    <n v="0.25453519719947149"/>
  </r>
  <r>
    <x v="0"/>
    <x v="1"/>
    <x v="0"/>
    <x v="315"/>
    <n v="0.23255415028508497"/>
  </r>
  <r>
    <x v="0"/>
    <x v="2"/>
    <x v="0"/>
    <x v="315"/>
    <n v="4.3858160391411305"/>
  </r>
  <r>
    <x v="0"/>
    <x v="7"/>
    <x v="0"/>
    <x v="315"/>
    <n v="0.84328467594640477"/>
  </r>
  <r>
    <x v="0"/>
    <x v="8"/>
    <x v="0"/>
    <x v="315"/>
    <n v="0.25453519719947149"/>
  </r>
  <r>
    <x v="0"/>
    <x v="5"/>
    <x v="0"/>
    <x v="315"/>
    <n v="4.3858160391411305"/>
  </r>
  <r>
    <x v="0"/>
    <x v="3"/>
    <x v="0"/>
    <x v="316"/>
    <n v="1.8891076410189056"/>
  </r>
  <r>
    <x v="0"/>
    <x v="4"/>
    <x v="0"/>
    <x v="316"/>
    <n v="1.4224512040281301"/>
  </r>
  <r>
    <x v="0"/>
    <x v="0"/>
    <x v="0"/>
    <x v="317"/>
    <n v="69.296012016906417"/>
  </r>
  <r>
    <x v="0"/>
    <x v="6"/>
    <x v="0"/>
    <x v="317"/>
    <n v="0.25411875623730779"/>
  </r>
  <r>
    <x v="0"/>
    <x v="1"/>
    <x v="0"/>
    <x v="317"/>
    <n v="0.23323972628484779"/>
  </r>
  <r>
    <x v="0"/>
    <x v="2"/>
    <x v="0"/>
    <x v="317"/>
    <n v="4.3926543136794205"/>
  </r>
  <r>
    <x v="0"/>
    <x v="7"/>
    <x v="0"/>
    <x v="317"/>
    <n v="0.84207696126425735"/>
  </r>
  <r>
    <x v="0"/>
    <x v="8"/>
    <x v="0"/>
    <x v="317"/>
    <n v="0.25411875623730779"/>
  </r>
  <r>
    <x v="0"/>
    <x v="5"/>
    <x v="0"/>
    <x v="317"/>
    <n v="4.3926543136794205"/>
  </r>
  <r>
    <x v="0"/>
    <x v="3"/>
    <x v="0"/>
    <x v="318"/>
    <n v="1.8964375672605449"/>
  </r>
  <r>
    <x v="0"/>
    <x v="4"/>
    <x v="0"/>
    <x v="318"/>
    <n v="1.4213156565530127"/>
  </r>
  <r>
    <x v="0"/>
    <x v="0"/>
    <x v="0"/>
    <x v="319"/>
    <n v="69.062068892979354"/>
  </r>
  <r>
    <x v="0"/>
    <x v="6"/>
    <x v="0"/>
    <x v="319"/>
    <n v="0.25366118842237056"/>
  </r>
  <r>
    <x v="0"/>
    <x v="1"/>
    <x v="0"/>
    <x v="319"/>
    <n v="0.23394312392705699"/>
  </r>
  <r>
    <x v="0"/>
    <x v="2"/>
    <x v="0"/>
    <x v="319"/>
    <n v="4.400102528924652"/>
  </r>
  <r>
    <x v="0"/>
    <x v="7"/>
    <x v="0"/>
    <x v="319"/>
    <n v="0.84073707366747064"/>
  </r>
  <r>
    <x v="0"/>
    <x v="8"/>
    <x v="0"/>
    <x v="319"/>
    <n v="0.25366118842237056"/>
  </r>
  <r>
    <x v="0"/>
    <x v="5"/>
    <x v="0"/>
    <x v="319"/>
    <n v="4.400102528924652"/>
  </r>
  <r>
    <x v="0"/>
    <x v="3"/>
    <x v="0"/>
    <x v="320"/>
    <n v="1.903767622408159"/>
  </r>
  <r>
    <x v="0"/>
    <x v="4"/>
    <x v="0"/>
    <x v="320"/>
    <n v="1.4202017601075312"/>
  </r>
  <r>
    <x v="0"/>
    <x v="0"/>
    <x v="0"/>
    <x v="321"/>
    <n v="68.827431376126583"/>
  </r>
  <r>
    <x v="0"/>
    <x v="6"/>
    <x v="0"/>
    <x v="321"/>
    <n v="0.25323348665730561"/>
  </r>
  <r>
    <x v="0"/>
    <x v="1"/>
    <x v="0"/>
    <x v="321"/>
    <n v="0.23463751685277145"/>
  </r>
  <r>
    <x v="0"/>
    <x v="2"/>
    <x v="0"/>
    <x v="321"/>
    <n v="4.4073144219071914"/>
  </r>
  <r>
    <x v="0"/>
    <x v="7"/>
    <x v="0"/>
    <x v="321"/>
    <n v="0.83943739496203196"/>
  </r>
  <r>
    <x v="0"/>
    <x v="8"/>
    <x v="0"/>
    <x v="321"/>
    <n v="0.25323348665730561"/>
  </r>
  <r>
    <x v="0"/>
    <x v="5"/>
    <x v="0"/>
    <x v="321"/>
    <n v="4.4073144219071914"/>
  </r>
  <r>
    <x v="0"/>
    <x v="3"/>
    <x v="0"/>
    <x v="322"/>
    <n v="1.9110978107726773"/>
  </r>
  <r>
    <x v="0"/>
    <x v="4"/>
    <x v="0"/>
    <x v="322"/>
    <n v="1.4190352562921893"/>
  </r>
  <r>
    <x v="0"/>
    <x v="0"/>
    <x v="0"/>
    <x v="323"/>
    <n v="68.592089950976558"/>
  </r>
  <r>
    <x v="0"/>
    <x v="6"/>
    <x v="0"/>
    <x v="323"/>
    <n v="0.25278677577235831"/>
  </r>
  <r>
    <x v="0"/>
    <x v="1"/>
    <x v="0"/>
    <x v="323"/>
    <n v="0.23534142515001952"/>
  </r>
  <r>
    <x v="0"/>
    <x v="2"/>
    <x v="0"/>
    <x v="323"/>
    <n v="4.4147629034881097"/>
  </r>
  <r>
    <x v="0"/>
    <x v="7"/>
    <x v="0"/>
    <x v="323"/>
    <n v="0.83809146675078261"/>
  </r>
  <r>
    <x v="0"/>
    <x v="8"/>
    <x v="0"/>
    <x v="323"/>
    <n v="0.25278677577235831"/>
  </r>
  <r>
    <x v="0"/>
    <x v="5"/>
    <x v="0"/>
    <x v="323"/>
    <n v="4.4147629034881097"/>
  </r>
  <r>
    <x v="0"/>
    <x v="3"/>
    <x v="0"/>
    <x v="324"/>
    <n v="1.9184281280136162"/>
  </r>
  <r>
    <x v="0"/>
    <x v="4"/>
    <x v="0"/>
    <x v="324"/>
    <n v="1.4178914047294544"/>
  </r>
  <r>
    <x v="0"/>
    <x v="0"/>
    <x v="0"/>
    <x v="325"/>
    <n v="68.356045361967531"/>
  </r>
  <r>
    <x v="0"/>
    <x v="6"/>
    <x v="0"/>
    <x v="325"/>
    <n v="0.25234817849024216"/>
  </r>
  <r>
    <x v="0"/>
    <x v="1"/>
    <x v="0"/>
    <x v="325"/>
    <n v="0.23604458900903161"/>
  </r>
  <r>
    <x v="0"/>
    <x v="2"/>
    <x v="0"/>
    <x v="325"/>
    <n v="4.4220331995643436"/>
  </r>
  <r>
    <x v="0"/>
    <x v="7"/>
    <x v="0"/>
    <x v="325"/>
    <n v="0.83678598354810074"/>
  </r>
  <r>
    <x v="0"/>
    <x v="8"/>
    <x v="0"/>
    <x v="325"/>
    <n v="0.25234817849024216"/>
  </r>
  <r>
    <x v="0"/>
    <x v="5"/>
    <x v="0"/>
    <x v="325"/>
    <n v="4.4220331995643436"/>
  </r>
  <r>
    <x v="0"/>
    <x v="3"/>
    <x v="0"/>
    <x v="326"/>
    <n v="1.9258787497729468"/>
  </r>
  <r>
    <x v="0"/>
    <x v="4"/>
    <x v="0"/>
    <x v="326"/>
    <n v="1.4166939500258602"/>
  </r>
  <r>
    <x v="0"/>
    <x v="0"/>
    <x v="0"/>
    <x v="327"/>
    <n v="68.119289320064908"/>
  </r>
  <r>
    <x v="0"/>
    <x v="6"/>
    <x v="0"/>
    <x v="327"/>
    <n v="0.25189391831795532"/>
  </r>
  <r>
    <x v="0"/>
    <x v="1"/>
    <x v="0"/>
    <x v="327"/>
    <n v="0.23675604190262148"/>
  </r>
  <r>
    <x v="0"/>
    <x v="2"/>
    <x v="0"/>
    <x v="327"/>
    <n v="4.4294257405313653"/>
  </r>
  <r>
    <x v="0"/>
    <x v="7"/>
    <x v="0"/>
    <x v="327"/>
    <n v="0.83543405901055978"/>
  </r>
  <r>
    <x v="0"/>
    <x v="8"/>
    <x v="0"/>
    <x v="327"/>
    <n v="0.25189391831795532"/>
  </r>
  <r>
    <x v="0"/>
    <x v="5"/>
    <x v="0"/>
    <x v="327"/>
    <n v="4.4294257405313653"/>
  </r>
  <r>
    <x v="0"/>
    <x v="3"/>
    <x v="0"/>
    <x v="328"/>
    <n v="1.933209333392627"/>
  </r>
  <r>
    <x v="0"/>
    <x v="4"/>
    <x v="0"/>
    <x v="328"/>
    <n v="1.4154807682892567"/>
  </r>
  <r>
    <x v="0"/>
    <x v="0"/>
    <x v="0"/>
    <x v="329"/>
    <n v="67.881820018990098"/>
  </r>
  <r>
    <x v="0"/>
    <x v="6"/>
    <x v="0"/>
    <x v="329"/>
    <n v="0.25144111128416546"/>
  </r>
  <r>
    <x v="0"/>
    <x v="1"/>
    <x v="0"/>
    <x v="329"/>
    <n v="0.2374693010748061"/>
  </r>
  <r>
    <x v="0"/>
    <x v="2"/>
    <x v="0"/>
    <x v="329"/>
    <n v="4.4368746237289125"/>
  </r>
  <r>
    <x v="0"/>
    <x v="7"/>
    <x v="0"/>
    <x v="329"/>
    <n v="0.8340791807432093"/>
  </r>
  <r>
    <x v="0"/>
    <x v="8"/>
    <x v="0"/>
    <x v="329"/>
    <n v="0.25144111128416546"/>
  </r>
  <r>
    <x v="0"/>
    <x v="5"/>
    <x v="0"/>
    <x v="329"/>
    <n v="4.4368746237289125"/>
  </r>
  <r>
    <x v="0"/>
    <x v="3"/>
    <x v="0"/>
    <x v="330"/>
    <n v="1.9405400458605504"/>
  </r>
  <r>
    <x v="0"/>
    <x v="4"/>
    <x v="0"/>
    <x v="330"/>
    <n v="1.4142917485634898"/>
  </r>
  <r>
    <x v="0"/>
    <x v="0"/>
    <x v="0"/>
    <x v="331"/>
    <n v="67.64363418136611"/>
  </r>
  <r>
    <x v="0"/>
    <x v="6"/>
    <x v="0"/>
    <x v="331"/>
    <n v="0.25098593721232521"/>
  </r>
  <r>
    <x v="0"/>
    <x v="1"/>
    <x v="0"/>
    <x v="331"/>
    <n v="0.2381858376239942"/>
  </r>
  <r>
    <x v="0"/>
    <x v="2"/>
    <x v="0"/>
    <x v="331"/>
    <n v="4.4440871634112344"/>
  </r>
  <r>
    <x v="0"/>
    <x v="7"/>
    <x v="0"/>
    <x v="331"/>
    <n v="0.83276509856197012"/>
  </r>
  <r>
    <x v="0"/>
    <x v="8"/>
    <x v="0"/>
    <x v="331"/>
    <n v="0.25098593721232521"/>
  </r>
  <r>
    <x v="0"/>
    <x v="5"/>
    <x v="0"/>
    <x v="331"/>
    <n v="4.4440871634112344"/>
  </r>
  <r>
    <x v="0"/>
    <x v="3"/>
    <x v="0"/>
    <x v="332"/>
    <n v="1.9478708915074749"/>
  </r>
  <r>
    <x v="0"/>
    <x v="4"/>
    <x v="0"/>
    <x v="332"/>
    <n v="1.4130476242649515"/>
  </r>
  <r>
    <x v="0"/>
    <x v="0"/>
    <x v="0"/>
    <x v="333"/>
    <n v="67.404722219285745"/>
  </r>
  <r>
    <x v="0"/>
    <x v="6"/>
    <x v="0"/>
    <x v="333"/>
    <n v="0.25051183862657861"/>
  </r>
  <r>
    <x v="0"/>
    <x v="1"/>
    <x v="0"/>
    <x v="333"/>
    <n v="0.23891196208036558"/>
  </r>
  <r>
    <x v="0"/>
    <x v="2"/>
    <x v="0"/>
    <x v="333"/>
    <n v="4.4515363128511432"/>
  </r>
  <r>
    <x v="0"/>
    <x v="7"/>
    <x v="0"/>
    <x v="333"/>
    <n v="0.83140439257300636"/>
  </r>
  <r>
    <x v="0"/>
    <x v="8"/>
    <x v="0"/>
    <x v="333"/>
    <n v="0.25051183862657861"/>
  </r>
  <r>
    <x v="0"/>
    <x v="5"/>
    <x v="0"/>
    <x v="333"/>
    <n v="4.4515363128511432"/>
  </r>
  <r>
    <x v="0"/>
    <x v="3"/>
    <x v="0"/>
    <x v="334"/>
    <n v="1.955201865981171"/>
  </r>
  <r>
    <x v="0"/>
    <x v="4"/>
    <x v="0"/>
    <x v="334"/>
    <n v="1.4118286628222787"/>
  </r>
  <r>
    <x v="0"/>
    <x v="0"/>
    <x v="0"/>
    <x v="335"/>
    <n v="67.16508467938425"/>
  </r>
  <r>
    <x v="0"/>
    <x v="6"/>
    <x v="0"/>
    <x v="335"/>
    <n v="0.25004547384732884"/>
  </r>
  <r>
    <x v="0"/>
    <x v="1"/>
    <x v="0"/>
    <x v="335"/>
    <n v="0.23963753990149883"/>
  </r>
  <r>
    <x v="0"/>
    <x v="2"/>
    <x v="0"/>
    <x v="335"/>
    <n v="4.4588072607492846"/>
  </r>
  <r>
    <x v="0"/>
    <x v="7"/>
    <x v="0"/>
    <x v="335"/>
    <n v="0.83008471209908929"/>
  </r>
  <r>
    <x v="0"/>
    <x v="8"/>
    <x v="0"/>
    <x v="335"/>
    <n v="0.25004547384732884"/>
  </r>
  <r>
    <x v="0"/>
    <x v="5"/>
    <x v="0"/>
    <x v="335"/>
    <n v="4.4588072607492846"/>
  </r>
  <r>
    <x v="0"/>
    <x v="3"/>
    <x v="0"/>
    <x v="336"/>
    <n v="1.9626531556975912"/>
  </r>
  <r>
    <x v="0"/>
    <x v="4"/>
    <x v="0"/>
    <x v="336"/>
    <n v="1.4105536015512232"/>
  </r>
  <r>
    <x v="0"/>
    <x v="0"/>
    <x v="0"/>
    <x v="337"/>
    <n v="66.924713183151411"/>
  </r>
  <r>
    <x v="0"/>
    <x v="6"/>
    <x v="0"/>
    <x v="337"/>
    <n v="0.24956347269773232"/>
  </r>
  <r>
    <x v="0"/>
    <x v="1"/>
    <x v="0"/>
    <x v="337"/>
    <n v="0.24037149623283743"/>
  </r>
  <r>
    <x v="0"/>
    <x v="2"/>
    <x v="0"/>
    <x v="337"/>
    <n v="4.4660841613274194"/>
  </r>
  <r>
    <x v="0"/>
    <x v="7"/>
    <x v="0"/>
    <x v="337"/>
    <n v="0.82871822337244527"/>
  </r>
  <r>
    <x v="0"/>
    <x v="8"/>
    <x v="0"/>
    <x v="337"/>
    <n v="0.24956347269773232"/>
  </r>
  <r>
    <x v="0"/>
    <x v="5"/>
    <x v="0"/>
    <x v="337"/>
    <n v="4.4660841613274194"/>
  </r>
  <r>
    <x v="0"/>
    <x v="3"/>
    <x v="0"/>
    <x v="338"/>
    <n v="1.9697440279199174"/>
  </r>
  <r>
    <x v="0"/>
    <x v="4"/>
    <x v="0"/>
    <x v="338"/>
    <n v="1.4092628203717039"/>
  </r>
  <r>
    <x v="0"/>
    <x v="0"/>
    <x v="0"/>
    <x v="339"/>
    <n v="66.683603281742407"/>
  </r>
  <r>
    <x v="0"/>
    <x v="6"/>
    <x v="0"/>
    <x v="339"/>
    <n v="0.24907616795721052"/>
  </r>
  <r>
    <x v="0"/>
    <x v="1"/>
    <x v="0"/>
    <x v="339"/>
    <n v="0.24110990140900612"/>
  </r>
  <r>
    <x v="0"/>
    <x v="2"/>
    <x v="0"/>
    <x v="339"/>
    <n v="4.4735427104167202"/>
  </r>
  <r>
    <x v="0"/>
    <x v="7"/>
    <x v="0"/>
    <x v="339"/>
    <n v="0.827348969232646"/>
  </r>
  <r>
    <x v="0"/>
    <x v="8"/>
    <x v="0"/>
    <x v="339"/>
    <n v="0.24907616795721052"/>
  </r>
  <r>
    <x v="0"/>
    <x v="5"/>
    <x v="0"/>
    <x v="339"/>
    <n v="4.4735427104167202"/>
  </r>
  <r>
    <x v="0"/>
    <x v="3"/>
    <x v="0"/>
    <x v="340"/>
    <n v="1.9768350163815285"/>
  </r>
  <r>
    <x v="0"/>
    <x v="4"/>
    <x v="0"/>
    <x v="340"/>
    <n v="1.4080834431215772"/>
  </r>
  <r>
    <x v="0"/>
    <x v="0"/>
    <x v="0"/>
    <x v="341"/>
    <n v="66.441754222354831"/>
  </r>
  <r>
    <x v="0"/>
    <x v="6"/>
    <x v="0"/>
    <x v="341"/>
    <n v="0.24859328947113249"/>
  </r>
  <r>
    <x v="0"/>
    <x v="1"/>
    <x v="0"/>
    <x v="341"/>
    <n v="0.24184905938758205"/>
  </r>
  <r>
    <x v="0"/>
    <x v="2"/>
    <x v="0"/>
    <x v="341"/>
    <n v="4.4803824477119258"/>
  </r>
  <r>
    <x v="0"/>
    <x v="7"/>
    <x v="0"/>
    <x v="341"/>
    <n v="0.82610953281123334"/>
  </r>
  <r>
    <x v="0"/>
    <x v="8"/>
    <x v="0"/>
    <x v="341"/>
    <n v="0.24859328947113249"/>
  </r>
  <r>
    <x v="0"/>
    <x v="5"/>
    <x v="0"/>
    <x v="341"/>
    <n v="4.4803824477119258"/>
  </r>
  <r>
    <x v="0"/>
    <x v="3"/>
    <x v="0"/>
    <x v="342"/>
    <n v="1.9841665104824546"/>
  </r>
  <r>
    <x v="0"/>
    <x v="4"/>
    <x v="0"/>
    <x v="342"/>
    <n v="1.4067627474596556"/>
  </r>
  <r>
    <x v="0"/>
    <x v="0"/>
    <x v="0"/>
    <x v="343"/>
    <n v="66.199148250834611"/>
  </r>
  <r>
    <x v="0"/>
    <x v="6"/>
    <x v="0"/>
    <x v="343"/>
    <n v="0.24807039117752339"/>
  </r>
  <r>
    <x v="0"/>
    <x v="1"/>
    <x v="0"/>
    <x v="343"/>
    <n v="0.24260597152022598"/>
  </r>
  <r>
    <x v="0"/>
    <x v="2"/>
    <x v="0"/>
    <x v="343"/>
    <n v="4.4878322560432871"/>
  </r>
  <r>
    <x v="0"/>
    <x v="7"/>
    <x v="0"/>
    <x v="343"/>
    <n v="0.82473476726554318"/>
  </r>
  <r>
    <x v="0"/>
    <x v="8"/>
    <x v="0"/>
    <x v="343"/>
    <n v="0.24807039117752339"/>
  </r>
  <r>
    <x v="0"/>
    <x v="5"/>
    <x v="0"/>
    <x v="343"/>
    <n v="4.4878322560432871"/>
  </r>
  <r>
    <x v="0"/>
    <x v="3"/>
    <x v="0"/>
    <x v="344"/>
    <n v="1.9914981333664761"/>
  </r>
  <r>
    <x v="0"/>
    <x v="4"/>
    <x v="0"/>
    <x v="344"/>
    <n v="1.4054696914899356"/>
  </r>
  <r>
    <x v="0"/>
    <x v="0"/>
    <x v="0"/>
    <x v="345"/>
    <n v="65.955793657068355"/>
  </r>
  <r>
    <x v="0"/>
    <x v="6"/>
    <x v="0"/>
    <x v="345"/>
    <n v="0.24757556070223899"/>
  </r>
  <r>
    <x v="0"/>
    <x v="1"/>
    <x v="0"/>
    <x v="345"/>
    <n v="0.24335459376625712"/>
  </r>
  <r>
    <x v="0"/>
    <x v="2"/>
    <x v="0"/>
    <x v="345"/>
    <n v="4.4950456914200609"/>
  </r>
  <r>
    <x v="0"/>
    <x v="7"/>
    <x v="0"/>
    <x v="345"/>
    <n v="0.82340158361136406"/>
  </r>
  <r>
    <x v="0"/>
    <x v="8"/>
    <x v="0"/>
    <x v="345"/>
    <n v="0.24757556070223899"/>
  </r>
  <r>
    <x v="0"/>
    <x v="5"/>
    <x v="0"/>
    <x v="345"/>
    <n v="4.4950456914200609"/>
  </r>
  <r>
    <x v="0"/>
    <x v="3"/>
    <x v="0"/>
    <x v="346"/>
    <n v="1.9988298893516721"/>
  </r>
  <r>
    <x v="0"/>
    <x v="4"/>
    <x v="0"/>
    <x v="346"/>
    <n v="1.4041180729269742"/>
  </r>
  <r>
    <x v="0"/>
    <x v="0"/>
    <x v="0"/>
    <x v="347"/>
    <n v="65.711680745820232"/>
  </r>
  <r>
    <x v="0"/>
    <x v="6"/>
    <x v="0"/>
    <x v="347"/>
    <n v="0.24706192175199612"/>
  </r>
  <r>
    <x v="0"/>
    <x v="1"/>
    <x v="0"/>
    <x v="347"/>
    <n v="0.2441129112481227"/>
  </r>
  <r>
    <x v="0"/>
    <x v="2"/>
    <x v="0"/>
    <x v="347"/>
    <n v="4.5024957658559606"/>
  </r>
  <r>
    <x v="0"/>
    <x v="7"/>
    <x v="0"/>
    <x v="347"/>
    <n v="0.82202128672569141"/>
  </r>
  <r>
    <x v="0"/>
    <x v="8"/>
    <x v="0"/>
    <x v="347"/>
    <n v="0.24706192175199612"/>
  </r>
  <r>
    <x v="0"/>
    <x v="5"/>
    <x v="0"/>
    <x v="347"/>
    <n v="4.5024957658559606"/>
  </r>
  <r>
    <x v="0"/>
    <x v="3"/>
    <x v="0"/>
    <x v="348"/>
    <n v="2.0061617741130799"/>
  </r>
  <r>
    <x v="0"/>
    <x v="4"/>
    <x v="0"/>
    <x v="348"/>
    <n v="1.4027950943590328"/>
  </r>
  <r>
    <x v="0"/>
    <x v="0"/>
    <x v="0"/>
    <x v="349"/>
    <n v="65.466809775837476"/>
  </r>
  <r>
    <x v="0"/>
    <x v="6"/>
    <x v="0"/>
    <x v="349"/>
    <n v="0.24655547027111155"/>
  </r>
  <r>
    <x v="0"/>
    <x v="1"/>
    <x v="0"/>
    <x v="349"/>
    <n v="0.24487096998276037"/>
  </r>
  <r>
    <x v="0"/>
    <x v="2"/>
    <x v="0"/>
    <x v="349"/>
    <n v="4.5097676165428124"/>
  </r>
  <r>
    <x v="0"/>
    <x v="7"/>
    <x v="0"/>
    <x v="349"/>
    <n v="0.82068279180420112"/>
  </r>
  <r>
    <x v="0"/>
    <x v="8"/>
    <x v="0"/>
    <x v="349"/>
    <n v="0.24655547027111155"/>
  </r>
  <r>
    <x v="0"/>
    <x v="5"/>
    <x v="0"/>
    <x v="349"/>
    <n v="4.5097676165428124"/>
  </r>
  <r>
    <x v="0"/>
    <x v="3"/>
    <x v="0"/>
    <x v="350"/>
    <n v="2.0136139889615823"/>
  </r>
  <r>
    <x v="0"/>
    <x v="4"/>
    <x v="0"/>
    <x v="350"/>
    <n v="1.401412558674564"/>
  </r>
  <r>
    <x v="0"/>
    <x v="0"/>
    <x v="0"/>
    <x v="351"/>
    <n v="65.22117223685396"/>
  </r>
  <r>
    <x v="0"/>
    <x v="6"/>
    <x v="0"/>
    <x v="351"/>
    <n v="0.2460334155711999"/>
  </r>
  <r>
    <x v="0"/>
    <x v="1"/>
    <x v="0"/>
    <x v="351"/>
    <n v="0.24563753898352222"/>
  </r>
  <r>
    <x v="0"/>
    <x v="2"/>
    <x v="0"/>
    <x v="351"/>
    <n v="4.5171617381095963"/>
  </r>
  <r>
    <x v="0"/>
    <x v="7"/>
    <x v="0"/>
    <x v="351"/>
    <n v="0.81929700944147188"/>
  </r>
  <r>
    <x v="0"/>
    <x v="8"/>
    <x v="0"/>
    <x v="351"/>
    <n v="0.2460334155711999"/>
  </r>
  <r>
    <x v="0"/>
    <x v="5"/>
    <x v="0"/>
    <x v="351"/>
    <n v="4.5171617381095963"/>
  </r>
  <r>
    <x v="0"/>
    <x v="3"/>
    <x v="0"/>
    <x v="352"/>
    <n v="2.020946139860369"/>
  </r>
  <r>
    <x v="0"/>
    <x v="4"/>
    <x v="0"/>
    <x v="352"/>
    <n v="1.4000143132427256"/>
  </r>
  <r>
    <x v="0"/>
    <x v="0"/>
    <x v="0"/>
    <x v="353"/>
    <n v="64.974765904495598"/>
  </r>
  <r>
    <x v="0"/>
    <x v="6"/>
    <x v="0"/>
    <x v="353"/>
    <n v="0.24551215311914348"/>
  </r>
  <r>
    <x v="0"/>
    <x v="1"/>
    <x v="0"/>
    <x v="353"/>
    <n v="0.24640633235835591"/>
  </r>
  <r>
    <x v="0"/>
    <x v="2"/>
    <x v="0"/>
    <x v="353"/>
    <n v="4.5246122138141587"/>
  </r>
  <r>
    <x v="0"/>
    <x v="7"/>
    <x v="0"/>
    <x v="353"/>
    <n v="0.81790853202028813"/>
  </r>
  <r>
    <x v="0"/>
    <x v="8"/>
    <x v="0"/>
    <x v="353"/>
    <n v="0.24551215311914348"/>
  </r>
  <r>
    <x v="0"/>
    <x v="5"/>
    <x v="0"/>
    <x v="353"/>
    <n v="4.5246122138141587"/>
  </r>
  <r>
    <x v="0"/>
    <x v="3"/>
    <x v="0"/>
    <x v="354"/>
    <n v="2.0282784195070569"/>
  </r>
  <r>
    <x v="0"/>
    <x v="4"/>
    <x v="0"/>
    <x v="354"/>
    <n v="1.3986462161561963"/>
  </r>
  <r>
    <x v="0"/>
    <x v="0"/>
    <x v="0"/>
    <x v="355"/>
    <n v="64.727587122379944"/>
  </r>
  <r>
    <x v="0"/>
    <x v="6"/>
    <x v="0"/>
    <x v="355"/>
    <n v="0.24498801616766344"/>
  </r>
  <r>
    <x v="0"/>
    <x v="1"/>
    <x v="0"/>
    <x v="355"/>
    <n v="0.24717878211565203"/>
  </r>
  <r>
    <x v="0"/>
    <x v="2"/>
    <x v="0"/>
    <x v="355"/>
    <n v="4.5318262953378019"/>
  </r>
  <r>
    <x v="0"/>
    <x v="7"/>
    <x v="0"/>
    <x v="355"/>
    <n v="0.8165621833484954"/>
  </r>
  <r>
    <x v="0"/>
    <x v="8"/>
    <x v="0"/>
    <x v="355"/>
    <n v="0.24498801616766344"/>
  </r>
  <r>
    <x v="0"/>
    <x v="5"/>
    <x v="0"/>
    <x v="355"/>
    <n v="4.5318262953378019"/>
  </r>
  <r>
    <x v="0"/>
    <x v="3"/>
    <x v="0"/>
    <x v="356"/>
    <n v="2.0356108322067579"/>
  </r>
  <r>
    <x v="0"/>
    <x v="4"/>
    <x v="0"/>
    <x v="356"/>
    <n v="1.3972170624228619"/>
  </r>
  <r>
    <x v="0"/>
    <x v="0"/>
    <x v="0"/>
    <x v="357"/>
    <n v="64.479626113951383"/>
  </r>
  <r>
    <x v="0"/>
    <x v="6"/>
    <x v="0"/>
    <x v="357"/>
    <n v="0.24444515112914128"/>
  </r>
  <r>
    <x v="0"/>
    <x v="1"/>
    <x v="0"/>
    <x v="357"/>
    <n v="0.24796100842856006"/>
  </r>
  <r>
    <x v="0"/>
    <x v="2"/>
    <x v="0"/>
    <x v="357"/>
    <n v="4.5392770370507352"/>
  </r>
  <r>
    <x v="0"/>
    <x v="7"/>
    <x v="0"/>
    <x v="357"/>
    <n v="0.81516838930628777"/>
  </r>
  <r>
    <x v="0"/>
    <x v="8"/>
    <x v="0"/>
    <x v="357"/>
    <n v="0.24444515112914128"/>
  </r>
  <r>
    <x v="0"/>
    <x v="5"/>
    <x v="0"/>
    <x v="357"/>
    <n v="4.5392770370507352"/>
  </r>
  <r>
    <x v="0"/>
    <x v="3"/>
    <x v="0"/>
    <x v="358"/>
    <n v="2.0429433736238956"/>
  </r>
  <r>
    <x v="0"/>
    <x v="4"/>
    <x v="0"/>
    <x v="358"/>
    <n v="1.3958190569330453"/>
  </r>
  <r>
    <x v="0"/>
    <x v="0"/>
    <x v="0"/>
    <x v="359"/>
    <n v="64.230882923193647"/>
  </r>
  <r>
    <x v="0"/>
    <x v="6"/>
    <x v="0"/>
    <x v="359"/>
    <n v="0.24390907181389671"/>
  </r>
  <r>
    <x v="0"/>
    <x v="1"/>
    <x v="0"/>
    <x v="359"/>
    <n v="0.24874319075773901"/>
  </r>
  <r>
    <x v="0"/>
    <x v="2"/>
    <x v="0"/>
    <x v="359"/>
    <n v="4.3180183212656686"/>
  </r>
  <r>
    <x v="0"/>
    <x v="7"/>
    <x v="0"/>
    <x v="359"/>
    <n v="0.81381693727573201"/>
  </r>
  <r>
    <x v="0"/>
    <x v="8"/>
    <x v="0"/>
    <x v="359"/>
    <n v="0.24390907181389671"/>
  </r>
  <r>
    <x v="0"/>
    <x v="5"/>
    <x v="0"/>
    <x v="359"/>
    <n v="4.3180183212656686"/>
  </r>
  <r>
    <x v="0"/>
    <x v="3"/>
    <x v="0"/>
    <x v="360"/>
    <n v="1.5828628187896099"/>
  </r>
  <r>
    <x v="0"/>
    <x v="4"/>
    <x v="0"/>
    <x v="360"/>
    <n v="1.3943590008148155"/>
  </r>
  <r>
    <x v="0"/>
    <x v="0"/>
    <x v="0"/>
    <x v="361"/>
    <n v="63.976598870987871"/>
  </r>
  <r>
    <x v="0"/>
    <x v="6"/>
    <x v="0"/>
    <x v="361"/>
    <n v="0.23112510771118333"/>
  </r>
  <r>
    <x v="0"/>
    <x v="1"/>
    <x v="0"/>
    <x v="361"/>
    <n v="0.25428405220577244"/>
  </r>
  <r>
    <x v="0"/>
    <x v="2"/>
    <x v="0"/>
    <x v="361"/>
    <n v="4.0796403186387975"/>
  </r>
  <r>
    <x v="0"/>
    <x v="7"/>
    <x v="0"/>
    <x v="361"/>
    <n v="0.81257258490875783"/>
  </r>
  <r>
    <x v="0"/>
    <x v="8"/>
    <x v="0"/>
    <x v="361"/>
    <n v="0.23112510771118333"/>
  </r>
  <r>
    <x v="0"/>
    <x v="5"/>
    <x v="0"/>
    <x v="361"/>
    <n v="4.0796403186387975"/>
  </r>
  <r>
    <x v="0"/>
    <x v="3"/>
    <x v="0"/>
    <x v="362"/>
    <n v="1.5850671532042782"/>
  </r>
  <r>
    <x v="0"/>
    <x v="4"/>
    <x v="0"/>
    <x v="362"/>
    <n v="1.3938731136597937"/>
  </r>
  <r>
    <x v="0"/>
    <x v="0"/>
    <x v="0"/>
    <x v="363"/>
    <n v="63.716387015874382"/>
  </r>
  <r>
    <x v="0"/>
    <x v="6"/>
    <x v="0"/>
    <x v="363"/>
    <n v="0.21750126016955265"/>
  </r>
  <r>
    <x v="0"/>
    <x v="1"/>
    <x v="0"/>
    <x v="363"/>
    <n v="0.26021185511348643"/>
  </r>
  <r>
    <x v="0"/>
    <x v="2"/>
    <x v="0"/>
    <x v="363"/>
    <n v="4.0817752694520015"/>
  </r>
  <r>
    <x v="0"/>
    <x v="7"/>
    <x v="0"/>
    <x v="363"/>
    <n v="0.81149166776115345"/>
  </r>
  <r>
    <x v="0"/>
    <x v="8"/>
    <x v="0"/>
    <x v="363"/>
    <n v="0.21750126016955265"/>
  </r>
  <r>
    <x v="0"/>
    <x v="5"/>
    <x v="0"/>
    <x v="363"/>
    <n v="4.0817752694520015"/>
  </r>
  <r>
    <x v="0"/>
    <x v="3"/>
    <x v="0"/>
    <x v="364"/>
    <n v="1.5871473061817465"/>
  </r>
  <r>
    <x v="0"/>
    <x v="4"/>
    <x v="0"/>
    <x v="364"/>
    <n v="1.3934142580198206"/>
  </r>
  <r>
    <x v="0"/>
    <x v="0"/>
    <x v="0"/>
    <x v="365"/>
    <n v="63.455335610014956"/>
  </r>
  <r>
    <x v="0"/>
    <x v="6"/>
    <x v="0"/>
    <x v="365"/>
    <n v="0.21672997731685695"/>
  </r>
  <r>
    <x v="0"/>
    <x v="1"/>
    <x v="0"/>
    <x v="365"/>
    <n v="0.26105140585942421"/>
  </r>
  <r>
    <x v="0"/>
    <x v="2"/>
    <x v="0"/>
    <x v="365"/>
    <n v="4.0837971609019785"/>
  </r>
  <r>
    <x v="0"/>
    <x v="7"/>
    <x v="0"/>
    <x v="365"/>
    <n v="0.81048043556845129"/>
  </r>
  <r>
    <x v="0"/>
    <x v="8"/>
    <x v="0"/>
    <x v="365"/>
    <n v="0.21672997731685695"/>
  </r>
  <r>
    <x v="0"/>
    <x v="5"/>
    <x v="0"/>
    <x v="365"/>
    <n v="4.0837971609019785"/>
  </r>
  <r>
    <x v="0"/>
    <x v="3"/>
    <x v="0"/>
    <x v="366"/>
    <n v="1.5892621396291551"/>
  </r>
  <r>
    <x v="0"/>
    <x v="4"/>
    <x v="0"/>
    <x v="366"/>
    <n v="1.3929193631404546"/>
  </r>
  <r>
    <x v="0"/>
    <x v="0"/>
    <x v="0"/>
    <x v="367"/>
    <n v="63.19343882325439"/>
  </r>
  <r>
    <x v="0"/>
    <x v="6"/>
    <x v="0"/>
    <x v="367"/>
    <n v="0.21594893284021746"/>
  </r>
  <r>
    <x v="0"/>
    <x v="1"/>
    <x v="0"/>
    <x v="367"/>
    <n v="0.26189678676056655"/>
  </r>
  <r>
    <x v="0"/>
    <x v="2"/>
    <x v="0"/>
    <x v="367"/>
    <n v="4.0859401462418266"/>
  </r>
  <r>
    <x v="0"/>
    <x v="7"/>
    <x v="0"/>
    <x v="367"/>
    <n v="0.80939948841338039"/>
  </r>
  <r>
    <x v="0"/>
    <x v="8"/>
    <x v="0"/>
    <x v="367"/>
    <n v="0.21594893284021746"/>
  </r>
  <r>
    <x v="0"/>
    <x v="5"/>
    <x v="0"/>
    <x v="367"/>
    <n v="4.0859401462418266"/>
  </r>
  <r>
    <x v="0"/>
    <x v="3"/>
    <x v="0"/>
    <x v="368"/>
    <n v="1.5913769839763114"/>
  </r>
  <r>
    <x v="0"/>
    <x v="4"/>
    <x v="0"/>
    <x v="368"/>
    <n v="1.3924361095881244"/>
  </r>
  <r>
    <x v="0"/>
    <x v="0"/>
    <x v="0"/>
    <x v="369"/>
    <n v="62.930695756951323"/>
  </r>
  <r>
    <x v="0"/>
    <x v="6"/>
    <x v="0"/>
    <x v="369"/>
    <n v="0.21517050722250969"/>
  </r>
  <r>
    <x v="0"/>
    <x v="1"/>
    <x v="0"/>
    <x v="369"/>
    <n v="0.2627430663030636"/>
  </r>
  <r>
    <x v="0"/>
    <x v="2"/>
    <x v="0"/>
    <x v="369"/>
    <n v="4.0880151110556184"/>
  </r>
  <r>
    <x v="0"/>
    <x v="7"/>
    <x v="0"/>
    <x v="369"/>
    <n v="0.80835338161714243"/>
  </r>
  <r>
    <x v="0"/>
    <x v="8"/>
    <x v="0"/>
    <x v="369"/>
    <n v="0.21517050722250969"/>
  </r>
  <r>
    <x v="0"/>
    <x v="5"/>
    <x v="0"/>
    <x v="369"/>
    <n v="4.0880151110556184"/>
  </r>
  <r>
    <x v="0"/>
    <x v="3"/>
    <x v="0"/>
    <x v="370"/>
    <n v="1.5934918395752895"/>
  </r>
  <r>
    <x v="0"/>
    <x v="4"/>
    <x v="0"/>
    <x v="370"/>
    <n v="1.3919322805946432"/>
  </r>
  <r>
    <x v="0"/>
    <x v="0"/>
    <x v="0"/>
    <x v="371"/>
    <n v="62.667101504735228"/>
  </r>
  <r>
    <x v="0"/>
    <x v="6"/>
    <x v="0"/>
    <x v="371"/>
    <n v="0.2143846960030503"/>
  </r>
  <r>
    <x v="0"/>
    <x v="1"/>
    <x v="0"/>
    <x v="371"/>
    <n v="0.26359425221609484"/>
  </r>
  <r>
    <x v="0"/>
    <x v="2"/>
    <x v="0"/>
    <x v="371"/>
    <n v="4.0901581185975733"/>
  </r>
  <r>
    <x v="0"/>
    <x v="7"/>
    <x v="0"/>
    <x v="371"/>
    <n v="0.80727242453373904"/>
  </r>
  <r>
    <x v="0"/>
    <x v="8"/>
    <x v="0"/>
    <x v="371"/>
    <n v="0.2143846960030503"/>
  </r>
  <r>
    <x v="0"/>
    <x v="5"/>
    <x v="0"/>
    <x v="371"/>
    <n v="4.0901581185975733"/>
  </r>
  <r>
    <x v="0"/>
    <x v="3"/>
    <x v="0"/>
    <x v="372"/>
    <n v="1.5956067060734602"/>
  </r>
  <r>
    <x v="0"/>
    <x v="4"/>
    <x v="0"/>
    <x v="372"/>
    <n v="1.3914403813864773"/>
  </r>
  <r>
    <x v="0"/>
    <x v="0"/>
    <x v="0"/>
    <x v="373"/>
    <n v="62.402654003040027"/>
  </r>
  <r>
    <x v="0"/>
    <x v="6"/>
    <x v="0"/>
    <x v="373"/>
    <n v="0.21359862832380891"/>
  </r>
  <r>
    <x v="0"/>
    <x v="1"/>
    <x v="0"/>
    <x v="373"/>
    <n v="0.26444750169519804"/>
  </r>
  <r>
    <x v="0"/>
    <x v="2"/>
    <x v="0"/>
    <x v="373"/>
    <n v="4.0922498340363855"/>
  </r>
  <r>
    <x v="0"/>
    <x v="7"/>
    <x v="0"/>
    <x v="373"/>
    <n v="0.80622631549840762"/>
  </r>
  <r>
    <x v="0"/>
    <x v="8"/>
    <x v="0"/>
    <x v="373"/>
    <n v="0.21359862832380891"/>
  </r>
  <r>
    <x v="0"/>
    <x v="5"/>
    <x v="0"/>
    <x v="373"/>
    <n v="4.0922498340363855"/>
  </r>
  <r>
    <x v="0"/>
    <x v="3"/>
    <x v="0"/>
    <x v="374"/>
    <n v="1.5977562539524204"/>
  </r>
  <r>
    <x v="0"/>
    <x v="4"/>
    <x v="0"/>
    <x v="374"/>
    <n v="1.3909276188195818"/>
  </r>
  <r>
    <x v="0"/>
    <x v="0"/>
    <x v="0"/>
    <x v="375"/>
    <n v="62.137348670372589"/>
  </r>
  <r>
    <x v="0"/>
    <x v="6"/>
    <x v="0"/>
    <x v="375"/>
    <n v="0.21280604207280854"/>
  </r>
  <r>
    <x v="0"/>
    <x v="1"/>
    <x v="0"/>
    <x v="375"/>
    <n v="0.26530533266744105"/>
  </r>
  <r>
    <x v="0"/>
    <x v="2"/>
    <x v="0"/>
    <x v="375"/>
    <n v="4.0943766923027569"/>
  </r>
  <r>
    <x v="0"/>
    <x v="7"/>
    <x v="0"/>
    <x v="375"/>
    <n v="0.80514535232285012"/>
  </r>
  <r>
    <x v="0"/>
    <x v="8"/>
    <x v="0"/>
    <x v="375"/>
    <n v="0.21280604207280854"/>
  </r>
  <r>
    <x v="0"/>
    <x v="5"/>
    <x v="0"/>
    <x v="375"/>
    <n v="4.0943766923027569"/>
  </r>
  <r>
    <x v="0"/>
    <x v="3"/>
    <x v="0"/>
    <x v="376"/>
    <n v="1.5998711429622725"/>
  </r>
  <r>
    <x v="0"/>
    <x v="4"/>
    <x v="0"/>
    <x v="376"/>
    <n v="1.3904103164486425"/>
  </r>
  <r>
    <x v="0"/>
    <x v="0"/>
    <x v="0"/>
    <x v="377"/>
    <n v="61.871182716678859"/>
  </r>
  <r>
    <x v="0"/>
    <x v="6"/>
    <x v="0"/>
    <x v="377"/>
    <n v="0.21201142676455248"/>
  </r>
  <r>
    <x v="0"/>
    <x v="1"/>
    <x v="0"/>
    <x v="377"/>
    <n v="0.2661659536937292"/>
  </r>
  <r>
    <x v="0"/>
    <x v="2"/>
    <x v="0"/>
    <x v="377"/>
    <n v="4.0965197333278836"/>
  </r>
  <r>
    <x v="0"/>
    <x v="7"/>
    <x v="0"/>
    <x v="377"/>
    <n v="0.804064408806759"/>
  </r>
  <r>
    <x v="0"/>
    <x v="8"/>
    <x v="0"/>
    <x v="377"/>
    <n v="0.21201142676455248"/>
  </r>
  <r>
    <x v="0"/>
    <x v="5"/>
    <x v="0"/>
    <x v="377"/>
    <n v="4.0965197333278836"/>
  </r>
  <r>
    <x v="0"/>
    <x v="3"/>
    <x v="0"/>
    <x v="378"/>
    <n v="1.6019860428619692"/>
  </r>
  <r>
    <x v="0"/>
    <x v="4"/>
    <x v="0"/>
    <x v="378"/>
    <n v="1.3899053788860583"/>
  </r>
  <r>
    <x v="0"/>
    <x v="0"/>
    <x v="0"/>
    <x v="379"/>
    <n v="61.604152933903144"/>
  </r>
  <r>
    <x v="0"/>
    <x v="6"/>
    <x v="0"/>
    <x v="379"/>
    <n v="0.21121376743600814"/>
  </r>
  <r>
    <x v="0"/>
    <x v="1"/>
    <x v="0"/>
    <x v="379"/>
    <n v="0.2670297827757156"/>
  </r>
  <r>
    <x v="0"/>
    <x v="2"/>
    <x v="0"/>
    <x v="379"/>
    <n v="4.0985947520565258"/>
  </r>
  <r>
    <x v="0"/>
    <x v="7"/>
    <x v="0"/>
    <x v="379"/>
    <n v="0.80301832397782913"/>
  </r>
  <r>
    <x v="0"/>
    <x v="8"/>
    <x v="0"/>
    <x v="379"/>
    <n v="0.21121376743600814"/>
  </r>
  <r>
    <x v="0"/>
    <x v="5"/>
    <x v="0"/>
    <x v="379"/>
    <n v="4.0985947520565258"/>
  </r>
  <r>
    <x v="0"/>
    <x v="3"/>
    <x v="0"/>
    <x v="380"/>
    <n v="1.6041009540170181"/>
  </r>
  <r>
    <x v="0"/>
    <x v="4"/>
    <x v="0"/>
    <x v="380"/>
    <n v="1.389379143765912"/>
  </r>
  <r>
    <x v="0"/>
    <x v="0"/>
    <x v="0"/>
    <x v="381"/>
    <n v="61.336254357189453"/>
  </r>
  <r>
    <x v="0"/>
    <x v="6"/>
    <x v="0"/>
    <x v="381"/>
    <n v="0.2104087149331523"/>
  </r>
  <r>
    <x v="0"/>
    <x v="1"/>
    <x v="0"/>
    <x v="381"/>
    <n v="0.26789857671369233"/>
  </r>
  <r>
    <x v="0"/>
    <x v="2"/>
    <x v="0"/>
    <x v="381"/>
    <n v="4.1007378152818053"/>
  </r>
  <r>
    <x v="0"/>
    <x v="7"/>
    <x v="0"/>
    <x v="381"/>
    <n v="0.80193740832190363"/>
  </r>
  <r>
    <x v="0"/>
    <x v="8"/>
    <x v="0"/>
    <x v="381"/>
    <n v="0.2104087149331523"/>
  </r>
  <r>
    <x v="0"/>
    <x v="5"/>
    <x v="0"/>
    <x v="381"/>
    <n v="4.1007378152818053"/>
  </r>
  <r>
    <x v="0"/>
    <x v="3"/>
    <x v="0"/>
    <x v="382"/>
    <n v="1.6062158760691947"/>
  </r>
  <r>
    <x v="0"/>
    <x v="4"/>
    <x v="0"/>
    <x v="382"/>
    <n v="1.3888655618739865"/>
  </r>
  <r>
    <x v="0"/>
    <x v="0"/>
    <x v="0"/>
    <x v="383"/>
    <n v="61.067484821264145"/>
  </r>
  <r>
    <x v="0"/>
    <x v="6"/>
    <x v="0"/>
    <x v="383"/>
    <n v="0.20960324807522487"/>
  </r>
  <r>
    <x v="0"/>
    <x v="1"/>
    <x v="0"/>
    <x v="383"/>
    <n v="0.26876953592530933"/>
  </r>
  <r>
    <x v="0"/>
    <x v="2"/>
    <x v="0"/>
    <x v="383"/>
    <n v="4.1030904358439457"/>
  </r>
  <r>
    <x v="0"/>
    <x v="7"/>
    <x v="0"/>
    <x v="383"/>
    <n v="0.80089135777396037"/>
  </r>
  <r>
    <x v="0"/>
    <x v="8"/>
    <x v="0"/>
    <x v="383"/>
    <n v="0.20960324807522487"/>
  </r>
  <r>
    <x v="0"/>
    <x v="5"/>
    <x v="0"/>
    <x v="383"/>
    <n v="4.1030904358439457"/>
  </r>
  <r>
    <x v="0"/>
    <x v="3"/>
    <x v="0"/>
    <x v="384"/>
    <n v="1.6046176369826082"/>
  </r>
  <r>
    <x v="0"/>
    <x v="4"/>
    <x v="0"/>
    <x v="384"/>
    <n v="1.3883303945569025"/>
  </r>
  <r>
    <x v="0"/>
    <x v="0"/>
    <x v="0"/>
    <x v="385"/>
    <n v="60.797845024250151"/>
  </r>
  <r>
    <x v="0"/>
    <x v="6"/>
    <x v="0"/>
    <x v="385"/>
    <n v="0.20880451075931164"/>
  </r>
  <r>
    <x v="0"/>
    <x v="1"/>
    <x v="0"/>
    <x v="385"/>
    <n v="0.26963979701399388"/>
  </r>
  <r>
    <x v="0"/>
    <x v="2"/>
    <x v="0"/>
    <x v="385"/>
    <n v="4.1054734937298143"/>
  </r>
  <r>
    <x v="0"/>
    <x v="7"/>
    <x v="0"/>
    <x v="385"/>
    <n v="0.79981029938947901"/>
  </r>
  <r>
    <x v="0"/>
    <x v="8"/>
    <x v="0"/>
    <x v="385"/>
    <n v="0.20880451075931164"/>
  </r>
  <r>
    <x v="0"/>
    <x v="5"/>
    <x v="0"/>
    <x v="385"/>
    <n v="4.1054734937298143"/>
  </r>
  <r>
    <x v="0"/>
    <x v="3"/>
    <x v="0"/>
    <x v="386"/>
    <n v="1.6065384764294421"/>
  </r>
  <r>
    <x v="0"/>
    <x v="4"/>
    <x v="0"/>
    <x v="386"/>
    <n v="1.3877971971157699"/>
  </r>
  <r>
    <x v="0"/>
    <x v="0"/>
    <x v="0"/>
    <x v="387"/>
    <n v="60.527331929479438"/>
  </r>
  <r>
    <x v="0"/>
    <x v="6"/>
    <x v="0"/>
    <x v="387"/>
    <n v="0.20800328435245979"/>
  </r>
  <r>
    <x v="0"/>
    <x v="1"/>
    <x v="0"/>
    <x v="387"/>
    <n v="0.27051309477071617"/>
  </r>
  <r>
    <x v="0"/>
    <x v="2"/>
    <x v="0"/>
    <x v="387"/>
    <n v="4.1076342900055662"/>
  </r>
  <r>
    <x v="0"/>
    <x v="7"/>
    <x v="0"/>
    <x v="387"/>
    <n v="0.79872910916058537"/>
  </r>
  <r>
    <x v="0"/>
    <x v="8"/>
    <x v="0"/>
    <x v="387"/>
    <n v="0.20800328435245979"/>
  </r>
  <r>
    <x v="0"/>
    <x v="5"/>
    <x v="0"/>
    <x v="387"/>
    <n v="4.1076342900055662"/>
  </r>
  <r>
    <x v="0"/>
    <x v="3"/>
    <x v="0"/>
    <x v="388"/>
    <n v="1.6085840046644151"/>
  </r>
  <r>
    <x v="0"/>
    <x v="4"/>
    <x v="0"/>
    <x v="388"/>
    <n v="1.3873118834989429"/>
  </r>
  <r>
    <x v="0"/>
    <x v="0"/>
    <x v="0"/>
    <x v="389"/>
    <n v="60.255937330983365"/>
  </r>
  <r>
    <x v="0"/>
    <x v="6"/>
    <x v="0"/>
    <x v="389"/>
    <n v="0.20718678676339849"/>
  </r>
  <r>
    <x v="0"/>
    <x v="1"/>
    <x v="0"/>
    <x v="389"/>
    <n v="0.2713945984960725"/>
  </r>
  <r>
    <x v="0"/>
    <x v="2"/>
    <x v="0"/>
    <x v="389"/>
    <n v="4.1096073278782264"/>
  </r>
  <r>
    <x v="0"/>
    <x v="7"/>
    <x v="0"/>
    <x v="389"/>
    <n v="0.79775250509771478"/>
  </r>
  <r>
    <x v="0"/>
    <x v="8"/>
    <x v="0"/>
    <x v="389"/>
    <n v="0.20718678676339849"/>
  </r>
  <r>
    <x v="0"/>
    <x v="5"/>
    <x v="0"/>
    <x v="389"/>
    <n v="4.1096073278782264"/>
  </r>
  <r>
    <x v="0"/>
    <x v="3"/>
    <x v="0"/>
    <x v="390"/>
    <n v="1.6106988839993841"/>
  </r>
  <r>
    <x v="0"/>
    <x v="4"/>
    <x v="0"/>
    <x v="390"/>
    <n v="1.3867702408971283"/>
  </r>
  <r>
    <x v="0"/>
    <x v="0"/>
    <x v="0"/>
    <x v="391"/>
    <n v="59.983653770593627"/>
  </r>
  <r>
    <x v="0"/>
    <x v="6"/>
    <x v="0"/>
    <x v="391"/>
    <n v="0.20635686800298345"/>
  </r>
  <r>
    <x v="0"/>
    <x v="1"/>
    <x v="0"/>
    <x v="391"/>
    <n v="0.27228356038973878"/>
  </r>
  <r>
    <x v="0"/>
    <x v="2"/>
    <x v="0"/>
    <x v="391"/>
    <n v="4.111756323568625"/>
  </r>
  <r>
    <x v="0"/>
    <x v="7"/>
    <x v="0"/>
    <x v="391"/>
    <n v="0.79667134380452409"/>
  </r>
  <r>
    <x v="0"/>
    <x v="8"/>
    <x v="0"/>
    <x v="391"/>
    <n v="0.20635686800298345"/>
  </r>
  <r>
    <x v="0"/>
    <x v="5"/>
    <x v="0"/>
    <x v="391"/>
    <n v="4.111756323568625"/>
  </r>
  <r>
    <x v="0"/>
    <x v="3"/>
    <x v="0"/>
    <x v="392"/>
    <n v="1.6128137741421966"/>
  </r>
  <r>
    <x v="0"/>
    <x v="4"/>
    <x v="0"/>
    <x v="392"/>
    <n v="1.3862417373042391"/>
  </r>
  <r>
    <x v="0"/>
    <x v="0"/>
    <x v="0"/>
    <x v="393"/>
    <n v="59.710481182948207"/>
  </r>
  <r>
    <x v="0"/>
    <x v="6"/>
    <x v="0"/>
    <x v="393"/>
    <n v="0.20553180641832419"/>
  </r>
  <r>
    <x v="0"/>
    <x v="1"/>
    <x v="0"/>
    <x v="393"/>
    <n v="0.27317258764541796"/>
  </r>
  <r>
    <x v="0"/>
    <x v="2"/>
    <x v="0"/>
    <x v="393"/>
    <n v="4.1138371079838842"/>
  </r>
  <r>
    <x v="0"/>
    <x v="7"/>
    <x v="0"/>
    <x v="393"/>
    <n v="0.7956250707832766"/>
  </r>
  <r>
    <x v="0"/>
    <x v="8"/>
    <x v="0"/>
    <x v="393"/>
    <n v="0.20553180641832419"/>
  </r>
  <r>
    <x v="0"/>
    <x v="5"/>
    <x v="0"/>
    <x v="393"/>
    <n v="4.1138371079838842"/>
  </r>
  <r>
    <x v="0"/>
    <x v="3"/>
    <x v="0"/>
    <x v="394"/>
    <n v="1.6149286754411518"/>
  </r>
  <r>
    <x v="0"/>
    <x v="4"/>
    <x v="0"/>
    <x v="394"/>
    <n v="1.3856911392893467"/>
  </r>
  <r>
    <x v="0"/>
    <x v="0"/>
    <x v="0"/>
    <x v="395"/>
    <n v="59.436414513733666"/>
  </r>
  <r>
    <x v="0"/>
    <x v="6"/>
    <x v="0"/>
    <x v="395"/>
    <n v="0.20469932768832125"/>
  </r>
  <r>
    <x v="0"/>
    <x v="1"/>
    <x v="0"/>
    <x v="395"/>
    <n v="0.2740666692145397"/>
  </r>
  <r>
    <x v="0"/>
    <x v="2"/>
    <x v="0"/>
    <x v="395"/>
    <n v="4.1159861259923414"/>
  </r>
  <r>
    <x v="0"/>
    <x v="7"/>
    <x v="0"/>
    <x v="395"/>
    <n v="0.79454398365141876"/>
  </r>
  <r>
    <x v="0"/>
    <x v="8"/>
    <x v="0"/>
    <x v="395"/>
    <n v="0.20469932768832125"/>
  </r>
  <r>
    <x v="0"/>
    <x v="5"/>
    <x v="0"/>
    <x v="395"/>
    <n v="4.1159861259923414"/>
  </r>
  <r>
    <x v="0"/>
    <x v="3"/>
    <x v="0"/>
    <x v="396"/>
    <n v="1.6170435875478395"/>
  </r>
  <r>
    <x v="0"/>
    <x v="4"/>
    <x v="0"/>
    <x v="396"/>
    <n v="1.3851539694415438"/>
  </r>
  <r>
    <x v="0"/>
    <x v="0"/>
    <x v="0"/>
    <x v="397"/>
    <n v="59.161451452424515"/>
  </r>
  <r>
    <x v="0"/>
    <x v="6"/>
    <x v="0"/>
    <x v="397"/>
    <n v="0.20386621459771445"/>
  </r>
  <r>
    <x v="0"/>
    <x v="1"/>
    <x v="0"/>
    <x v="397"/>
    <n v="0.27496306130914927"/>
  </r>
  <r>
    <x v="0"/>
    <x v="2"/>
    <x v="0"/>
    <x v="397"/>
    <n v="4.1180837080656651"/>
  </r>
  <r>
    <x v="0"/>
    <x v="7"/>
    <x v="0"/>
    <x v="397"/>
    <n v="0.79349778967877649"/>
  </r>
  <r>
    <x v="0"/>
    <x v="8"/>
    <x v="0"/>
    <x v="397"/>
    <n v="0.20386621459771445"/>
  </r>
  <r>
    <x v="0"/>
    <x v="5"/>
    <x v="0"/>
    <x v="397"/>
    <n v="4.1180837080656651"/>
  </r>
  <r>
    <x v="0"/>
    <x v="3"/>
    <x v="0"/>
    <x v="398"/>
    <n v="1.6191931816859961"/>
  </r>
  <r>
    <x v="0"/>
    <x v="4"/>
    <x v="0"/>
    <x v="398"/>
    <n v="1.3845944165807644"/>
  </r>
  <r>
    <x v="0"/>
    <x v="0"/>
    <x v="0"/>
    <x v="399"/>
    <n v="58.885587256078459"/>
  </r>
  <r>
    <x v="0"/>
    <x v="6"/>
    <x v="0"/>
    <x v="399"/>
    <n v="0.20302650780978906"/>
  </r>
  <r>
    <x v="0"/>
    <x v="1"/>
    <x v="0"/>
    <x v="399"/>
    <n v="0.27586419634605874"/>
  </r>
  <r>
    <x v="0"/>
    <x v="2"/>
    <x v="0"/>
    <x v="399"/>
    <n v="4.120216531556018"/>
  </r>
  <r>
    <x v="0"/>
    <x v="7"/>
    <x v="0"/>
    <x v="399"/>
    <n v="0.79241678050865516"/>
  </r>
  <r>
    <x v="0"/>
    <x v="8"/>
    <x v="0"/>
    <x v="399"/>
    <n v="0.20302650780978906"/>
  </r>
  <r>
    <x v="0"/>
    <x v="5"/>
    <x v="0"/>
    <x v="399"/>
    <n v="4.120216531556018"/>
  </r>
  <r>
    <x v="0"/>
    <x v="3"/>
    <x v="0"/>
    <x v="400"/>
    <n v="1.6213081161095433"/>
  </r>
  <r>
    <x v="0"/>
    <x v="4"/>
    <x v="0"/>
    <x v="400"/>
    <n v="1.3840303131154919"/>
  </r>
  <r>
    <x v="0"/>
    <x v="0"/>
    <x v="0"/>
    <x v="401"/>
    <n v="58.608818909077421"/>
  </r>
  <r>
    <x v="0"/>
    <x v="6"/>
    <x v="0"/>
    <x v="401"/>
    <n v="0.20218447506906542"/>
  </r>
  <r>
    <x v="0"/>
    <x v="1"/>
    <x v="0"/>
    <x v="401"/>
    <n v="0.27676834700104175"/>
  </r>
  <r>
    <x v="0"/>
    <x v="2"/>
    <x v="0"/>
    <x v="401"/>
    <n v="4.1223655832230843"/>
  </r>
  <r>
    <x v="0"/>
    <x v="7"/>
    <x v="0"/>
    <x v="401"/>
    <n v="0.79133583341633917"/>
  </r>
  <r>
    <x v="0"/>
    <x v="8"/>
    <x v="0"/>
    <x v="401"/>
    <n v="0.20218447506906542"/>
  </r>
  <r>
    <x v="0"/>
    <x v="5"/>
    <x v="0"/>
    <x v="401"/>
    <n v="4.1223655832230843"/>
  </r>
  <r>
    <x v="0"/>
    <x v="3"/>
    <x v="0"/>
    <x v="402"/>
    <n v="1.6234230613404899"/>
  </r>
  <r>
    <x v="0"/>
    <x v="4"/>
    <x v="0"/>
    <x v="402"/>
    <n v="1.3834800738942832"/>
  </r>
  <r>
    <x v="0"/>
    <x v="0"/>
    <x v="0"/>
    <x v="403"/>
    <n v="58.331142990204746"/>
  </r>
  <r>
    <x v="0"/>
    <x v="6"/>
    <x v="0"/>
    <x v="403"/>
    <n v="0.20133914828677899"/>
  </r>
  <r>
    <x v="0"/>
    <x v="1"/>
    <x v="0"/>
    <x v="403"/>
    <n v="0.27767591887267384"/>
  </r>
  <r>
    <x v="0"/>
    <x v="2"/>
    <x v="0"/>
    <x v="403"/>
    <n v="4.1244464218373222"/>
  </r>
  <r>
    <x v="0"/>
    <x v="7"/>
    <x v="0"/>
    <x v="403"/>
    <n v="0.79028978590601551"/>
  </r>
  <r>
    <x v="0"/>
    <x v="8"/>
    <x v="0"/>
    <x v="403"/>
    <n v="0.20133914828677899"/>
  </r>
  <r>
    <x v="0"/>
    <x v="5"/>
    <x v="0"/>
    <x v="403"/>
    <n v="4.1244464218373222"/>
  </r>
  <r>
    <x v="0"/>
    <x v="3"/>
    <x v="0"/>
    <x v="404"/>
    <n v="1.6255380177258694"/>
  </r>
  <r>
    <x v="0"/>
    <x v="4"/>
    <x v="0"/>
    <x v="404"/>
    <n v="1.3829070164472768"/>
  </r>
  <r>
    <x v="0"/>
    <x v="0"/>
    <x v="0"/>
    <x v="405"/>
    <n v="58.052554383737707"/>
  </r>
  <r>
    <x v="0"/>
    <x v="6"/>
    <x v="0"/>
    <x v="405"/>
    <n v="0.20048639498969237"/>
  </r>
  <r>
    <x v="0"/>
    <x v="1"/>
    <x v="0"/>
    <x v="405"/>
    <n v="0.27858860646704231"/>
  </r>
  <r>
    <x v="0"/>
    <x v="2"/>
    <x v="0"/>
    <x v="405"/>
    <n v="4.1265954958200046"/>
  </r>
  <r>
    <x v="0"/>
    <x v="7"/>
    <x v="0"/>
    <x v="405"/>
    <n v="0.78920895029460136"/>
  </r>
  <r>
    <x v="0"/>
    <x v="8"/>
    <x v="0"/>
    <x v="405"/>
    <n v="0.20048639498969237"/>
  </r>
  <r>
    <x v="0"/>
    <x v="5"/>
    <x v="0"/>
    <x v="405"/>
    <n v="4.1265954958200046"/>
  </r>
  <r>
    <x v="0"/>
    <x v="3"/>
    <x v="0"/>
    <x v="406"/>
    <n v="1.6276529849178045"/>
  </r>
  <r>
    <x v="0"/>
    <x v="4"/>
    <x v="0"/>
    <x v="406"/>
    <n v="1.3823481123619752"/>
  </r>
  <r>
    <x v="0"/>
    <x v="0"/>
    <x v="0"/>
    <x v="407"/>
    <n v="57.773050670393914"/>
  </r>
  <r>
    <x v="0"/>
    <x v="6"/>
    <x v="0"/>
    <x v="407"/>
    <n v="0.19963284120064798"/>
  </r>
  <r>
    <x v="0"/>
    <x v="1"/>
    <x v="0"/>
    <x v="407"/>
    <n v="0.27950371334379182"/>
  </r>
  <r>
    <x v="0"/>
    <x v="2"/>
    <x v="0"/>
    <x v="407"/>
    <n v="4.1286931325268039"/>
  </r>
  <r>
    <x v="0"/>
    <x v="7"/>
    <x v="0"/>
    <x v="407"/>
    <n v="0.78816301789686039"/>
  </r>
  <r>
    <x v="0"/>
    <x v="8"/>
    <x v="0"/>
    <x v="407"/>
    <n v="0.19963284120064798"/>
  </r>
  <r>
    <x v="0"/>
    <x v="5"/>
    <x v="0"/>
    <x v="407"/>
    <n v="4.1286931325268039"/>
  </r>
  <r>
    <x v="0"/>
    <x v="3"/>
    <x v="0"/>
    <x v="408"/>
    <n v="1.6298026350436645"/>
  </r>
  <r>
    <x v="0"/>
    <x v="4"/>
    <x v="0"/>
    <x v="408"/>
    <n v="1.3817661015120608"/>
  </r>
  <r>
    <x v="0"/>
    <x v="0"/>
    <x v="0"/>
    <x v="409"/>
    <n v="57.492627039429088"/>
  </r>
  <r>
    <x v="0"/>
    <x v="6"/>
    <x v="0"/>
    <x v="409"/>
    <n v="0.19877266462331508"/>
  </r>
  <r>
    <x v="0"/>
    <x v="1"/>
    <x v="0"/>
    <x v="409"/>
    <n v="0.28042363096482736"/>
  </r>
  <r>
    <x v="0"/>
    <x v="2"/>
    <x v="0"/>
    <x v="409"/>
    <n v="4.1307924584140876"/>
  </r>
  <r>
    <x v="0"/>
    <x v="7"/>
    <x v="0"/>
    <x v="409"/>
    <n v="0.78708229753535075"/>
  </r>
  <r>
    <x v="0"/>
    <x v="8"/>
    <x v="0"/>
    <x v="409"/>
    <n v="0.19877266462331508"/>
  </r>
  <r>
    <x v="0"/>
    <x v="5"/>
    <x v="0"/>
    <x v="409"/>
    <n v="4.1307924584140876"/>
  </r>
  <r>
    <x v="0"/>
    <x v="3"/>
    <x v="0"/>
    <x v="410"/>
    <n v="1.631848280635162"/>
  </r>
  <r>
    <x v="0"/>
    <x v="4"/>
    <x v="0"/>
    <x v="410"/>
    <n v="1.381179540795463"/>
  </r>
  <r>
    <x v="0"/>
    <x v="0"/>
    <x v="0"/>
    <x v="411"/>
    <n v="57.211279719485283"/>
  </r>
  <r>
    <x v="0"/>
    <x v="6"/>
    <x v="0"/>
    <x v="411"/>
    <n v="0.19790842515740598"/>
  </r>
  <r>
    <x v="0"/>
    <x v="1"/>
    <x v="0"/>
    <x v="411"/>
    <n v="0.28134731994380746"/>
  </r>
  <r>
    <x v="0"/>
    <x v="2"/>
    <x v="0"/>
    <x v="411"/>
    <n v="4.1329441623017527"/>
  </r>
  <r>
    <x v="0"/>
    <x v="7"/>
    <x v="0"/>
    <x v="411"/>
    <n v="0.78600168008541882"/>
  </r>
  <r>
    <x v="0"/>
    <x v="8"/>
    <x v="0"/>
    <x v="411"/>
    <n v="0.19790842515740598"/>
  </r>
  <r>
    <x v="0"/>
    <x v="5"/>
    <x v="0"/>
    <x v="411"/>
    <n v="4.1329441623017527"/>
  </r>
  <r>
    <x v="0"/>
    <x v="3"/>
    <x v="0"/>
    <x v="412"/>
    <n v="1.6338939359711091"/>
  </r>
  <r>
    <x v="0"/>
    <x v="4"/>
    <x v="0"/>
    <x v="412"/>
    <n v="1.3806458334375105"/>
  </r>
  <r>
    <x v="0"/>
    <x v="0"/>
    <x v="0"/>
    <x v="413"/>
    <n v="56.929005910643383"/>
  </r>
  <r>
    <x v="0"/>
    <x v="6"/>
    <x v="0"/>
    <x v="413"/>
    <n v="0.19704252044538251"/>
  </r>
  <r>
    <x v="0"/>
    <x v="1"/>
    <x v="0"/>
    <x v="413"/>
    <n v="0.28227380884190073"/>
  </r>
  <r>
    <x v="0"/>
    <x v="2"/>
    <x v="0"/>
    <x v="413"/>
    <n v="4.1349173227763414"/>
  </r>
  <r>
    <x v="0"/>
    <x v="7"/>
    <x v="0"/>
    <x v="413"/>
    <n v="0.78502563880474485"/>
  </r>
  <r>
    <x v="0"/>
    <x v="8"/>
    <x v="0"/>
    <x v="413"/>
    <n v="0.19704252044538251"/>
  </r>
  <r>
    <x v="0"/>
    <x v="5"/>
    <x v="0"/>
    <x v="413"/>
    <n v="4.1349173227763414"/>
  </r>
  <r>
    <x v="0"/>
    <x v="3"/>
    <x v="0"/>
    <x v="414"/>
    <n v="1.636008946726486"/>
  </r>
  <r>
    <x v="0"/>
    <x v="4"/>
    <x v="0"/>
    <x v="414"/>
    <n v="1.3800506137156665"/>
  </r>
  <r>
    <x v="0"/>
    <x v="0"/>
    <x v="0"/>
    <x v="415"/>
    <n v="56.645798288501197"/>
  </r>
  <r>
    <x v="0"/>
    <x v="6"/>
    <x v="0"/>
    <x v="415"/>
    <n v="0.19616394392362979"/>
  </r>
  <r>
    <x v="0"/>
    <x v="1"/>
    <x v="0"/>
    <x v="415"/>
    <n v="0.28320762214218742"/>
  </r>
  <r>
    <x v="0"/>
    <x v="2"/>
    <x v="0"/>
    <x v="415"/>
    <n v="4.1370664519960387"/>
  </r>
  <r>
    <x v="0"/>
    <x v="7"/>
    <x v="0"/>
    <x v="415"/>
    <n v="0.7839451427428169"/>
  </r>
  <r>
    <x v="0"/>
    <x v="8"/>
    <x v="0"/>
    <x v="415"/>
    <n v="0.19616394392362979"/>
  </r>
  <r>
    <x v="0"/>
    <x v="5"/>
    <x v="0"/>
    <x v="415"/>
    <n v="4.1370664519960387"/>
  </r>
  <r>
    <x v="0"/>
    <x v="3"/>
    <x v="0"/>
    <x v="416"/>
    <n v="1.638123968268923"/>
  </r>
  <r>
    <x v="0"/>
    <x v="4"/>
    <x v="0"/>
    <x v="416"/>
    <n v="1.3794702629691402"/>
  </r>
  <r>
    <x v="0"/>
    <x v="0"/>
    <x v="0"/>
    <x v="417"/>
    <n v="56.361656435401201"/>
  </r>
  <r>
    <x v="0"/>
    <x v="6"/>
    <x v="0"/>
    <x v="417"/>
    <n v="0.19528952645491052"/>
  </r>
  <r>
    <x v="0"/>
    <x v="1"/>
    <x v="0"/>
    <x v="417"/>
    <n v="0.2841418530999954"/>
  </r>
  <r>
    <x v="0"/>
    <x v="2"/>
    <x v="0"/>
    <x v="417"/>
    <n v="4.1391473656995892"/>
  </r>
  <r>
    <x v="0"/>
    <x v="7"/>
    <x v="0"/>
    <x v="417"/>
    <n v="0.78289955674309453"/>
  </r>
  <r>
    <x v="0"/>
    <x v="8"/>
    <x v="0"/>
    <x v="417"/>
    <n v="0.19528952645491052"/>
  </r>
  <r>
    <x v="0"/>
    <x v="5"/>
    <x v="0"/>
    <x v="417"/>
    <n v="4.1391473656995892"/>
  </r>
  <r>
    <x v="0"/>
    <x v="3"/>
    <x v="0"/>
    <x v="418"/>
    <n v="1.6402390009834455"/>
  </r>
  <r>
    <x v="0"/>
    <x v="4"/>
    <x v="0"/>
    <x v="418"/>
    <n v="1.3788660912971373"/>
  </r>
  <r>
    <x v="0"/>
    <x v="0"/>
    <x v="0"/>
    <x v="419"/>
    <n v="56.076575147717442"/>
  </r>
  <r>
    <x v="0"/>
    <x v="6"/>
    <x v="0"/>
    <x v="419"/>
    <n v="0.19440766813421323"/>
  </r>
  <r>
    <x v="0"/>
    <x v="1"/>
    <x v="0"/>
    <x v="419"/>
    <n v="0.2850812876837619"/>
  </r>
  <r>
    <x v="0"/>
    <x v="2"/>
    <x v="0"/>
    <x v="419"/>
    <n v="4.1412965172344585"/>
  </r>
  <r>
    <x v="0"/>
    <x v="7"/>
    <x v="0"/>
    <x v="419"/>
    <n v="0.78181922342569754"/>
  </r>
  <r>
    <x v="0"/>
    <x v="8"/>
    <x v="0"/>
    <x v="419"/>
    <n v="0.19440766813421323"/>
  </r>
  <r>
    <x v="0"/>
    <x v="5"/>
    <x v="0"/>
    <x v="419"/>
    <n v="4.1412965172344585"/>
  </r>
  <r>
    <x v="0"/>
    <x v="3"/>
    <x v="0"/>
    <x v="420"/>
    <n v="1.6423540444889584"/>
  </r>
  <r>
    <x v="0"/>
    <x v="4"/>
    <x v="0"/>
    <x v="420"/>
    <n v="1.378277077660317"/>
  </r>
  <r>
    <x v="0"/>
    <x v="0"/>
    <x v="0"/>
    <x v="421"/>
    <n v="55.790551849038636"/>
  </r>
  <r>
    <x v="0"/>
    <x v="6"/>
    <x v="0"/>
    <x v="421"/>
    <n v="0.1935247711313986"/>
  </r>
  <r>
    <x v="0"/>
    <x v="1"/>
    <x v="0"/>
    <x v="421"/>
    <n v="0.28602329867880572"/>
  </r>
  <r>
    <x v="0"/>
    <x v="2"/>
    <x v="0"/>
    <x v="421"/>
    <n v="4.1433942296284476"/>
  </r>
  <r>
    <x v="0"/>
    <x v="7"/>
    <x v="0"/>
    <x v="421"/>
    <n v="0.78077380207533909"/>
  </r>
  <r>
    <x v="0"/>
    <x v="8"/>
    <x v="0"/>
    <x v="421"/>
    <n v="0.1935247711313986"/>
  </r>
  <r>
    <x v="0"/>
    <x v="5"/>
    <x v="0"/>
    <x v="421"/>
    <n v="4.1433942296284476"/>
  </r>
  <r>
    <x v="0"/>
    <x v="3"/>
    <x v="0"/>
    <x v="422"/>
    <n v="1.6445037721772637"/>
  </r>
  <r>
    <x v="0"/>
    <x v="4"/>
    <x v="0"/>
    <x v="422"/>
    <n v="1.3776639546330571"/>
  </r>
  <r>
    <x v="0"/>
    <x v="0"/>
    <x v="0"/>
    <x v="423"/>
    <n v="55.503581631384357"/>
  </r>
  <r>
    <x v="0"/>
    <x v="6"/>
    <x v="0"/>
    <x v="423"/>
    <n v="0.19263520883257759"/>
  </r>
  <r>
    <x v="0"/>
    <x v="1"/>
    <x v="0"/>
    <x v="423"/>
    <n v="0.28697021765427538"/>
  </r>
  <r>
    <x v="0"/>
    <x v="2"/>
    <x v="0"/>
    <x v="423"/>
    <n v="4.145527185631801"/>
  </r>
  <r>
    <x v="0"/>
    <x v="7"/>
    <x v="0"/>
    <x v="423"/>
    <n v="0.77969363522483981"/>
  </r>
  <r>
    <x v="0"/>
    <x v="8"/>
    <x v="0"/>
    <x v="423"/>
    <n v="0.19263520883257759"/>
  </r>
  <r>
    <x v="0"/>
    <x v="5"/>
    <x v="0"/>
    <x v="423"/>
    <n v="4.145527185631801"/>
  </r>
  <r>
    <x v="0"/>
    <x v="3"/>
    <x v="0"/>
    <x v="424"/>
    <n v="1.6466188380074742"/>
  </r>
  <r>
    <x v="0"/>
    <x v="4"/>
    <x v="0"/>
    <x v="424"/>
    <n v="1.3770462827859209"/>
  </r>
  <r>
    <x v="0"/>
    <x v="0"/>
    <x v="0"/>
    <x v="425"/>
    <n v="55.215661238777358"/>
  </r>
  <r>
    <x v="0"/>
    <x v="6"/>
    <x v="0"/>
    <x v="425"/>
    <n v="0.19174300546069786"/>
  </r>
  <r>
    <x v="0"/>
    <x v="1"/>
    <x v="0"/>
    <x v="425"/>
    <n v="0.28792039260699737"/>
  </r>
  <r>
    <x v="0"/>
    <x v="2"/>
    <x v="0"/>
    <x v="425"/>
    <n v="4.1476763708146214"/>
  </r>
  <r>
    <x v="0"/>
    <x v="7"/>
    <x v="0"/>
    <x v="425"/>
    <n v="0.7786135750584211"/>
  </r>
  <r>
    <x v="0"/>
    <x v="8"/>
    <x v="0"/>
    <x v="425"/>
    <n v="0.19174300546069786"/>
  </r>
  <r>
    <x v="0"/>
    <x v="5"/>
    <x v="0"/>
    <x v="425"/>
    <n v="4.1476763708146214"/>
  </r>
  <r>
    <x v="0"/>
    <x v="3"/>
    <x v="0"/>
    <x v="426"/>
    <n v="1.6487339146243452"/>
  </r>
  <r>
    <x v="0"/>
    <x v="4"/>
    <x v="0"/>
    <x v="426"/>
    <n v="1.3764442049010395"/>
  </r>
  <r>
    <x v="0"/>
    <x v="0"/>
    <x v="0"/>
    <x v="427"/>
    <n v="54.926787024432421"/>
  </r>
  <r>
    <x v="0"/>
    <x v="6"/>
    <x v="0"/>
    <x v="427"/>
    <n v="0.19084724451581778"/>
  </r>
  <r>
    <x v="0"/>
    <x v="1"/>
    <x v="0"/>
    <x v="427"/>
    <n v="0.28887421434493299"/>
  </r>
  <r>
    <x v="0"/>
    <x v="2"/>
    <x v="0"/>
    <x v="427"/>
    <n v="4.1497573387030284"/>
  </r>
  <r>
    <x v="0"/>
    <x v="7"/>
    <x v="0"/>
    <x v="427"/>
    <n v="0.77756842879788091"/>
  </r>
  <r>
    <x v="0"/>
    <x v="8"/>
    <x v="0"/>
    <x v="427"/>
    <n v="0.19084724451581778"/>
  </r>
  <r>
    <x v="0"/>
    <x v="5"/>
    <x v="0"/>
    <x v="427"/>
    <n v="4.1497573387030284"/>
  </r>
  <r>
    <x v="0"/>
    <x v="3"/>
    <x v="0"/>
    <x v="428"/>
    <n v="1.6508490024114364"/>
  </r>
  <r>
    <x v="0"/>
    <x v="4"/>
    <x v="0"/>
    <x v="428"/>
    <n v="1.3758175826046992"/>
  </r>
  <r>
    <x v="0"/>
    <x v="0"/>
    <x v="0"/>
    <x v="429"/>
    <n v="54.636953720252549"/>
  </r>
  <r>
    <x v="0"/>
    <x v="6"/>
    <x v="0"/>
    <x v="429"/>
    <n v="0.18994403128834703"/>
  </r>
  <r>
    <x v="0"/>
    <x v="1"/>
    <x v="0"/>
    <x v="429"/>
    <n v="0.28983330417987557"/>
  </r>
  <r>
    <x v="0"/>
    <x v="2"/>
    <x v="0"/>
    <x v="429"/>
    <n v="4.151906546196602"/>
  </r>
  <r>
    <x v="0"/>
    <x v="7"/>
    <x v="0"/>
    <x v="429"/>
    <n v="0.77648856804393207"/>
  </r>
  <r>
    <x v="0"/>
    <x v="8"/>
    <x v="0"/>
    <x v="429"/>
    <n v="0.18994403128834703"/>
  </r>
  <r>
    <x v="0"/>
    <x v="5"/>
    <x v="0"/>
    <x v="429"/>
    <n v="4.151906546196602"/>
  </r>
  <r>
    <x v="0"/>
    <x v="3"/>
    <x v="0"/>
    <x v="430"/>
    <n v="1.652964100983545"/>
  </r>
  <r>
    <x v="0"/>
    <x v="4"/>
    <x v="0"/>
    <x v="430"/>
    <n v="1.3752068432877129"/>
  </r>
  <r>
    <x v="0"/>
    <x v="0"/>
    <x v="0"/>
    <x v="431"/>
    <n v="54.346158633707802"/>
  </r>
  <r>
    <x v="0"/>
    <x v="6"/>
    <x v="0"/>
    <x v="431"/>
    <n v="0.18903960484613086"/>
  </r>
  <r>
    <x v="0"/>
    <x v="1"/>
    <x v="0"/>
    <x v="431"/>
    <n v="0.29079508654474584"/>
  </r>
  <r>
    <x v="0"/>
    <x v="2"/>
    <x v="0"/>
    <x v="431"/>
    <n v="4.1540043132118765"/>
  </r>
  <r>
    <x v="0"/>
    <x v="7"/>
    <x v="0"/>
    <x v="431"/>
    <n v="0.77544362186398608"/>
  </r>
  <r>
    <x v="0"/>
    <x v="8"/>
    <x v="0"/>
    <x v="431"/>
    <n v="0.18903960484613086"/>
  </r>
  <r>
    <x v="0"/>
    <x v="5"/>
    <x v="0"/>
    <x v="431"/>
    <n v="4.1540043132118765"/>
  </r>
  <r>
    <x v="0"/>
    <x v="3"/>
    <x v="0"/>
    <x v="432"/>
    <n v="1.6551138846548019"/>
  </r>
  <r>
    <x v="0"/>
    <x v="4"/>
    <x v="0"/>
    <x v="432"/>
    <n v="1.3745712711487279"/>
  </r>
  <r>
    <x v="0"/>
    <x v="0"/>
    <x v="0"/>
    <x v="433"/>
    <n v="54.054396785390168"/>
  </r>
  <r>
    <x v="0"/>
    <x v="6"/>
    <x v="0"/>
    <x v="433"/>
    <n v="0.18812848114243227"/>
  </r>
  <r>
    <x v="0"/>
    <x v="1"/>
    <x v="0"/>
    <x v="433"/>
    <n v="0.29176184831763635"/>
  </r>
  <r>
    <x v="0"/>
    <x v="2"/>
    <x v="0"/>
    <x v="433"/>
    <n v="4.1561037695143277"/>
  </r>
  <r>
    <x v="0"/>
    <x v="7"/>
    <x v="0"/>
    <x v="433"/>
    <n v="0.77436396420900022"/>
  </r>
  <r>
    <x v="0"/>
    <x v="8"/>
    <x v="0"/>
    <x v="433"/>
    <n v="0.18812848114243227"/>
  </r>
  <r>
    <x v="0"/>
    <x v="5"/>
    <x v="0"/>
    <x v="433"/>
    <n v="4.1561037695143277"/>
  </r>
  <r>
    <x v="0"/>
    <x v="3"/>
    <x v="0"/>
    <x v="434"/>
    <n v="1.657159657322449"/>
  </r>
  <r>
    <x v="0"/>
    <x v="4"/>
    <x v="0"/>
    <x v="434"/>
    <n v="1.3739311509629815"/>
  </r>
  <r>
    <x v="0"/>
    <x v="0"/>
    <x v="0"/>
    <x v="435"/>
    <n v="53.761664187496358"/>
  </r>
  <r>
    <x v="0"/>
    <x v="6"/>
    <x v="0"/>
    <x v="435"/>
    <n v="0.18721306853215242"/>
  </r>
  <r>
    <x v="0"/>
    <x v="1"/>
    <x v="0"/>
    <x v="435"/>
    <n v="0.29273259789381351"/>
  </r>
  <r>
    <x v="0"/>
    <x v="2"/>
    <x v="0"/>
    <x v="435"/>
    <n v="4.158255607067316"/>
  </r>
  <r>
    <x v="0"/>
    <x v="7"/>
    <x v="0"/>
    <x v="435"/>
    <n v="0.77328445337626706"/>
  </r>
  <r>
    <x v="0"/>
    <x v="8"/>
    <x v="0"/>
    <x v="435"/>
    <n v="0.18721306853215242"/>
  </r>
  <r>
    <x v="0"/>
    <x v="5"/>
    <x v="0"/>
    <x v="435"/>
    <n v="4.158255607067316"/>
  </r>
  <r>
    <x v="0"/>
    <x v="3"/>
    <x v="0"/>
    <x v="436"/>
    <n v="1.6592054397369882"/>
  </r>
  <r>
    <x v="0"/>
    <x v="4"/>
    <x v="0"/>
    <x v="436"/>
    <n v="1.3733490688805805"/>
  </r>
  <r>
    <x v="0"/>
    <x v="0"/>
    <x v="0"/>
    <x v="437"/>
    <n v="53.467957776436236"/>
  </r>
  <r>
    <x v="0"/>
    <x v="6"/>
    <x v="0"/>
    <x v="437"/>
    <n v="0.18629561796077207"/>
  </r>
  <r>
    <x v="0"/>
    <x v="1"/>
    <x v="0"/>
    <x v="437"/>
    <n v="0.2937064110601178"/>
  </r>
  <r>
    <x v="0"/>
    <x v="2"/>
    <x v="0"/>
    <x v="437"/>
    <n v="4.1602288901086837"/>
  </r>
  <r>
    <x v="0"/>
    <x v="7"/>
    <x v="0"/>
    <x v="437"/>
    <n v="0.77230945080049895"/>
  </r>
  <r>
    <x v="0"/>
    <x v="8"/>
    <x v="0"/>
    <x v="437"/>
    <n v="0.18629561796077207"/>
  </r>
  <r>
    <x v="0"/>
    <x v="5"/>
    <x v="0"/>
    <x v="437"/>
    <n v="4.1602288901086837"/>
  </r>
  <r>
    <x v="0"/>
    <x v="3"/>
    <x v="0"/>
    <x v="438"/>
    <n v="1.6613205818618137"/>
  </r>
  <r>
    <x v="0"/>
    <x v="4"/>
    <x v="0"/>
    <x v="438"/>
    <n v="1.3727002931731569"/>
  </r>
  <r>
    <x v="0"/>
    <x v="0"/>
    <x v="0"/>
    <x v="439"/>
    <n v="53.173270173350389"/>
  </r>
  <r>
    <x v="0"/>
    <x v="6"/>
    <x v="0"/>
    <x v="439"/>
    <n v="0.18536578553053412"/>
  </r>
  <r>
    <x v="0"/>
    <x v="1"/>
    <x v="0"/>
    <x v="439"/>
    <n v="0.29468760308584668"/>
  </r>
  <r>
    <x v="0"/>
    <x v="2"/>
    <x v="0"/>
    <x v="439"/>
    <n v="4.1623781528247283"/>
  </r>
  <r>
    <x v="0"/>
    <x v="7"/>
    <x v="0"/>
    <x v="439"/>
    <n v="0.77123014612838248"/>
  </r>
  <r>
    <x v="0"/>
    <x v="8"/>
    <x v="0"/>
    <x v="439"/>
    <n v="0.18536578553053412"/>
  </r>
  <r>
    <x v="0"/>
    <x v="5"/>
    <x v="0"/>
    <x v="439"/>
    <n v="4.1623781528247283"/>
  </r>
  <r>
    <x v="0"/>
    <x v="3"/>
    <x v="0"/>
    <x v="440"/>
    <n v="1.6634357347897311"/>
  </r>
  <r>
    <x v="0"/>
    <x v="4"/>
    <x v="0"/>
    <x v="440"/>
    <n v="1.3720681158060799"/>
  </r>
  <r>
    <x v="0"/>
    <x v="0"/>
    <x v="0"/>
    <x v="441"/>
    <n v="52.877600582354056"/>
  </r>
  <r>
    <x v="0"/>
    <x v="6"/>
    <x v="0"/>
    <x v="441"/>
    <n v="0.18443938173650004"/>
  </r>
  <r>
    <x v="0"/>
    <x v="1"/>
    <x v="0"/>
    <x v="441"/>
    <n v="0.29566959099633483"/>
  </r>
  <r>
    <x v="0"/>
    <x v="2"/>
    <x v="0"/>
    <x v="441"/>
    <n v="4.1644591957842625"/>
  </r>
  <r>
    <x v="0"/>
    <x v="7"/>
    <x v="0"/>
    <x v="441"/>
    <n v="0.77018575557579028"/>
  </r>
  <r>
    <x v="0"/>
    <x v="8"/>
    <x v="0"/>
    <x v="441"/>
    <n v="0.18443938173650004"/>
  </r>
  <r>
    <x v="0"/>
    <x v="5"/>
    <x v="0"/>
    <x v="441"/>
    <n v="4.1644591957842625"/>
  </r>
  <r>
    <x v="0"/>
    <x v="3"/>
    <x v="0"/>
    <x v="442"/>
    <n v="1.6655508988678847"/>
  </r>
  <r>
    <x v="0"/>
    <x v="4"/>
    <x v="0"/>
    <x v="442"/>
    <n v="1.3714103917774612"/>
  </r>
  <r>
    <x v="0"/>
    <x v="0"/>
    <x v="0"/>
    <x v="443"/>
    <n v="52.580943643048471"/>
  </r>
  <r>
    <x v="0"/>
    <x v="6"/>
    <x v="0"/>
    <x v="443"/>
    <n v="0.18350550833015938"/>
  </r>
  <r>
    <x v="0"/>
    <x v="1"/>
    <x v="0"/>
    <x v="443"/>
    <n v="0.2966569393055814"/>
  </r>
  <r>
    <x v="0"/>
    <x v="2"/>
    <x v="0"/>
    <x v="443"/>
    <n v="4.1666084808072856"/>
  </r>
  <r>
    <x v="0"/>
    <x v="7"/>
    <x v="0"/>
    <x v="443"/>
    <n v="0.76910670065886866"/>
  </r>
  <r>
    <x v="0"/>
    <x v="8"/>
    <x v="0"/>
    <x v="443"/>
    <n v="0.18350550833015938"/>
  </r>
  <r>
    <x v="0"/>
    <x v="5"/>
    <x v="0"/>
    <x v="443"/>
    <n v="4.1666084808072856"/>
  </r>
  <r>
    <x v="0"/>
    <x v="3"/>
    <x v="0"/>
    <x v="444"/>
    <n v="1.6676660737486415"/>
  </r>
  <r>
    <x v="0"/>
    <x v="4"/>
    <x v="0"/>
    <x v="444"/>
    <n v="1.3707695550454035"/>
  </r>
  <r>
    <x v="0"/>
    <x v="0"/>
    <x v="0"/>
    <x v="445"/>
    <n v="52.283296495140071"/>
  </r>
  <r>
    <x v="0"/>
    <x v="6"/>
    <x v="0"/>
    <x v="445"/>
    <n v="0.18257017142664611"/>
  </r>
  <r>
    <x v="0"/>
    <x v="1"/>
    <x v="0"/>
    <x v="445"/>
    <n v="0.29764714790839947"/>
  </r>
  <r>
    <x v="0"/>
    <x v="2"/>
    <x v="0"/>
    <x v="445"/>
    <n v="4.1687063234985366"/>
  </r>
  <r>
    <x v="0"/>
    <x v="7"/>
    <x v="0"/>
    <x v="445"/>
    <n v="0.76806255882956542"/>
  </r>
  <r>
    <x v="0"/>
    <x v="8"/>
    <x v="0"/>
    <x v="445"/>
    <n v="0.18257017142664611"/>
  </r>
  <r>
    <x v="0"/>
    <x v="5"/>
    <x v="0"/>
    <x v="445"/>
    <n v="4.1687063234985366"/>
  </r>
  <r>
    <x v="0"/>
    <x v="3"/>
    <x v="0"/>
    <x v="446"/>
    <n v="1.669815934963137"/>
  </r>
  <r>
    <x v="0"/>
    <x v="4"/>
    <x v="0"/>
    <x v="446"/>
    <n v="1.3701028833182249"/>
  </r>
  <r>
    <x v="0"/>
    <x v="0"/>
    <x v="0"/>
    <x v="447"/>
    <n v="51.984654056768626"/>
  </r>
  <r>
    <x v="0"/>
    <x v="6"/>
    <x v="0"/>
    <x v="447"/>
    <n v="0.18162809059386578"/>
  </r>
  <r>
    <x v="0"/>
    <x v="1"/>
    <x v="0"/>
    <x v="447"/>
    <n v="0.29864243837144394"/>
  </r>
  <r>
    <x v="0"/>
    <x v="2"/>
    <x v="0"/>
    <x v="447"/>
    <n v="4.1708394119774539"/>
  </r>
  <r>
    <x v="0"/>
    <x v="7"/>
    <x v="0"/>
    <x v="447"/>
    <n v="0.76698375730161328"/>
  </r>
  <r>
    <x v="0"/>
    <x v="8"/>
    <x v="0"/>
    <x v="447"/>
    <n v="0.18162809059386578"/>
  </r>
  <r>
    <x v="0"/>
    <x v="5"/>
    <x v="0"/>
    <x v="447"/>
    <n v="4.1708394119774539"/>
  </r>
  <r>
    <x v="0"/>
    <x v="3"/>
    <x v="0"/>
    <x v="448"/>
    <n v="1.671931132149318"/>
  </r>
  <r>
    <x v="0"/>
    <x v="4"/>
    <x v="0"/>
    <x v="448"/>
    <n v="1.369431664640075"/>
  </r>
  <r>
    <x v="0"/>
    <x v="0"/>
    <x v="0"/>
    <x v="449"/>
    <n v="51.685012815973323"/>
  </r>
  <r>
    <x v="0"/>
    <x v="6"/>
    <x v="0"/>
    <x v="449"/>
    <n v="0.18068303663165319"/>
  </r>
  <r>
    <x v="0"/>
    <x v="1"/>
    <x v="0"/>
    <x v="449"/>
    <n v="0.29964124079530557"/>
  </r>
  <r>
    <x v="0"/>
    <x v="2"/>
    <x v="0"/>
    <x v="449"/>
    <n v="4.1729887306428548"/>
  </r>
  <r>
    <x v="0"/>
    <x v="7"/>
    <x v="0"/>
    <x v="449"/>
    <n v="0.76590510625596286"/>
  </r>
  <r>
    <x v="0"/>
    <x v="8"/>
    <x v="0"/>
    <x v="449"/>
    <n v="0.18068303663165319"/>
  </r>
  <r>
    <x v="0"/>
    <x v="5"/>
    <x v="0"/>
    <x v="449"/>
    <n v="4.1729887306428548"/>
  </r>
  <r>
    <x v="0"/>
    <x v="3"/>
    <x v="0"/>
    <x v="450"/>
    <n v="1.6740463401374583"/>
  </r>
  <r>
    <x v="0"/>
    <x v="4"/>
    <x v="0"/>
    <x v="450"/>
    <n v="1.3687777690275738"/>
  </r>
  <r>
    <x v="0"/>
    <x v="0"/>
    <x v="0"/>
    <x v="451"/>
    <n v="51.384368886149197"/>
  </r>
  <r>
    <x v="0"/>
    <x v="6"/>
    <x v="0"/>
    <x v="451"/>
    <n v="0.17973414668682319"/>
  </r>
  <r>
    <x v="0"/>
    <x v="1"/>
    <x v="0"/>
    <x v="451"/>
    <n v="0.30064392982412846"/>
  </r>
  <r>
    <x v="0"/>
    <x v="2"/>
    <x v="0"/>
    <x v="451"/>
    <n v="4.175069827773612"/>
  </r>
  <r>
    <x v="0"/>
    <x v="7"/>
    <x v="0"/>
    <x v="451"/>
    <n v="0.764861365822468"/>
  </r>
  <r>
    <x v="0"/>
    <x v="8"/>
    <x v="0"/>
    <x v="451"/>
    <n v="0.17973414668682319"/>
  </r>
  <r>
    <x v="0"/>
    <x v="5"/>
    <x v="0"/>
    <x v="451"/>
    <n v="4.175069827773612"/>
  </r>
  <r>
    <x v="0"/>
    <x v="3"/>
    <x v="0"/>
    <x v="452"/>
    <n v="1.6761615592746137"/>
  </r>
  <r>
    <x v="0"/>
    <x v="4"/>
    <x v="0"/>
    <x v="452"/>
    <n v="1.368097603598728"/>
  </r>
  <r>
    <x v="0"/>
    <x v="0"/>
    <x v="0"/>
    <x v="453"/>
    <n v="51.082716839180755"/>
  </r>
  <r>
    <x v="0"/>
    <x v="6"/>
    <x v="0"/>
    <x v="453"/>
    <n v="0.17877777346312523"/>
  </r>
  <r>
    <x v="0"/>
    <x v="1"/>
    <x v="0"/>
    <x v="453"/>
    <n v="0.30165204696844167"/>
  </r>
  <r>
    <x v="0"/>
    <x v="2"/>
    <x v="0"/>
    <x v="453"/>
    <n v="4.1772191687432381"/>
  </r>
  <r>
    <x v="0"/>
    <x v="7"/>
    <x v="0"/>
    <x v="453"/>
    <n v="0.76378300052264958"/>
  </r>
  <r>
    <x v="0"/>
    <x v="8"/>
    <x v="0"/>
    <x v="453"/>
    <n v="0.17877777346312523"/>
  </r>
  <r>
    <x v="0"/>
    <x v="5"/>
    <x v="0"/>
    <x v="453"/>
    <n v="4.1772191687432381"/>
  </r>
  <r>
    <x v="0"/>
    <x v="3"/>
    <x v="0"/>
    <x v="454"/>
    <n v="1.678276789213462"/>
  </r>
  <r>
    <x v="0"/>
    <x v="4"/>
    <x v="0"/>
    <x v="454"/>
    <n v="1.3674350501467369"/>
  </r>
  <r>
    <x v="0"/>
    <x v="0"/>
    <x v="0"/>
    <x v="455"/>
    <n v="50.780053690800408"/>
  </r>
  <r>
    <x v="0"/>
    <x v="6"/>
    <x v="0"/>
    <x v="455"/>
    <n v="0.17781975331009039"/>
  </r>
  <r>
    <x v="0"/>
    <x v="1"/>
    <x v="0"/>
    <x v="455"/>
    <n v="0.30266314838034464"/>
  </r>
  <r>
    <x v="0"/>
    <x v="2"/>
    <x v="0"/>
    <x v="455"/>
    <n v="4.1790074808075151"/>
  </r>
  <r>
    <x v="0"/>
    <x v="7"/>
    <x v="0"/>
    <x v="455"/>
    <n v="0.762739543586194"/>
  </r>
  <r>
    <x v="0"/>
    <x v="8"/>
    <x v="0"/>
    <x v="455"/>
    <n v="0.17781975331009039"/>
  </r>
  <r>
    <x v="0"/>
    <x v="5"/>
    <x v="0"/>
    <x v="455"/>
    <n v="4.1790074808075151"/>
  </r>
  <r>
    <x v="0"/>
    <x v="3"/>
    <x v="0"/>
    <x v="456"/>
    <n v="1.6842774911038694"/>
  </r>
  <r>
    <x v="0"/>
    <x v="4"/>
    <x v="0"/>
    <x v="456"/>
    <n v="1.366745938601488"/>
  </r>
  <r>
    <x v="0"/>
    <x v="0"/>
    <x v="0"/>
    <x v="457"/>
    <n v="50.476368777279355"/>
  </r>
  <r>
    <x v="0"/>
    <x v="6"/>
    <x v="0"/>
    <x v="457"/>
    <n v="0.17684185354138482"/>
  </r>
  <r>
    <x v="0"/>
    <x v="1"/>
    <x v="0"/>
    <x v="457"/>
    <n v="0.30368491352104993"/>
  </r>
  <r>
    <x v="0"/>
    <x v="2"/>
    <x v="0"/>
    <x v="457"/>
    <n v="4.1807805884221594"/>
  </r>
  <r>
    <x v="0"/>
    <x v="7"/>
    <x v="0"/>
    <x v="457"/>
    <n v="0.76166166458631124"/>
  </r>
  <r>
    <x v="0"/>
    <x v="8"/>
    <x v="0"/>
    <x v="457"/>
    <n v="0.17684185354138482"/>
  </r>
  <r>
    <x v="0"/>
    <x v="5"/>
    <x v="0"/>
    <x v="457"/>
    <n v="4.1807805884221594"/>
  </r>
  <r>
    <x v="0"/>
    <x v="3"/>
    <x v="0"/>
    <x v="458"/>
    <n v="1.686486963909406"/>
  </r>
  <r>
    <x v="0"/>
    <x v="4"/>
    <x v="0"/>
    <x v="458"/>
    <n v="1.3660459856724039"/>
  </r>
  <r>
    <x v="0"/>
    <x v="0"/>
    <x v="0"/>
    <x v="459"/>
    <n v="50.171657667962826"/>
  </r>
  <r>
    <x v="0"/>
    <x v="6"/>
    <x v="0"/>
    <x v="459"/>
    <n v="0.17585885229840628"/>
  </r>
  <r>
    <x v="0"/>
    <x v="1"/>
    <x v="0"/>
    <x v="459"/>
    <n v="0.30471110931652956"/>
  </r>
  <r>
    <x v="0"/>
    <x v="2"/>
    <x v="0"/>
    <x v="459"/>
    <n v="4.1829137592552446"/>
  </r>
  <r>
    <x v="0"/>
    <x v="7"/>
    <x v="0"/>
    <x v="459"/>
    <n v="0.76058418234862613"/>
  </r>
  <r>
    <x v="0"/>
    <x v="8"/>
    <x v="0"/>
    <x v="459"/>
    <n v="0.17585885229840628"/>
  </r>
  <r>
    <x v="0"/>
    <x v="5"/>
    <x v="0"/>
    <x v="459"/>
    <n v="4.1829137592552446"/>
  </r>
  <r>
    <x v="0"/>
    <x v="3"/>
    <x v="0"/>
    <x v="460"/>
    <n v="1.6885676385032022"/>
  </r>
  <r>
    <x v="0"/>
    <x v="4"/>
    <x v="0"/>
    <x v="460"/>
    <n v="1.3653868903213739"/>
  </r>
  <r>
    <x v="0"/>
    <x v="0"/>
    <x v="0"/>
    <x v="461"/>
    <n v="49.865922529921548"/>
  </r>
  <r>
    <x v="0"/>
    <x v="6"/>
    <x v="0"/>
    <x v="461"/>
    <n v="0.17488643098663773"/>
  </r>
  <r>
    <x v="0"/>
    <x v="1"/>
    <x v="0"/>
    <x v="461"/>
    <n v="0.30573513804127667"/>
  </r>
  <r>
    <x v="0"/>
    <x v="2"/>
    <x v="0"/>
    <x v="461"/>
    <n v="4.1849361521918516"/>
  </r>
  <r>
    <x v="0"/>
    <x v="7"/>
    <x v="0"/>
    <x v="461"/>
    <n v="0.75957632898221383"/>
  </r>
  <r>
    <x v="0"/>
    <x v="8"/>
    <x v="0"/>
    <x v="461"/>
    <n v="0.17488643098663773"/>
  </r>
  <r>
    <x v="0"/>
    <x v="5"/>
    <x v="0"/>
    <x v="461"/>
    <n v="4.1849361521918516"/>
  </r>
  <r>
    <x v="0"/>
    <x v="3"/>
    <x v="0"/>
    <x v="462"/>
    <n v="1.6906830022498376"/>
  </r>
  <r>
    <x v="0"/>
    <x v="4"/>
    <x v="0"/>
    <x v="462"/>
    <n v="1.3646779530455122"/>
  </r>
  <r>
    <x v="0"/>
    <x v="0"/>
    <x v="0"/>
    <x v="463"/>
    <n v="49.55915712545022"/>
  </r>
  <r>
    <x v="0"/>
    <x v="6"/>
    <x v="0"/>
    <x v="463"/>
    <n v="0.17390475163155542"/>
  </r>
  <r>
    <x v="0"/>
    <x v="1"/>
    <x v="0"/>
    <x v="463"/>
    <n v="0.30676540447132516"/>
  </r>
  <r>
    <x v="0"/>
    <x v="2"/>
    <x v="0"/>
    <x v="463"/>
    <n v="4.187079669033742"/>
  </r>
  <r>
    <x v="0"/>
    <x v="7"/>
    <x v="0"/>
    <x v="463"/>
    <n v="0.75849916402439943"/>
  </r>
  <r>
    <x v="0"/>
    <x v="8"/>
    <x v="0"/>
    <x v="463"/>
    <n v="0.17390475163155542"/>
  </r>
  <r>
    <x v="0"/>
    <x v="5"/>
    <x v="0"/>
    <x v="463"/>
    <n v="4.187079669033742"/>
  </r>
  <r>
    <x v="0"/>
    <x v="3"/>
    <x v="0"/>
    <x v="464"/>
    <n v="1.692798376874749"/>
  </r>
  <r>
    <x v="0"/>
    <x v="4"/>
    <x v="0"/>
    <x v="464"/>
    <n v="1.3639875685541369"/>
  </r>
  <r>
    <x v="0"/>
    <x v="0"/>
    <x v="0"/>
    <x v="465"/>
    <n v="49.251359282890398"/>
  </r>
  <r>
    <x v="0"/>
    <x v="6"/>
    <x v="0"/>
    <x v="465"/>
    <n v="0.17292344934535081"/>
  </r>
  <r>
    <x v="0"/>
    <x v="1"/>
    <x v="0"/>
    <x v="465"/>
    <n v="0.30779784255982129"/>
  </r>
  <r>
    <x v="0"/>
    <x v="2"/>
    <x v="0"/>
    <x v="465"/>
    <n v="4.1891551484635947"/>
  </r>
  <r>
    <x v="0"/>
    <x v="7"/>
    <x v="0"/>
    <x v="465"/>
    <n v="0.75745688841022252"/>
  </r>
  <r>
    <x v="0"/>
    <x v="8"/>
    <x v="0"/>
    <x v="465"/>
    <n v="0.17292344934535081"/>
  </r>
  <r>
    <x v="0"/>
    <x v="5"/>
    <x v="0"/>
    <x v="465"/>
    <n v="4.1891551484635947"/>
  </r>
  <r>
    <x v="0"/>
    <x v="3"/>
    <x v="0"/>
    <x v="466"/>
    <n v="1.6949137627457755"/>
  </r>
  <r>
    <x v="0"/>
    <x v="4"/>
    <x v="0"/>
    <x v="466"/>
    <n v="1.3632697113776127"/>
  </r>
  <r>
    <x v="0"/>
    <x v="0"/>
    <x v="0"/>
    <x v="467"/>
    <n v="48.942523482943493"/>
  </r>
  <r>
    <x v="0"/>
    <x v="6"/>
    <x v="0"/>
    <x v="467"/>
    <n v="0.17193465442395856"/>
  </r>
  <r>
    <x v="0"/>
    <x v="1"/>
    <x v="0"/>
    <x v="467"/>
    <n v="0.30883579994690818"/>
  </r>
  <r>
    <x v="0"/>
    <x v="2"/>
    <x v="0"/>
    <x v="467"/>
    <n v="4.1912986874856095"/>
  </r>
  <r>
    <x v="0"/>
    <x v="7"/>
    <x v="0"/>
    <x v="467"/>
    <n v="0.7563800637148792"/>
  </r>
  <r>
    <x v="0"/>
    <x v="8"/>
    <x v="0"/>
    <x v="467"/>
    <n v="0.17193465442395856"/>
  </r>
  <r>
    <x v="0"/>
    <x v="5"/>
    <x v="0"/>
    <x v="467"/>
    <n v="4.1912986874856095"/>
  </r>
  <r>
    <x v="0"/>
    <x v="3"/>
    <x v="0"/>
    <x v="468"/>
    <n v="1.6970291595050258"/>
  </r>
  <r>
    <x v="0"/>
    <x v="4"/>
    <x v="0"/>
    <x v="468"/>
    <n v="1.3625706950389116"/>
  </r>
  <r>
    <x v="0"/>
    <x v="0"/>
    <x v="0"/>
    <x v="469"/>
    <n v="48.632646561581097"/>
  </r>
  <r>
    <x v="0"/>
    <x v="6"/>
    <x v="0"/>
    <x v="469"/>
    <n v="0.1709439453635786"/>
  </r>
  <r>
    <x v="0"/>
    <x v="1"/>
    <x v="0"/>
    <x v="469"/>
    <n v="0.30987692136239725"/>
  </r>
  <r>
    <x v="0"/>
    <x v="2"/>
    <x v="0"/>
    <x v="469"/>
    <n v="4.1933909216708232"/>
  </r>
  <r>
    <x v="0"/>
    <x v="7"/>
    <x v="0"/>
    <x v="469"/>
    <n v="0.75533812424708802"/>
  </r>
  <r>
    <x v="0"/>
    <x v="8"/>
    <x v="0"/>
    <x v="469"/>
    <n v="0.1709439453635786"/>
  </r>
  <r>
    <x v="0"/>
    <x v="5"/>
    <x v="0"/>
    <x v="469"/>
    <n v="4.1933909216708232"/>
  </r>
  <r>
    <x v="0"/>
    <x v="3"/>
    <x v="0"/>
    <x v="470"/>
    <n v="1.6991792463268984"/>
  </r>
  <r>
    <x v="0"/>
    <x v="4"/>
    <x v="0"/>
    <x v="470"/>
    <n v="1.3618439186130038"/>
  </r>
  <r>
    <x v="0"/>
    <x v="0"/>
    <x v="0"/>
    <x v="471"/>
    <n v="48.321723258691037"/>
  </r>
  <r>
    <x v="0"/>
    <x v="6"/>
    <x v="0"/>
    <x v="471"/>
    <n v="0.16994641549013301"/>
  </r>
  <r>
    <x v="0"/>
    <x v="1"/>
    <x v="0"/>
    <x v="471"/>
    <n v="0.31092330289005793"/>
  </r>
  <r>
    <x v="0"/>
    <x v="2"/>
    <x v="0"/>
    <x v="471"/>
    <n v="4.1955183073848579"/>
  </r>
  <r>
    <x v="0"/>
    <x v="7"/>
    <x v="0"/>
    <x v="471"/>
    <n v="0.75426164331722723"/>
  </r>
  <r>
    <x v="0"/>
    <x v="8"/>
    <x v="0"/>
    <x v="471"/>
    <n v="0.16994641549013301"/>
  </r>
  <r>
    <x v="0"/>
    <x v="5"/>
    <x v="0"/>
    <x v="471"/>
    <n v="4.1955183073848579"/>
  </r>
  <r>
    <x v="0"/>
    <x v="3"/>
    <x v="0"/>
    <x v="472"/>
    <n v="1.7012946655770023"/>
  </r>
  <r>
    <x v="0"/>
    <x v="4"/>
    <x v="0"/>
    <x v="472"/>
    <n v="1.3611126097048842"/>
  </r>
  <r>
    <x v="0"/>
    <x v="0"/>
    <x v="0"/>
    <x v="473"/>
    <n v="48.009749790643973"/>
  </r>
  <r>
    <x v="0"/>
    <x v="6"/>
    <x v="0"/>
    <x v="473"/>
    <n v="0.16894556214685214"/>
  </r>
  <r>
    <x v="0"/>
    <x v="1"/>
    <x v="0"/>
    <x v="473"/>
    <n v="0.31197346804706322"/>
  </r>
  <r>
    <x v="0"/>
    <x v="2"/>
    <x v="0"/>
    <x v="473"/>
    <n v="4.1976618798571819"/>
  </r>
  <r>
    <x v="0"/>
    <x v="7"/>
    <x v="0"/>
    <x v="473"/>
    <n v="0.75318535835256095"/>
  </r>
  <r>
    <x v="0"/>
    <x v="8"/>
    <x v="0"/>
    <x v="473"/>
    <n v="0.16894556214685214"/>
  </r>
  <r>
    <x v="0"/>
    <x v="5"/>
    <x v="0"/>
    <x v="473"/>
    <n v="4.1976618798571819"/>
  </r>
  <r>
    <x v="0"/>
    <x v="3"/>
    <x v="0"/>
    <x v="474"/>
    <n v="1.7034100957037834"/>
  </r>
  <r>
    <x v="0"/>
    <x v="4"/>
    <x v="0"/>
    <x v="474"/>
    <n v="1.3604005760400106"/>
  </r>
  <r>
    <x v="0"/>
    <x v="0"/>
    <x v="0"/>
    <x v="475"/>
    <n v="47.696722017739432"/>
  </r>
  <r>
    <x v="0"/>
    <x v="6"/>
    <x v="0"/>
    <x v="475"/>
    <n v="0.16794058046472263"/>
  </r>
  <r>
    <x v="0"/>
    <x v="1"/>
    <x v="0"/>
    <x v="475"/>
    <n v="0.31302777290453909"/>
  </r>
  <r>
    <x v="0"/>
    <x v="2"/>
    <x v="0"/>
    <x v="475"/>
    <n v="4.199737413149438"/>
  </r>
  <r>
    <x v="0"/>
    <x v="7"/>
    <x v="0"/>
    <x v="475"/>
    <n v="0.75214395150782332"/>
  </r>
  <r>
    <x v="0"/>
    <x v="8"/>
    <x v="0"/>
    <x v="475"/>
    <n v="0.16794058046472263"/>
  </r>
  <r>
    <x v="0"/>
    <x v="5"/>
    <x v="0"/>
    <x v="475"/>
    <n v="4.199737413149438"/>
  </r>
  <r>
    <x v="0"/>
    <x v="3"/>
    <x v="0"/>
    <x v="476"/>
    <n v="1.7055255370756361"/>
  </r>
  <r>
    <x v="0"/>
    <x v="4"/>
    <x v="0"/>
    <x v="476"/>
    <n v="1.359660348873426"/>
  </r>
  <r>
    <x v="0"/>
    <x v="0"/>
    <x v="0"/>
    <x v="477"/>
    <n v="47.38263434956351"/>
  </r>
  <r>
    <x v="0"/>
    <x v="6"/>
    <x v="0"/>
    <x v="477"/>
    <n v="0.16692808995207373"/>
  </r>
  <r>
    <x v="0"/>
    <x v="1"/>
    <x v="0"/>
    <x v="477"/>
    <n v="0.31408766817592143"/>
  </r>
  <r>
    <x v="0"/>
    <x v="2"/>
    <x v="0"/>
    <x v="477"/>
    <n v="4.2018810077993329"/>
  </r>
  <r>
    <x v="0"/>
    <x v="7"/>
    <x v="0"/>
    <x v="477"/>
    <n v="0.75106804194093857"/>
  </r>
  <r>
    <x v="0"/>
    <x v="8"/>
    <x v="0"/>
    <x v="477"/>
    <n v="0.16692808995207373"/>
  </r>
  <r>
    <x v="0"/>
    <x v="5"/>
    <x v="0"/>
    <x v="477"/>
    <n v="4.2018810077993329"/>
  </r>
  <r>
    <x v="0"/>
    <x v="3"/>
    <x v="0"/>
    <x v="478"/>
    <n v="1.7076409893348021"/>
  </r>
  <r>
    <x v="0"/>
    <x v="4"/>
    <x v="0"/>
    <x v="478"/>
    <n v="1.3589396849560176"/>
  </r>
  <r>
    <x v="0"/>
    <x v="0"/>
    <x v="0"/>
    <x v="479"/>
    <n v="47.067483489938759"/>
  </r>
  <r>
    <x v="0"/>
    <x v="6"/>
    <x v="0"/>
    <x v="479"/>
    <n v="0.16591349281077569"/>
  </r>
  <r>
    <x v="0"/>
    <x v="1"/>
    <x v="0"/>
    <x v="479"/>
    <n v="0.31515085962475209"/>
  </r>
  <r>
    <x v="0"/>
    <x v="2"/>
    <x v="0"/>
    <x v="479"/>
    <n v="4.0562994146248732"/>
  </r>
  <r>
    <x v="0"/>
    <x v="7"/>
    <x v="0"/>
    <x v="479"/>
    <n v="0.75002700518679877"/>
  </r>
  <r>
    <x v="0"/>
    <x v="8"/>
    <x v="0"/>
    <x v="479"/>
    <n v="0.16591349281077569"/>
  </r>
  <r>
    <x v="0"/>
    <x v="5"/>
    <x v="0"/>
    <x v="479"/>
    <n v="4.0562994146248732"/>
  </r>
  <r>
    <x v="0"/>
    <x v="3"/>
    <x v="0"/>
    <x v="480"/>
    <n v="1.4002445689991205"/>
  </r>
  <r>
    <x v="0"/>
    <x v="4"/>
    <x v="0"/>
    <x v="480"/>
    <n v="1.3581905401938155"/>
  </r>
  <r>
    <x v="0"/>
    <x v="0"/>
    <x v="0"/>
    <x v="481"/>
    <n v="46.748787550529748"/>
  </r>
  <r>
    <x v="0"/>
    <x v="6"/>
    <x v="0"/>
    <x v="481"/>
    <n v="0.15909983810675343"/>
  </r>
  <r>
    <x v="0"/>
    <x v="1"/>
    <x v="0"/>
    <x v="481"/>
    <n v="0.31869593940901303"/>
  </r>
  <r>
    <x v="0"/>
    <x v="2"/>
    <x v="0"/>
    <x v="481"/>
    <n v="3.8999186378724771"/>
  </r>
  <r>
    <x v="0"/>
    <x v="7"/>
    <x v="0"/>
    <x v="481"/>
    <n v="0.74904390822518829"/>
  </r>
  <r>
    <x v="0"/>
    <x v="8"/>
    <x v="0"/>
    <x v="481"/>
    <n v="0.15909983810675343"/>
  </r>
  <r>
    <x v="0"/>
    <x v="5"/>
    <x v="0"/>
    <x v="481"/>
    <n v="3.8999186378724771"/>
  </r>
  <r>
    <x v="0"/>
    <x v="3"/>
    <x v="0"/>
    <x v="482"/>
    <n v="1.3997035363347177"/>
  </r>
  <r>
    <x v="0"/>
    <x v="4"/>
    <x v="0"/>
    <x v="482"/>
    <n v="1.3580907880177628"/>
  </r>
  <r>
    <x v="0"/>
    <x v="0"/>
    <x v="0"/>
    <x v="483"/>
    <n v="46.426391329059534"/>
  </r>
  <r>
    <x v="0"/>
    <x v="6"/>
    <x v="0"/>
    <x v="483"/>
    <n v="0.15193038988854288"/>
  </r>
  <r>
    <x v="0"/>
    <x v="1"/>
    <x v="0"/>
    <x v="483"/>
    <n v="0.32239622147021735"/>
  </r>
  <r>
    <x v="0"/>
    <x v="2"/>
    <x v="0"/>
    <x v="483"/>
    <n v="3.899482681719566"/>
  </r>
  <r>
    <x v="0"/>
    <x v="7"/>
    <x v="0"/>
    <x v="483"/>
    <n v="0.74816001412625499"/>
  </r>
  <r>
    <x v="0"/>
    <x v="8"/>
    <x v="0"/>
    <x v="483"/>
    <n v="0.15193038988854288"/>
  </r>
  <r>
    <x v="0"/>
    <x v="5"/>
    <x v="0"/>
    <x v="483"/>
    <n v="3.899482681719566"/>
  </r>
  <r>
    <x v="0"/>
    <x v="3"/>
    <x v="0"/>
    <x v="484"/>
    <n v="1.3992912747752495"/>
  </r>
  <r>
    <x v="0"/>
    <x v="4"/>
    <x v="0"/>
    <x v="484"/>
    <n v="1.3580017185881976"/>
  </r>
  <r>
    <x v="0"/>
    <x v="0"/>
    <x v="0"/>
    <x v="485"/>
    <n v="46.102940049967501"/>
  </r>
  <r>
    <x v="0"/>
    <x v="6"/>
    <x v="0"/>
    <x v="485"/>
    <n v="0.15086575746866895"/>
  </r>
  <r>
    <x v="0"/>
    <x v="1"/>
    <x v="0"/>
    <x v="485"/>
    <n v="0.32345127909203336"/>
  </r>
  <r>
    <x v="0"/>
    <x v="2"/>
    <x v="0"/>
    <x v="485"/>
    <n v="3.8990850312905145"/>
  </r>
  <r>
    <x v="0"/>
    <x v="7"/>
    <x v="0"/>
    <x v="485"/>
    <n v="0.74736280119108556"/>
  </r>
  <r>
    <x v="0"/>
    <x v="8"/>
    <x v="0"/>
    <x v="485"/>
    <n v="0.15086575746866895"/>
  </r>
  <r>
    <x v="0"/>
    <x v="5"/>
    <x v="0"/>
    <x v="485"/>
    <n v="3.8990850312905145"/>
  </r>
  <r>
    <x v="0"/>
    <x v="3"/>
    <x v="0"/>
    <x v="486"/>
    <n v="1.3988650387025681"/>
  </r>
  <r>
    <x v="0"/>
    <x v="4"/>
    <x v="0"/>
    <x v="486"/>
    <n v="1.3579039810875715"/>
  </r>
  <r>
    <x v="0"/>
    <x v="0"/>
    <x v="0"/>
    <x v="487"/>
    <n v="45.778431081247987"/>
  </r>
  <r>
    <x v="0"/>
    <x v="6"/>
    <x v="0"/>
    <x v="487"/>
    <n v="0.14979940287275992"/>
  </r>
  <r>
    <x v="0"/>
    <x v="1"/>
    <x v="0"/>
    <x v="487"/>
    <n v="0.32450896871951335"/>
  </r>
  <r>
    <x v="0"/>
    <x v="2"/>
    <x v="0"/>
    <x v="487"/>
    <n v="3.8986519206613535"/>
  </r>
  <r>
    <x v="0"/>
    <x v="7"/>
    <x v="0"/>
    <x v="487"/>
    <n v="0.74648141205877183"/>
  </r>
  <r>
    <x v="0"/>
    <x v="8"/>
    <x v="0"/>
    <x v="487"/>
    <n v="0.14979940287275992"/>
  </r>
  <r>
    <x v="0"/>
    <x v="5"/>
    <x v="0"/>
    <x v="487"/>
    <n v="3.8986519206613535"/>
  </r>
  <r>
    <x v="0"/>
    <x v="3"/>
    <x v="0"/>
    <x v="488"/>
    <n v="1.398438803068025"/>
  </r>
  <r>
    <x v="0"/>
    <x v="4"/>
    <x v="0"/>
    <x v="488"/>
    <n v="1.3578102719703722"/>
  </r>
  <r>
    <x v="0"/>
    <x v="0"/>
    <x v="0"/>
    <x v="489"/>
    <n v="45.452860546136307"/>
  </r>
  <r>
    <x v="0"/>
    <x v="6"/>
    <x v="0"/>
    <x v="489"/>
    <n v="0.14872847354980878"/>
  </r>
  <r>
    <x v="0"/>
    <x v="1"/>
    <x v="0"/>
    <x v="489"/>
    <n v="0.3255705351116816"/>
  </r>
  <r>
    <x v="0"/>
    <x v="2"/>
    <x v="0"/>
    <x v="489"/>
    <n v="3.8982325600141232"/>
  </r>
  <r>
    <x v="0"/>
    <x v="7"/>
    <x v="0"/>
    <x v="489"/>
    <n v="0.74562970631046166"/>
  </r>
  <r>
    <x v="0"/>
    <x v="8"/>
    <x v="0"/>
    <x v="489"/>
    <n v="0.14872847354980878"/>
  </r>
  <r>
    <x v="0"/>
    <x v="5"/>
    <x v="0"/>
    <x v="489"/>
    <n v="3.8982325600141232"/>
  </r>
  <r>
    <x v="0"/>
    <x v="3"/>
    <x v="0"/>
    <x v="490"/>
    <n v="1.3980125678857425"/>
  </r>
  <r>
    <x v="0"/>
    <x v="4"/>
    <x v="0"/>
    <x v="490"/>
    <n v="1.3577143439624573"/>
  </r>
  <r>
    <x v="0"/>
    <x v="0"/>
    <x v="0"/>
    <x v="491"/>
    <n v="45.126225381485881"/>
  </r>
  <r>
    <x v="0"/>
    <x v="6"/>
    <x v="0"/>
    <x v="491"/>
    <n v="0.14765485077227461"/>
  </r>
  <r>
    <x v="0"/>
    <x v="1"/>
    <x v="0"/>
    <x v="491"/>
    <n v="0.32663516465042852"/>
  </r>
  <r>
    <x v="0"/>
    <x v="2"/>
    <x v="0"/>
    <x v="491"/>
    <n v="3.8977994502956337"/>
  </r>
  <r>
    <x v="0"/>
    <x v="7"/>
    <x v="0"/>
    <x v="491"/>
    <n v="0.74475089284720009"/>
  </r>
  <r>
    <x v="0"/>
    <x v="8"/>
    <x v="0"/>
    <x v="491"/>
    <n v="0.14765485077227461"/>
  </r>
  <r>
    <x v="0"/>
    <x v="5"/>
    <x v="0"/>
    <x v="491"/>
    <n v="3.8977994502956337"/>
  </r>
  <r>
    <x v="0"/>
    <x v="3"/>
    <x v="0"/>
    <x v="492"/>
    <n v="1.3975863331533667"/>
  </r>
  <r>
    <x v="0"/>
    <x v="4"/>
    <x v="0"/>
    <x v="492"/>
    <n v="1.3576223859678382"/>
  </r>
  <r>
    <x v="0"/>
    <x v="0"/>
    <x v="0"/>
    <x v="493"/>
    <n v="44.798522059646523"/>
  </r>
  <r>
    <x v="0"/>
    <x v="6"/>
    <x v="0"/>
    <x v="493"/>
    <n v="0.14657748040489349"/>
  </r>
  <r>
    <x v="0"/>
    <x v="1"/>
    <x v="0"/>
    <x v="493"/>
    <n v="0.32770332183936024"/>
  </r>
  <r>
    <x v="0"/>
    <x v="2"/>
    <x v="0"/>
    <x v="493"/>
    <n v="3.8973767095052603"/>
  </r>
  <r>
    <x v="0"/>
    <x v="7"/>
    <x v="0"/>
    <x v="493"/>
    <n v="0.74390167558784603"/>
  </r>
  <r>
    <x v="0"/>
    <x v="8"/>
    <x v="0"/>
    <x v="493"/>
    <n v="0.14657748040489349"/>
  </r>
  <r>
    <x v="0"/>
    <x v="5"/>
    <x v="0"/>
    <x v="493"/>
    <n v="3.8973767095052603"/>
  </r>
  <r>
    <x v="0"/>
    <x v="3"/>
    <x v="0"/>
    <x v="494"/>
    <n v="1.3971531114248537"/>
  </r>
  <r>
    <x v="0"/>
    <x v="4"/>
    <x v="0"/>
    <x v="494"/>
    <n v="1.357528267453878"/>
  </r>
  <r>
    <x v="0"/>
    <x v="0"/>
    <x v="0"/>
    <x v="495"/>
    <n v="44.469747440552815"/>
  </r>
  <r>
    <x v="0"/>
    <x v="6"/>
    <x v="0"/>
    <x v="495"/>
    <n v="0.1454972637462697"/>
  </r>
  <r>
    <x v="0"/>
    <x v="1"/>
    <x v="0"/>
    <x v="495"/>
    <n v="0.32877461909370975"/>
  </r>
  <r>
    <x v="0"/>
    <x v="2"/>
    <x v="0"/>
    <x v="495"/>
    <n v="3.8969468690252507"/>
  </r>
  <r>
    <x v="0"/>
    <x v="7"/>
    <x v="0"/>
    <x v="495"/>
    <n v="0.74302543146444677"/>
  </r>
  <r>
    <x v="0"/>
    <x v="8"/>
    <x v="0"/>
    <x v="495"/>
    <n v="0.1454972637462697"/>
  </r>
  <r>
    <x v="0"/>
    <x v="5"/>
    <x v="0"/>
    <x v="495"/>
    <n v="3.8969468690252507"/>
  </r>
  <r>
    <x v="0"/>
    <x v="3"/>
    <x v="0"/>
    <x v="496"/>
    <n v="1.3967268775946673"/>
  </r>
  <r>
    <x v="0"/>
    <x v="4"/>
    <x v="0"/>
    <x v="496"/>
    <n v="1.357435068519397"/>
  </r>
  <r>
    <x v="0"/>
    <x v="0"/>
    <x v="0"/>
    <x v="497"/>
    <n v="44.13989808827035"/>
  </r>
  <r>
    <x v="0"/>
    <x v="6"/>
    <x v="0"/>
    <x v="497"/>
    <n v="0.14441353587900466"/>
  </r>
  <r>
    <x v="0"/>
    <x v="1"/>
    <x v="0"/>
    <x v="497"/>
    <n v="0.32984935228246415"/>
  </r>
  <r>
    <x v="0"/>
    <x v="2"/>
    <x v="0"/>
    <x v="497"/>
    <n v="3.8965137606801958"/>
  </r>
  <r>
    <x v="0"/>
    <x v="7"/>
    <x v="0"/>
    <x v="497"/>
    <n v="0.74215048667531702"/>
  </r>
  <r>
    <x v="0"/>
    <x v="8"/>
    <x v="0"/>
    <x v="497"/>
    <n v="0.14441353587900466"/>
  </r>
  <r>
    <x v="0"/>
    <x v="5"/>
    <x v="0"/>
    <x v="497"/>
    <n v="3.8965137606801958"/>
  </r>
  <r>
    <x v="0"/>
    <x v="3"/>
    <x v="0"/>
    <x v="498"/>
    <n v="1.396300644213766"/>
  </r>
  <r>
    <x v="0"/>
    <x v="4"/>
    <x v="0"/>
    <x v="498"/>
    <n v="1.3573457515646981"/>
  </r>
  <r>
    <x v="0"/>
    <x v="0"/>
    <x v="0"/>
    <x v="499"/>
    <n v="43.808970621570538"/>
  </r>
  <r>
    <x v="0"/>
    <x v="6"/>
    <x v="0"/>
    <x v="499"/>
    <n v="0.14332643357997213"/>
  </r>
  <r>
    <x v="0"/>
    <x v="1"/>
    <x v="0"/>
    <x v="499"/>
    <n v="0.33092746669981016"/>
  </r>
  <r>
    <x v="0"/>
    <x v="2"/>
    <x v="0"/>
    <x v="499"/>
    <n v="3.8960944022505917"/>
  </r>
  <r>
    <x v="0"/>
    <x v="7"/>
    <x v="0"/>
    <x v="499"/>
    <n v="0.74130500714742675"/>
  </r>
  <r>
    <x v="0"/>
    <x v="8"/>
    <x v="0"/>
    <x v="499"/>
    <n v="0.14332643357997213"/>
  </r>
  <r>
    <x v="0"/>
    <x v="5"/>
    <x v="0"/>
    <x v="499"/>
    <n v="3.8960944022505917"/>
  </r>
  <r>
    <x v="0"/>
    <x v="3"/>
    <x v="0"/>
    <x v="500"/>
    <n v="1.3958744112855914"/>
  </r>
  <r>
    <x v="0"/>
    <x v="4"/>
    <x v="0"/>
    <x v="500"/>
    <n v="1.3572543621265254"/>
  </r>
  <r>
    <x v="0"/>
    <x v="0"/>
    <x v="0"/>
    <x v="501"/>
    <n v="43.476961921962328"/>
  </r>
  <r>
    <x v="0"/>
    <x v="6"/>
    <x v="0"/>
    <x v="501"/>
    <n v="0.14223657100588441"/>
  </r>
  <r>
    <x v="0"/>
    <x v="1"/>
    <x v="0"/>
    <x v="501"/>
    <n v="0.33200869960820689"/>
  </r>
  <r>
    <x v="0"/>
    <x v="2"/>
    <x v="0"/>
    <x v="501"/>
    <n v="3.895661294816275"/>
  </r>
  <r>
    <x v="0"/>
    <x v="7"/>
    <x v="0"/>
    <x v="501"/>
    <n v="0.74043261693198437"/>
  </r>
  <r>
    <x v="0"/>
    <x v="8"/>
    <x v="0"/>
    <x v="501"/>
    <n v="0.14223657100588441"/>
  </r>
  <r>
    <x v="0"/>
    <x v="5"/>
    <x v="0"/>
    <x v="501"/>
    <n v="3.895661294816275"/>
  </r>
  <r>
    <x v="0"/>
    <x v="3"/>
    <x v="0"/>
    <x v="502"/>
    <n v="1.3954481787951556"/>
  </r>
  <r>
    <x v="0"/>
    <x v="4"/>
    <x v="0"/>
    <x v="502"/>
    <n v="1.3571667962980927"/>
  </r>
  <r>
    <x v="0"/>
    <x v="0"/>
    <x v="0"/>
    <x v="503"/>
    <n v="43.143868420068543"/>
  </r>
  <r>
    <x v="0"/>
    <x v="6"/>
    <x v="0"/>
    <x v="503"/>
    <n v="0.14114293147965778"/>
  </r>
  <r>
    <x v="0"/>
    <x v="1"/>
    <x v="0"/>
    <x v="503"/>
    <n v="0.33309350189378822"/>
  </r>
  <r>
    <x v="0"/>
    <x v="2"/>
    <x v="0"/>
    <x v="503"/>
    <n v="3.895238556250078"/>
  </r>
  <r>
    <x v="0"/>
    <x v="7"/>
    <x v="0"/>
    <x v="503"/>
    <n v="0.73958960551498976"/>
  </r>
  <r>
    <x v="0"/>
    <x v="8"/>
    <x v="0"/>
    <x v="503"/>
    <n v="0.14114293147965778"/>
  </r>
  <r>
    <x v="0"/>
    <x v="5"/>
    <x v="0"/>
    <x v="503"/>
    <n v="3.895238556250078"/>
  </r>
  <r>
    <x v="0"/>
    <x v="3"/>
    <x v="0"/>
    <x v="504"/>
    <n v="1.3950149593462857"/>
  </r>
  <r>
    <x v="0"/>
    <x v="4"/>
    <x v="0"/>
    <x v="504"/>
    <n v="1.3570772163580047"/>
  </r>
  <r>
    <x v="0"/>
    <x v="0"/>
    <x v="0"/>
    <x v="505"/>
    <n v="42.809686921840644"/>
  </r>
  <r>
    <x v="0"/>
    <x v="6"/>
    <x v="0"/>
    <x v="505"/>
    <n v="0.14004638311302564"/>
  </r>
  <r>
    <x v="0"/>
    <x v="1"/>
    <x v="0"/>
    <x v="505"/>
    <n v="0.3341814982278965"/>
  </r>
  <r>
    <x v="0"/>
    <x v="2"/>
    <x v="0"/>
    <x v="505"/>
    <n v="3.8948154800586199"/>
  </r>
  <r>
    <x v="0"/>
    <x v="7"/>
    <x v="0"/>
    <x v="505"/>
    <n v="0.73871976360773794"/>
  </r>
  <r>
    <x v="0"/>
    <x v="8"/>
    <x v="0"/>
    <x v="505"/>
    <n v="0.14004638311302564"/>
  </r>
  <r>
    <x v="0"/>
    <x v="5"/>
    <x v="0"/>
    <x v="505"/>
    <n v="3.8948154800586199"/>
  </r>
  <r>
    <x v="0"/>
    <x v="3"/>
    <x v="0"/>
    <x v="506"/>
    <n v="1.3946027025840468"/>
  </r>
  <r>
    <x v="0"/>
    <x v="4"/>
    <x v="0"/>
    <x v="506"/>
    <n v="1.3569885559996608"/>
  </r>
  <r>
    <x v="0"/>
    <x v="0"/>
    <x v="0"/>
    <x v="507"/>
    <n v="42.474414051678487"/>
  </r>
  <r>
    <x v="0"/>
    <x v="6"/>
    <x v="0"/>
    <x v="507"/>
    <n v="0.1389465260997064"/>
  </r>
  <r>
    <x v="0"/>
    <x v="1"/>
    <x v="0"/>
    <x v="507"/>
    <n v="0.3352728701621599"/>
  </r>
  <r>
    <x v="0"/>
    <x v="2"/>
    <x v="0"/>
    <x v="507"/>
    <n v="3.8943818507415884"/>
  </r>
  <r>
    <x v="0"/>
    <x v="7"/>
    <x v="0"/>
    <x v="507"/>
    <n v="0.73785120621458922"/>
  </r>
  <r>
    <x v="0"/>
    <x v="8"/>
    <x v="0"/>
    <x v="507"/>
    <n v="0.1389465260997064"/>
  </r>
  <r>
    <x v="0"/>
    <x v="5"/>
    <x v="0"/>
    <x v="507"/>
    <n v="3.8943818507415884"/>
  </r>
  <r>
    <x v="0"/>
    <x v="3"/>
    <x v="0"/>
    <x v="508"/>
    <n v="1.3941904462005272"/>
  </r>
  <r>
    <x v="0"/>
    <x v="4"/>
    <x v="0"/>
    <x v="508"/>
    <n v="1.3569092660765225"/>
  </r>
  <r>
    <x v="0"/>
    <x v="0"/>
    <x v="0"/>
    <x v="509"/>
    <n v="42.138046265767606"/>
  </r>
  <r>
    <x v="0"/>
    <x v="6"/>
    <x v="0"/>
    <x v="509"/>
    <n v="0.13784298933644989"/>
  </r>
  <r>
    <x v="0"/>
    <x v="1"/>
    <x v="0"/>
    <x v="509"/>
    <n v="0.33636778591087962"/>
  </r>
  <r>
    <x v="0"/>
    <x v="2"/>
    <x v="0"/>
    <x v="509"/>
    <n v="3.8939842053136475"/>
  </r>
  <r>
    <x v="0"/>
    <x v="7"/>
    <x v="0"/>
    <x v="509"/>
    <n v="0.73706782236354684"/>
  </r>
  <r>
    <x v="0"/>
    <x v="8"/>
    <x v="0"/>
    <x v="509"/>
    <n v="0.13784298933644989"/>
  </r>
  <r>
    <x v="0"/>
    <x v="5"/>
    <x v="0"/>
    <x v="509"/>
    <n v="3.8939842053136475"/>
  </r>
  <r>
    <x v="0"/>
    <x v="3"/>
    <x v="0"/>
    <x v="510"/>
    <n v="1.3937642154965735"/>
  </r>
  <r>
    <x v="0"/>
    <x v="4"/>
    <x v="0"/>
    <x v="510"/>
    <n v="1.3568223558913406"/>
  </r>
  <r>
    <x v="0"/>
    <x v="0"/>
    <x v="0"/>
    <x v="511"/>
    <n v="41.800580732127116"/>
  </r>
  <r>
    <x v="0"/>
    <x v="6"/>
    <x v="0"/>
    <x v="511"/>
    <n v="0.1367374055013954"/>
  </r>
  <r>
    <x v="0"/>
    <x v="1"/>
    <x v="0"/>
    <x v="511"/>
    <n v="0.33746553364049009"/>
  </r>
  <r>
    <x v="0"/>
    <x v="2"/>
    <x v="0"/>
    <x v="511"/>
    <n v="3.893551100137036"/>
  </r>
  <r>
    <x v="0"/>
    <x v="7"/>
    <x v="0"/>
    <x v="511"/>
    <n v="0.73620171987806204"/>
  </r>
  <r>
    <x v="0"/>
    <x v="8"/>
    <x v="0"/>
    <x v="511"/>
    <n v="0.1367374055013954"/>
  </r>
  <r>
    <x v="0"/>
    <x v="5"/>
    <x v="0"/>
    <x v="511"/>
    <n v="3.893551100137036"/>
  </r>
  <r>
    <x v="0"/>
    <x v="3"/>
    <x v="0"/>
    <x v="512"/>
    <n v="1.3933379852253847"/>
  </r>
  <r>
    <x v="0"/>
    <x v="4"/>
    <x v="0"/>
    <x v="512"/>
    <n v="1.356739124826345"/>
  </r>
  <r>
    <x v="0"/>
    <x v="0"/>
    <x v="0"/>
    <x v="513"/>
    <n v="41.462013499651199"/>
  </r>
  <r>
    <x v="0"/>
    <x v="6"/>
    <x v="0"/>
    <x v="513"/>
    <n v="0.13562724757995015"/>
  </r>
  <r>
    <x v="0"/>
    <x v="1"/>
    <x v="0"/>
    <x v="513"/>
    <n v="0.33856723247591464"/>
  </r>
  <r>
    <x v="0"/>
    <x v="2"/>
    <x v="0"/>
    <x v="513"/>
    <n v="3.8931317447695379"/>
  </r>
  <r>
    <x v="0"/>
    <x v="7"/>
    <x v="0"/>
    <x v="513"/>
    <n v="0.73536478338038624"/>
  </r>
  <r>
    <x v="0"/>
    <x v="8"/>
    <x v="0"/>
    <x v="513"/>
    <n v="0.13562724757995015"/>
  </r>
  <r>
    <x v="0"/>
    <x v="5"/>
    <x v="0"/>
    <x v="513"/>
    <n v="3.8931317447695379"/>
  </r>
  <r>
    <x v="0"/>
    <x v="3"/>
    <x v="0"/>
    <x v="514"/>
    <n v="1.3929117554123405"/>
  </r>
  <r>
    <x v="0"/>
    <x v="4"/>
    <x v="0"/>
    <x v="514"/>
    <n v="1.3566540241444658"/>
  </r>
  <r>
    <x v="0"/>
    <x v="0"/>
    <x v="0"/>
    <x v="515"/>
    <n v="41.122341370780781"/>
  </r>
  <r>
    <x v="0"/>
    <x v="6"/>
    <x v="0"/>
    <x v="515"/>
    <n v="0.13451423413129576"/>
  </r>
  <r>
    <x v="0"/>
    <x v="1"/>
    <x v="0"/>
    <x v="515"/>
    <n v="0.33967212887042186"/>
  </r>
  <r>
    <x v="0"/>
    <x v="2"/>
    <x v="0"/>
    <x v="515"/>
    <n v="3.8926986404982467"/>
  </r>
  <r>
    <x v="0"/>
    <x v="7"/>
    <x v="0"/>
    <x v="515"/>
    <n v="0.73450120655152562"/>
  </r>
  <r>
    <x v="0"/>
    <x v="8"/>
    <x v="0"/>
    <x v="515"/>
    <n v="0.13451423413129576"/>
  </r>
  <r>
    <x v="0"/>
    <x v="5"/>
    <x v="0"/>
    <x v="515"/>
    <n v="3.8926986404982467"/>
  </r>
  <r>
    <x v="0"/>
    <x v="3"/>
    <x v="0"/>
    <x v="516"/>
    <n v="1.392485526031817"/>
  </r>
  <r>
    <x v="0"/>
    <x v="4"/>
    <x v="0"/>
    <x v="516"/>
    <n v="1.3565725442128418"/>
  </r>
  <r>
    <x v="0"/>
    <x v="0"/>
    <x v="0"/>
    <x v="517"/>
    <n v="40.781560716934926"/>
  </r>
  <r>
    <x v="0"/>
    <x v="6"/>
    <x v="0"/>
    <x v="517"/>
    <n v="0.13339740195678568"/>
  </r>
  <r>
    <x v="0"/>
    <x v="1"/>
    <x v="0"/>
    <x v="517"/>
    <n v="0.34078065384585116"/>
  </r>
  <r>
    <x v="0"/>
    <x v="2"/>
    <x v="0"/>
    <x v="517"/>
    <n v="3.8922759050239542"/>
  </r>
  <r>
    <x v="0"/>
    <x v="7"/>
    <x v="0"/>
    <x v="517"/>
    <n v="0.73366671023090335"/>
  </r>
  <r>
    <x v="0"/>
    <x v="8"/>
    <x v="0"/>
    <x v="517"/>
    <n v="0.13339740195678568"/>
  </r>
  <r>
    <x v="0"/>
    <x v="5"/>
    <x v="0"/>
    <x v="517"/>
    <n v="3.8922759050239542"/>
  </r>
  <r>
    <x v="0"/>
    <x v="3"/>
    <x v="0"/>
    <x v="518"/>
    <n v="1.3920523097601833"/>
  </r>
  <r>
    <x v="0"/>
    <x v="4"/>
    <x v="0"/>
    <x v="518"/>
    <n v="1.3564892530367079"/>
  </r>
  <r>
    <x v="0"/>
    <x v="0"/>
    <x v="0"/>
    <x v="519"/>
    <n v="40.439668266993806"/>
  </r>
  <r>
    <x v="0"/>
    <x v="6"/>
    <x v="0"/>
    <x v="519"/>
    <n v="0.13227757178983077"/>
  </r>
  <r>
    <x v="0"/>
    <x v="1"/>
    <x v="0"/>
    <x v="519"/>
    <n v="0.34189244994111967"/>
  </r>
  <r>
    <x v="0"/>
    <x v="2"/>
    <x v="0"/>
    <x v="519"/>
    <n v="3.8918460699585022"/>
  </r>
  <r>
    <x v="0"/>
    <x v="7"/>
    <x v="0"/>
    <x v="519"/>
    <n v="0.73280565288034694"/>
  </r>
  <r>
    <x v="0"/>
    <x v="8"/>
    <x v="0"/>
    <x v="519"/>
    <n v="0.13227757178983077"/>
  </r>
  <r>
    <x v="0"/>
    <x v="5"/>
    <x v="0"/>
    <x v="519"/>
    <n v="3.8918460699585022"/>
  </r>
  <r>
    <x v="0"/>
    <x v="3"/>
    <x v="0"/>
    <x v="520"/>
    <n v="1.3916260812989689"/>
  </r>
  <r>
    <x v="0"/>
    <x v="4"/>
    <x v="0"/>
    <x v="520"/>
    <n v="1.3564068814464258"/>
  </r>
  <r>
    <x v="0"/>
    <x v="0"/>
    <x v="0"/>
    <x v="521"/>
    <n v="40.096660475358512"/>
  </r>
  <r>
    <x v="0"/>
    <x v="6"/>
    <x v="0"/>
    <x v="521"/>
    <n v="0.13115413667943757"/>
  </r>
  <r>
    <x v="0"/>
    <x v="1"/>
    <x v="0"/>
    <x v="521"/>
    <n v="0.34300779163529133"/>
  </r>
  <r>
    <x v="0"/>
    <x v="2"/>
    <x v="0"/>
    <x v="521"/>
    <n v="3.8914129670635544"/>
  </r>
  <r>
    <x v="0"/>
    <x v="7"/>
    <x v="0"/>
    <x v="521"/>
    <n v="0.73194586963675923"/>
  </r>
  <r>
    <x v="0"/>
    <x v="8"/>
    <x v="0"/>
    <x v="521"/>
    <n v="0.13115413667943757"/>
  </r>
  <r>
    <x v="0"/>
    <x v="5"/>
    <x v="0"/>
    <x v="521"/>
    <n v="3.8914129670635544"/>
  </r>
  <r>
    <x v="0"/>
    <x v="3"/>
    <x v="0"/>
    <x v="522"/>
    <n v="1.3911998532760483"/>
  </r>
  <r>
    <x v="0"/>
    <x v="4"/>
    <x v="0"/>
    <x v="522"/>
    <n v="1.3563280425731294"/>
  </r>
  <r>
    <x v="0"/>
    <x v="0"/>
    <x v="0"/>
    <x v="523"/>
    <n v="39.752533846167374"/>
  </r>
  <r>
    <x v="0"/>
    <x v="6"/>
    <x v="0"/>
    <x v="523"/>
    <n v="0.13002722042479545"/>
  </r>
  <r>
    <x v="0"/>
    <x v="1"/>
    <x v="0"/>
    <x v="523"/>
    <n v="0.34412662919113907"/>
  </r>
  <r>
    <x v="0"/>
    <x v="2"/>
    <x v="0"/>
    <x v="523"/>
    <n v="3.8909936139051338"/>
  </r>
  <r>
    <x v="0"/>
    <x v="7"/>
    <x v="0"/>
    <x v="523"/>
    <n v="0.73111503851186121"/>
  </r>
  <r>
    <x v="0"/>
    <x v="8"/>
    <x v="0"/>
    <x v="523"/>
    <n v="0.13002722042479545"/>
  </r>
  <r>
    <x v="0"/>
    <x v="5"/>
    <x v="0"/>
    <x v="523"/>
    <n v="3.8909936139051338"/>
  </r>
  <r>
    <x v="0"/>
    <x v="3"/>
    <x v="0"/>
    <x v="524"/>
    <n v="1.3907736257054104"/>
  </r>
  <r>
    <x v="0"/>
    <x v="4"/>
    <x v="0"/>
    <x v="524"/>
    <n v="1.3562474804926117"/>
  </r>
  <r>
    <x v="0"/>
    <x v="0"/>
    <x v="0"/>
    <x v="525"/>
    <n v="39.407285124306107"/>
  </r>
  <r>
    <x v="0"/>
    <x v="6"/>
    <x v="0"/>
    <x v="525"/>
    <n v="0.12889737944332053"/>
  </r>
  <r>
    <x v="0"/>
    <x v="1"/>
    <x v="0"/>
    <x v="525"/>
    <n v="0.34524872186126554"/>
  </r>
  <r>
    <x v="0"/>
    <x v="2"/>
    <x v="0"/>
    <x v="525"/>
    <n v="3.8905605119212794"/>
  </r>
  <r>
    <x v="0"/>
    <x v="7"/>
    <x v="0"/>
    <x v="525"/>
    <n v="0.73025776027901645"/>
  </r>
  <r>
    <x v="0"/>
    <x v="8"/>
    <x v="0"/>
    <x v="525"/>
    <n v="0.12889737944332053"/>
  </r>
  <r>
    <x v="0"/>
    <x v="5"/>
    <x v="0"/>
    <x v="525"/>
    <n v="3.8905605119212794"/>
  </r>
  <r>
    <x v="0"/>
    <x v="3"/>
    <x v="0"/>
    <x v="526"/>
    <n v="1.3903473985845238"/>
  </r>
  <r>
    <x v="0"/>
    <x v="4"/>
    <x v="0"/>
    <x v="526"/>
    <n v="1.356170392759215"/>
  </r>
  <r>
    <x v="0"/>
    <x v="0"/>
    <x v="0"/>
    <x v="527"/>
    <n v="39.060910638411023"/>
  </r>
  <r>
    <x v="0"/>
    <x v="6"/>
    <x v="0"/>
    <x v="527"/>
    <n v="0.12776368948887326"/>
  </r>
  <r>
    <x v="0"/>
    <x v="1"/>
    <x v="0"/>
    <x v="527"/>
    <n v="0.34637448589508291"/>
  </r>
  <r>
    <x v="0"/>
    <x v="2"/>
    <x v="0"/>
    <x v="527"/>
    <n v="3.890137778679823"/>
  </r>
  <r>
    <x v="0"/>
    <x v="7"/>
    <x v="0"/>
    <x v="527"/>
    <n v="0.72942934938724624"/>
  </r>
  <r>
    <x v="0"/>
    <x v="8"/>
    <x v="0"/>
    <x v="527"/>
    <n v="0.12776368948887326"/>
  </r>
  <r>
    <x v="0"/>
    <x v="5"/>
    <x v="0"/>
    <x v="527"/>
    <n v="3.890137778679823"/>
  </r>
  <r>
    <x v="0"/>
    <x v="3"/>
    <x v="0"/>
    <x v="528"/>
    <n v="1.3899141845925111"/>
  </r>
  <r>
    <x v="0"/>
    <x v="4"/>
    <x v="0"/>
    <x v="528"/>
    <n v="1.3560916401913925"/>
  </r>
  <r>
    <x v="0"/>
    <x v="0"/>
    <x v="0"/>
    <x v="529"/>
    <n v="38.713407061299691"/>
  </r>
  <r>
    <x v="0"/>
    <x v="6"/>
    <x v="0"/>
    <x v="529"/>
    <n v="0.12662693678676584"/>
  </r>
  <r>
    <x v="0"/>
    <x v="1"/>
    <x v="0"/>
    <x v="529"/>
    <n v="0.34750357711133112"/>
  </r>
  <r>
    <x v="0"/>
    <x v="2"/>
    <x v="0"/>
    <x v="529"/>
    <n v="3.8897147078090422"/>
  </r>
  <r>
    <x v="0"/>
    <x v="7"/>
    <x v="0"/>
    <x v="529"/>
    <n v="0.72857457004897785"/>
  </r>
  <r>
    <x v="0"/>
    <x v="8"/>
    <x v="0"/>
    <x v="529"/>
    <n v="0.12662693678676584"/>
  </r>
  <r>
    <x v="0"/>
    <x v="5"/>
    <x v="0"/>
    <x v="529"/>
    <n v="3.8897147078090422"/>
  </r>
  <r>
    <x v="0"/>
    <x v="3"/>
    <x v="0"/>
    <x v="530"/>
    <n v="1.389501933006132"/>
  </r>
  <r>
    <x v="0"/>
    <x v="4"/>
    <x v="0"/>
    <x v="530"/>
    <n v="1.3560138072131744"/>
  </r>
  <r>
    <x v="0"/>
    <x v="0"/>
    <x v="0"/>
    <x v="531"/>
    <n v="38.364770897540531"/>
  </r>
  <r>
    <x v="0"/>
    <x v="6"/>
    <x v="0"/>
    <x v="531"/>
    <n v="0.12548675736311296"/>
  </r>
  <r>
    <x v="0"/>
    <x v="1"/>
    <x v="0"/>
    <x v="531"/>
    <n v="0.34863616375916079"/>
  </r>
  <r>
    <x v="0"/>
    <x v="2"/>
    <x v="0"/>
    <x v="531"/>
    <n v="3.8892810839492453"/>
  </r>
  <r>
    <x v="0"/>
    <x v="7"/>
    <x v="0"/>
    <x v="531"/>
    <n v="0.72772105028140699"/>
  </r>
  <r>
    <x v="0"/>
    <x v="8"/>
    <x v="0"/>
    <x v="531"/>
    <n v="0.12548675736311296"/>
  </r>
  <r>
    <x v="0"/>
    <x v="5"/>
    <x v="0"/>
    <x v="531"/>
    <n v="3.8892810839492453"/>
  </r>
  <r>
    <x v="0"/>
    <x v="3"/>
    <x v="0"/>
    <x v="532"/>
    <n v="1.3890896818220977"/>
  </r>
  <r>
    <x v="0"/>
    <x v="4"/>
    <x v="0"/>
    <x v="532"/>
    <n v="1.3559442968662294"/>
  </r>
  <r>
    <x v="0"/>
    <x v="0"/>
    <x v="0"/>
    <x v="533"/>
    <n v="38.014998496585427"/>
  </r>
  <r>
    <x v="0"/>
    <x v="6"/>
    <x v="0"/>
    <x v="533"/>
    <n v="0.12434281478487551"/>
  </r>
  <r>
    <x v="0"/>
    <x v="1"/>
    <x v="0"/>
    <x v="533"/>
    <n v="0.34977240095510453"/>
  </r>
  <r>
    <x v="0"/>
    <x v="2"/>
    <x v="0"/>
    <x v="533"/>
    <n v="3.8888834435276332"/>
  </r>
  <r>
    <x v="0"/>
    <x v="7"/>
    <x v="0"/>
    <x v="533"/>
    <n v="0.72695122716334104"/>
  </r>
  <r>
    <x v="0"/>
    <x v="8"/>
    <x v="0"/>
    <x v="533"/>
    <n v="0.12434281478487551"/>
  </r>
  <r>
    <x v="0"/>
    <x v="5"/>
    <x v="0"/>
    <x v="533"/>
    <n v="3.8888834435276332"/>
  </r>
  <r>
    <x v="0"/>
    <x v="3"/>
    <x v="0"/>
    <x v="534"/>
    <n v="1.3886634564761247"/>
  </r>
  <r>
    <x v="0"/>
    <x v="4"/>
    <x v="0"/>
    <x v="534"/>
    <n v="1.3558682140769829"/>
  </r>
  <r>
    <x v="0"/>
    <x v="0"/>
    <x v="0"/>
    <x v="535"/>
    <n v="37.664086858199838"/>
  </r>
  <r>
    <x v="0"/>
    <x v="6"/>
    <x v="0"/>
    <x v="535"/>
    <n v="0.1231965818825822"/>
  </r>
  <r>
    <x v="0"/>
    <x v="1"/>
    <x v="0"/>
    <x v="535"/>
    <n v="0.3509116383855882"/>
  </r>
  <r>
    <x v="0"/>
    <x v="2"/>
    <x v="0"/>
    <x v="535"/>
    <n v="3.8884503437954887"/>
  </r>
  <r>
    <x v="0"/>
    <x v="7"/>
    <x v="0"/>
    <x v="535"/>
    <n v="0.7261001147360161"/>
  </r>
  <r>
    <x v="0"/>
    <x v="8"/>
    <x v="0"/>
    <x v="535"/>
    <n v="0.1231965818825822"/>
  </r>
  <r>
    <x v="0"/>
    <x v="5"/>
    <x v="0"/>
    <x v="535"/>
    <n v="3.8884503437954887"/>
  </r>
  <r>
    <x v="0"/>
    <x v="3"/>
    <x v="0"/>
    <x v="536"/>
    <n v="1.3882372315628055"/>
  </r>
  <r>
    <x v="0"/>
    <x v="4"/>
    <x v="0"/>
    <x v="536"/>
    <n v="1.3557954611453704"/>
  </r>
  <r>
    <x v="0"/>
    <x v="0"/>
    <x v="0"/>
    <x v="537"/>
    <n v="37.312031956593771"/>
  </r>
  <r>
    <x v="0"/>
    <x v="6"/>
    <x v="0"/>
    <x v="537"/>
    <n v="0.12204577624375836"/>
  </r>
  <r>
    <x v="0"/>
    <x v="1"/>
    <x v="0"/>
    <x v="537"/>
    <n v="0.3520549016060659"/>
  </r>
  <r>
    <x v="0"/>
    <x v="2"/>
    <x v="0"/>
    <x v="537"/>
    <n v="3.8880309937048807"/>
  </r>
  <r>
    <x v="0"/>
    <x v="7"/>
    <x v="0"/>
    <x v="537"/>
    <n v="0.72527766098455815"/>
  </r>
  <r>
    <x v="0"/>
    <x v="8"/>
    <x v="0"/>
    <x v="537"/>
    <n v="0.12204577624375836"/>
  </r>
  <r>
    <x v="0"/>
    <x v="5"/>
    <x v="0"/>
    <x v="537"/>
    <n v="3.8880309937048807"/>
  </r>
  <r>
    <x v="0"/>
    <x v="3"/>
    <x v="0"/>
    <x v="538"/>
    <n v="1.3878110071191108"/>
  </r>
  <r>
    <x v="0"/>
    <x v="4"/>
    <x v="0"/>
    <x v="538"/>
    <n v="1.3557211878768571"/>
  </r>
  <r>
    <x v="0"/>
    <x v="0"/>
    <x v="0"/>
    <x v="539"/>
    <n v="36.958830454432572"/>
  </r>
  <r>
    <x v="0"/>
    <x v="6"/>
    <x v="0"/>
    <x v="539"/>
    <n v="0.12089194723778605"/>
  </r>
  <r>
    <x v="0"/>
    <x v="1"/>
    <x v="0"/>
    <x v="539"/>
    <n v="0.35320150216119939"/>
  </r>
  <r>
    <x v="0"/>
    <x v="2"/>
    <x v="0"/>
    <x v="539"/>
    <n v="3.8875978948894696"/>
  </r>
  <r>
    <x v="0"/>
    <x v="7"/>
    <x v="0"/>
    <x v="539"/>
    <n v="0.72442902526654995"/>
  </r>
  <r>
    <x v="0"/>
    <x v="8"/>
    <x v="0"/>
    <x v="539"/>
    <n v="0.12089194723778605"/>
  </r>
  <r>
    <x v="0"/>
    <x v="5"/>
    <x v="0"/>
    <x v="539"/>
    <n v="3.8875978948894696"/>
  </r>
  <r>
    <x v="0"/>
    <x v="3"/>
    <x v="0"/>
    <x v="540"/>
    <n v="1.3873847831077146"/>
  </r>
  <r>
    <x v="0"/>
    <x v="4"/>
    <x v="0"/>
    <x v="540"/>
    <n v="1.3556501860960468"/>
  </r>
  <r>
    <x v="0"/>
    <x v="0"/>
    <x v="0"/>
    <x v="541"/>
    <n v="36.604478619651282"/>
  </r>
  <r>
    <x v="0"/>
    <x v="6"/>
    <x v="0"/>
    <x v="541"/>
    <n v="0.11973422622685716"/>
  </r>
  <r>
    <x v="0"/>
    <x v="1"/>
    <x v="0"/>
    <x v="541"/>
    <n v="0.35435183478129095"/>
  </r>
  <r>
    <x v="0"/>
    <x v="2"/>
    <x v="0"/>
    <x v="541"/>
    <n v="3.887175164735277"/>
  </r>
  <r>
    <x v="0"/>
    <x v="7"/>
    <x v="0"/>
    <x v="541"/>
    <n v="0.72360896440899403"/>
  </r>
  <r>
    <x v="0"/>
    <x v="8"/>
    <x v="0"/>
    <x v="541"/>
    <n v="0.11973422622685716"/>
  </r>
  <r>
    <x v="0"/>
    <x v="5"/>
    <x v="0"/>
    <x v="541"/>
    <n v="3.887175164735277"/>
  </r>
  <r>
    <x v="0"/>
    <x v="3"/>
    <x v="0"/>
    <x v="542"/>
    <n v="1.3869515722822134"/>
  </r>
  <r>
    <x v="0"/>
    <x v="4"/>
    <x v="0"/>
    <x v="542"/>
    <n v="1.3555777223518417"/>
  </r>
  <r>
    <x v="0"/>
    <x v="0"/>
    <x v="0"/>
    <x v="543"/>
    <n v="36.248973045031406"/>
  </r>
  <r>
    <x v="0"/>
    <x v="6"/>
    <x v="0"/>
    <x v="543"/>
    <n v="0.11857335017365968"/>
  </r>
  <r>
    <x v="0"/>
    <x v="1"/>
    <x v="0"/>
    <x v="543"/>
    <n v="0.35550557461987692"/>
  </r>
  <r>
    <x v="0"/>
    <x v="2"/>
    <x v="0"/>
    <x v="543"/>
    <n v="3.8867453350728143"/>
  </r>
  <r>
    <x v="0"/>
    <x v="7"/>
    <x v="0"/>
    <x v="543"/>
    <n v="0.72276279936922228"/>
  </r>
  <r>
    <x v="0"/>
    <x v="8"/>
    <x v="0"/>
    <x v="543"/>
    <n v="0.11857335017365968"/>
  </r>
  <r>
    <x v="0"/>
    <x v="5"/>
    <x v="0"/>
    <x v="543"/>
    <n v="3.8867453350728143"/>
  </r>
  <r>
    <x v="0"/>
    <x v="3"/>
    <x v="0"/>
    <x v="544"/>
    <n v="1.3865253491784912"/>
  </r>
  <r>
    <x v="0"/>
    <x v="4"/>
    <x v="0"/>
    <x v="544"/>
    <n v="1.3555061782033917"/>
  </r>
  <r>
    <x v="0"/>
    <x v="0"/>
    <x v="0"/>
    <x v="545"/>
    <n v="35.892310072057832"/>
  </r>
  <r>
    <x v="0"/>
    <x v="6"/>
    <x v="0"/>
    <x v="545"/>
    <n v="0.11740877240329642"/>
  </r>
  <r>
    <x v="0"/>
    <x v="1"/>
    <x v="0"/>
    <x v="545"/>
    <n v="0.35666297297357463"/>
  </r>
  <r>
    <x v="0"/>
    <x v="2"/>
    <x v="0"/>
    <x v="545"/>
    <n v="3.8863122376277293"/>
  </r>
  <r>
    <x v="0"/>
    <x v="7"/>
    <x v="0"/>
    <x v="545"/>
    <n v="0.72191788374625643"/>
  </r>
  <r>
    <x v="0"/>
    <x v="8"/>
    <x v="0"/>
    <x v="545"/>
    <n v="0.11740877240329642"/>
  </r>
  <r>
    <x v="0"/>
    <x v="5"/>
    <x v="0"/>
    <x v="545"/>
    <n v="3.8863122376277293"/>
  </r>
  <r>
    <x v="0"/>
    <x v="3"/>
    <x v="0"/>
    <x v="546"/>
    <n v="1.3860991265252309"/>
  </r>
  <r>
    <x v="0"/>
    <x v="4"/>
    <x v="0"/>
    <x v="546"/>
    <n v="1.3554378175092863"/>
  </r>
  <r>
    <x v="0"/>
    <x v="0"/>
    <x v="0"/>
    <x v="547"/>
    <n v="35.534486086584444"/>
  </r>
  <r>
    <x v="0"/>
    <x v="6"/>
    <x v="0"/>
    <x v="547"/>
    <n v="0.11624060322480587"/>
  </r>
  <r>
    <x v="0"/>
    <x v="1"/>
    <x v="0"/>
    <x v="547"/>
    <n v="0.35782398547338812"/>
  </r>
  <r>
    <x v="0"/>
    <x v="2"/>
    <x v="0"/>
    <x v="547"/>
    <n v="3.8858928897527045"/>
  </r>
  <r>
    <x v="0"/>
    <x v="7"/>
    <x v="0"/>
    <x v="547"/>
    <n v="0.72110141709275333"/>
  </r>
  <r>
    <x v="0"/>
    <x v="8"/>
    <x v="0"/>
    <x v="547"/>
    <n v="0.11624060322480587"/>
  </r>
  <r>
    <x v="0"/>
    <x v="5"/>
    <x v="0"/>
    <x v="547"/>
    <n v="3.8858928897527045"/>
  </r>
  <r>
    <x v="0"/>
    <x v="3"/>
    <x v="0"/>
    <x v="548"/>
    <n v="1.3856729043243199"/>
  </r>
  <r>
    <x v="0"/>
    <x v="4"/>
    <x v="0"/>
    <x v="548"/>
    <n v="1.3553680828909176"/>
  </r>
  <r>
    <x v="0"/>
    <x v="0"/>
    <x v="0"/>
    <x v="549"/>
    <n v="35.175497691431389"/>
  </r>
  <r>
    <x v="0"/>
    <x v="6"/>
    <x v="0"/>
    <x v="549"/>
    <n v="0.11506933902072881"/>
  </r>
  <r>
    <x v="0"/>
    <x v="1"/>
    <x v="0"/>
    <x v="549"/>
    <n v="0.35898839515305631"/>
  </r>
  <r>
    <x v="0"/>
    <x v="2"/>
    <x v="0"/>
    <x v="549"/>
    <n v="3.8854597932190016"/>
  </r>
  <r>
    <x v="0"/>
    <x v="7"/>
    <x v="0"/>
    <x v="549"/>
    <n v="0.7202589579724058"/>
  </r>
  <r>
    <x v="0"/>
    <x v="8"/>
    <x v="0"/>
    <x v="549"/>
    <n v="0.11506933902072881"/>
  </r>
  <r>
    <x v="0"/>
    <x v="5"/>
    <x v="0"/>
    <x v="549"/>
    <n v="3.8854597932190016"/>
  </r>
  <r>
    <x v="0"/>
    <x v="3"/>
    <x v="0"/>
    <x v="550"/>
    <n v="1.3852466825614806"/>
  </r>
  <r>
    <x v="0"/>
    <x v="4"/>
    <x v="0"/>
    <x v="550"/>
    <n v="1.3553014733568736"/>
  </r>
  <r>
    <x v="0"/>
    <x v="0"/>
    <x v="0"/>
    <x v="551"/>
    <n v="34.815341110670879"/>
  </r>
  <r>
    <x v="0"/>
    <x v="6"/>
    <x v="0"/>
    <x v="551"/>
    <n v="0.11389415165543679"/>
  </r>
  <r>
    <x v="0"/>
    <x v="1"/>
    <x v="0"/>
    <x v="551"/>
    <n v="0.36015658076050727"/>
  </r>
  <r>
    <x v="0"/>
    <x v="2"/>
    <x v="0"/>
    <x v="551"/>
    <n v="3.8851124126319281"/>
  </r>
  <r>
    <x v="0"/>
    <x v="7"/>
    <x v="0"/>
    <x v="551"/>
    <n v="0.71944486469308222"/>
  </r>
  <r>
    <x v="0"/>
    <x v="8"/>
    <x v="0"/>
    <x v="551"/>
    <n v="0.11389415165543679"/>
  </r>
  <r>
    <x v="0"/>
    <x v="5"/>
    <x v="0"/>
    <x v="551"/>
    <n v="3.8851124126319281"/>
  </r>
  <r>
    <x v="0"/>
    <x v="3"/>
    <x v="0"/>
    <x v="552"/>
    <n v="1.3886662789075688"/>
  </r>
  <r>
    <x v="0"/>
    <x v="4"/>
    <x v="0"/>
    <x v="552"/>
    <n v="1.3552335482726274"/>
  </r>
  <r>
    <x v="0"/>
    <x v="0"/>
    <x v="0"/>
    <x v="553"/>
    <n v="34.454013860287404"/>
  </r>
  <r>
    <x v="0"/>
    <x v="6"/>
    <x v="0"/>
    <x v="553"/>
    <n v="0.11271792824923482"/>
  </r>
  <r>
    <x v="0"/>
    <x v="1"/>
    <x v="0"/>
    <x v="553"/>
    <n v="0.36132725038347235"/>
  </r>
  <r>
    <x v="0"/>
    <x v="2"/>
    <x v="0"/>
    <x v="553"/>
    <n v="3.8847693928032978"/>
  </r>
  <r>
    <x v="0"/>
    <x v="7"/>
    <x v="0"/>
    <x v="553"/>
    <n v="0.71860481074705929"/>
  </r>
  <r>
    <x v="0"/>
    <x v="8"/>
    <x v="0"/>
    <x v="553"/>
    <n v="0.11271792824923482"/>
  </r>
  <r>
    <x v="0"/>
    <x v="5"/>
    <x v="0"/>
    <x v="553"/>
    <n v="3.8847693928032978"/>
  </r>
  <r>
    <x v="0"/>
    <x v="3"/>
    <x v="0"/>
    <x v="554"/>
    <n v="1.3883757912163119"/>
  </r>
  <r>
    <x v="0"/>
    <x v="4"/>
    <x v="0"/>
    <x v="554"/>
    <n v="1.3551585635171115"/>
  </r>
  <r>
    <x v="0"/>
    <x v="0"/>
    <x v="0"/>
    <x v="555"/>
    <n v="34.091512352960663"/>
  </r>
  <r>
    <x v="0"/>
    <x v="6"/>
    <x v="0"/>
    <x v="555"/>
    <n v="0.11153824875305401"/>
  </r>
  <r>
    <x v="0"/>
    <x v="1"/>
    <x v="0"/>
    <x v="555"/>
    <n v="0.36250150732673891"/>
  </r>
  <r>
    <x v="0"/>
    <x v="2"/>
    <x v="0"/>
    <x v="555"/>
    <n v="3.8843400218762403"/>
  </r>
  <r>
    <x v="0"/>
    <x v="7"/>
    <x v="0"/>
    <x v="555"/>
    <n v="0.7177659439348244"/>
  </r>
  <r>
    <x v="0"/>
    <x v="8"/>
    <x v="0"/>
    <x v="555"/>
    <n v="0.11153824875305401"/>
  </r>
  <r>
    <x v="0"/>
    <x v="5"/>
    <x v="0"/>
    <x v="555"/>
    <n v="3.8843400218762403"/>
  </r>
  <r>
    <x v="0"/>
    <x v="3"/>
    <x v="0"/>
    <x v="556"/>
    <n v="1.3879565418868367"/>
  </r>
  <r>
    <x v="0"/>
    <x v="4"/>
    <x v="0"/>
    <x v="556"/>
    <n v="1.3550889979667691"/>
  </r>
  <r>
    <x v="0"/>
    <x v="0"/>
    <x v="0"/>
    <x v="557"/>
    <n v="33.72783182893648"/>
  </r>
  <r>
    <x v="0"/>
    <x v="6"/>
    <x v="0"/>
    <x v="557"/>
    <n v="0.11035252153241087"/>
  </r>
  <r>
    <x v="0"/>
    <x v="1"/>
    <x v="0"/>
    <x v="557"/>
    <n v="0.36368052402418427"/>
  </r>
  <r>
    <x v="0"/>
    <x v="2"/>
    <x v="0"/>
    <x v="557"/>
    <n v="3.8839325140920344"/>
  </r>
  <r>
    <x v="0"/>
    <x v="7"/>
    <x v="0"/>
    <x v="557"/>
    <n v="0.71698232536485362"/>
  </r>
  <r>
    <x v="0"/>
    <x v="8"/>
    <x v="0"/>
    <x v="557"/>
    <n v="0.11035252153241087"/>
  </r>
  <r>
    <x v="0"/>
    <x v="5"/>
    <x v="0"/>
    <x v="557"/>
    <n v="3.8839325140920344"/>
  </r>
  <r>
    <x v="0"/>
    <x v="3"/>
    <x v="0"/>
    <x v="558"/>
    <n v="1.3875303055305155"/>
  </r>
  <r>
    <x v="0"/>
    <x v="4"/>
    <x v="0"/>
    <x v="558"/>
    <n v="1.3550155223095217"/>
  </r>
  <r>
    <x v="0"/>
    <x v="0"/>
    <x v="0"/>
    <x v="559"/>
    <n v="33.362968931179921"/>
  </r>
  <r>
    <x v="0"/>
    <x v="6"/>
    <x v="0"/>
    <x v="559"/>
    <n v="0.10916385222519527"/>
  </r>
  <r>
    <x v="0"/>
    <x v="1"/>
    <x v="0"/>
    <x v="559"/>
    <n v="0.36486289775656122"/>
  </r>
  <r>
    <x v="0"/>
    <x v="2"/>
    <x v="0"/>
    <x v="559"/>
    <n v="3.8835006028031227"/>
  </r>
  <r>
    <x v="0"/>
    <x v="7"/>
    <x v="0"/>
    <x v="559"/>
    <n v="0.71614585463588831"/>
  </r>
  <r>
    <x v="0"/>
    <x v="8"/>
    <x v="0"/>
    <x v="559"/>
    <n v="0.10916385222519527"/>
  </r>
  <r>
    <x v="0"/>
    <x v="5"/>
    <x v="0"/>
    <x v="559"/>
    <n v="3.8835006028031227"/>
  </r>
  <r>
    <x v="0"/>
    <x v="3"/>
    <x v="0"/>
    <x v="560"/>
    <n v="1.3871040696188386"/>
  </r>
  <r>
    <x v="0"/>
    <x v="4"/>
    <x v="0"/>
    <x v="560"/>
    <n v="1.3549452900380787"/>
  </r>
  <r>
    <x v="0"/>
    <x v="0"/>
    <x v="0"/>
    <x v="561"/>
    <n v="32.99691970101329"/>
  </r>
  <r>
    <x v="0"/>
    <x v="6"/>
    <x v="0"/>
    <x v="561"/>
    <n v="0.10797092496294897"/>
  </r>
  <r>
    <x v="0"/>
    <x v="1"/>
    <x v="0"/>
    <x v="561"/>
    <n v="0.36604923016662821"/>
  </r>
  <r>
    <x v="0"/>
    <x v="2"/>
    <x v="0"/>
    <x v="561"/>
    <n v="3.8830824034158695"/>
  </r>
  <r>
    <x v="0"/>
    <x v="7"/>
    <x v="0"/>
    <x v="561"/>
    <n v="0.7153375464816053"/>
  </r>
  <r>
    <x v="0"/>
    <x v="8"/>
    <x v="0"/>
    <x v="561"/>
    <n v="0.10797092496294897"/>
  </r>
  <r>
    <x v="0"/>
    <x v="5"/>
    <x v="0"/>
    <x v="561"/>
    <n v="3.8830824034158695"/>
  </r>
  <r>
    <x v="0"/>
    <x v="3"/>
    <x v="0"/>
    <x v="562"/>
    <n v="1.386677834153871"/>
  </r>
  <r>
    <x v="0"/>
    <x v="4"/>
    <x v="0"/>
    <x v="562"/>
    <n v="1.3548736190019506"/>
  </r>
  <r>
    <x v="0"/>
    <x v="0"/>
    <x v="0"/>
    <x v="563"/>
    <n v="32.629680654565988"/>
  </r>
  <r>
    <x v="0"/>
    <x v="6"/>
    <x v="0"/>
    <x v="563"/>
    <n v="0.10677479854827571"/>
  </r>
  <r>
    <x v="0"/>
    <x v="1"/>
    <x v="0"/>
    <x v="563"/>
    <n v="0.36723904644729971"/>
  </r>
  <r>
    <x v="0"/>
    <x v="2"/>
    <x v="0"/>
    <x v="563"/>
    <n v="3.8826504930295025"/>
  </r>
  <r>
    <x v="0"/>
    <x v="7"/>
    <x v="0"/>
    <x v="563"/>
    <n v="0.71450350348143898"/>
  </r>
  <r>
    <x v="0"/>
    <x v="8"/>
    <x v="0"/>
    <x v="563"/>
    <n v="0.10677479854827571"/>
  </r>
  <r>
    <x v="0"/>
    <x v="5"/>
    <x v="0"/>
    <x v="563"/>
    <n v="3.8826504930295025"/>
  </r>
  <r>
    <x v="0"/>
    <x v="3"/>
    <x v="0"/>
    <x v="564"/>
    <n v="1.386251599152355"/>
  </r>
  <r>
    <x v="0"/>
    <x v="4"/>
    <x v="0"/>
    <x v="564"/>
    <n v="1.3548051331399025"/>
  </r>
  <r>
    <x v="0"/>
    <x v="0"/>
    <x v="0"/>
    <x v="565"/>
    <n v="32.261247953410169"/>
  </r>
  <r>
    <x v="0"/>
    <x v="6"/>
    <x v="0"/>
    <x v="565"/>
    <n v="0.10557470473403799"/>
  </r>
  <r>
    <x v="0"/>
    <x v="1"/>
    <x v="0"/>
    <x v="565"/>
    <n v="0.36843270115581839"/>
  </r>
  <r>
    <x v="0"/>
    <x v="2"/>
    <x v="0"/>
    <x v="565"/>
    <n v="3.8822289228567763"/>
  </r>
  <r>
    <x v="0"/>
    <x v="7"/>
    <x v="0"/>
    <x v="565"/>
    <n v="0.7136975409077676"/>
  </r>
  <r>
    <x v="0"/>
    <x v="8"/>
    <x v="0"/>
    <x v="565"/>
    <n v="0.10557470473403799"/>
  </r>
  <r>
    <x v="0"/>
    <x v="5"/>
    <x v="0"/>
    <x v="565"/>
    <n v="3.8822289228567763"/>
  </r>
  <r>
    <x v="0"/>
    <x v="3"/>
    <x v="0"/>
    <x v="566"/>
    <n v="1.3858183771429111"/>
  </r>
  <r>
    <x v="0"/>
    <x v="4"/>
    <x v="0"/>
    <x v="566"/>
    <n v="1.3547352667287127"/>
  </r>
  <r>
    <x v="0"/>
    <x v="0"/>
    <x v="0"/>
    <x v="567"/>
    <n v="31.891618047913163"/>
  </r>
  <r>
    <x v="0"/>
    <x v="6"/>
    <x v="0"/>
    <x v="567"/>
    <n v="0.10437129157681889"/>
  </r>
  <r>
    <x v="0"/>
    <x v="1"/>
    <x v="0"/>
    <x v="567"/>
    <n v="0.36962990549700808"/>
  </r>
  <r>
    <x v="0"/>
    <x v="2"/>
    <x v="0"/>
    <x v="567"/>
    <n v="3.8818002726538658"/>
  </r>
  <r>
    <x v="0"/>
    <x v="7"/>
    <x v="0"/>
    <x v="567"/>
    <n v="0.71286591975151881"/>
  </r>
  <r>
    <x v="0"/>
    <x v="8"/>
    <x v="0"/>
    <x v="567"/>
    <n v="0.10437129157681889"/>
  </r>
  <r>
    <x v="0"/>
    <x v="5"/>
    <x v="0"/>
    <x v="567"/>
    <n v="3.8818002726538658"/>
  </r>
  <r>
    <x v="0"/>
    <x v="3"/>
    <x v="0"/>
    <x v="568"/>
    <n v="1.3853921430534211"/>
  </r>
  <r>
    <x v="0"/>
    <x v="4"/>
    <x v="0"/>
    <x v="568"/>
    <n v="1.3546663174235585"/>
  </r>
  <r>
    <x v="0"/>
    <x v="0"/>
    <x v="0"/>
    <x v="569"/>
    <n v="31.520787162789791"/>
  </r>
  <r>
    <x v="0"/>
    <x v="6"/>
    <x v="0"/>
    <x v="569"/>
    <n v="0.10316407636146831"/>
  </r>
  <r>
    <x v="0"/>
    <x v="1"/>
    <x v="0"/>
    <x v="569"/>
    <n v="0.37083088512337237"/>
  </r>
  <r>
    <x v="0"/>
    <x v="2"/>
    <x v="0"/>
    <x v="569"/>
    <n v="3.881368363634139"/>
  </r>
  <r>
    <x v="0"/>
    <x v="7"/>
    <x v="0"/>
    <x v="569"/>
    <n v="0.71203552331374065"/>
  </r>
  <r>
    <x v="0"/>
    <x v="8"/>
    <x v="0"/>
    <x v="569"/>
    <n v="0.10316407636146831"/>
  </r>
  <r>
    <x v="0"/>
    <x v="5"/>
    <x v="0"/>
    <x v="569"/>
    <n v="3.881368363634139"/>
  </r>
  <r>
    <x v="0"/>
    <x v="3"/>
    <x v="0"/>
    <x v="570"/>
    <n v="1.3849659094028688"/>
  </r>
  <r>
    <x v="0"/>
    <x v="4"/>
    <x v="0"/>
    <x v="570"/>
    <n v="1.3546004654976018"/>
  </r>
  <r>
    <x v="0"/>
    <x v="0"/>
    <x v="0"/>
    <x v="571"/>
    <n v="31.148751561195578"/>
  </r>
  <r>
    <x v="0"/>
    <x v="6"/>
    <x v="0"/>
    <x v="571"/>
    <n v="0.10195315507541425"/>
  </r>
  <r>
    <x v="0"/>
    <x v="1"/>
    <x v="0"/>
    <x v="571"/>
    <n v="0.37203560159421201"/>
  </r>
  <r>
    <x v="0"/>
    <x v="2"/>
    <x v="0"/>
    <x v="571"/>
    <n v="3.880950166450301"/>
  </r>
  <r>
    <x v="0"/>
    <x v="7"/>
    <x v="0"/>
    <x v="571"/>
    <n v="0.7112330839143628"/>
  </r>
  <r>
    <x v="0"/>
    <x v="8"/>
    <x v="0"/>
    <x v="571"/>
    <n v="0.10195315507541425"/>
  </r>
  <r>
    <x v="0"/>
    <x v="5"/>
    <x v="0"/>
    <x v="571"/>
    <n v="3.880950166450301"/>
  </r>
  <r>
    <x v="0"/>
    <x v="3"/>
    <x v="0"/>
    <x v="572"/>
    <n v="1.3845396762171891"/>
  </r>
  <r>
    <x v="0"/>
    <x v="4"/>
    <x v="0"/>
    <x v="572"/>
    <n v="1.3545333208235144"/>
  </r>
  <r>
    <x v="0"/>
    <x v="0"/>
    <x v="0"/>
    <x v="573"/>
    <n v="30.77550769703608"/>
  </r>
  <r>
    <x v="0"/>
    <x v="6"/>
    <x v="0"/>
    <x v="573"/>
    <n v="0.10073896046345063"/>
  </r>
  <r>
    <x v="0"/>
    <x v="1"/>
    <x v="0"/>
    <x v="573"/>
    <n v="0.37324386415949801"/>
  </r>
  <r>
    <x v="0"/>
    <x v="2"/>
    <x v="0"/>
    <x v="573"/>
    <n v="3.8805182583392916"/>
  </r>
  <r>
    <x v="0"/>
    <x v="7"/>
    <x v="0"/>
    <x v="573"/>
    <n v="0.71040509544798902"/>
  </r>
  <r>
    <x v="0"/>
    <x v="8"/>
    <x v="0"/>
    <x v="573"/>
    <n v="0.10073896046345063"/>
  </r>
  <r>
    <x v="0"/>
    <x v="5"/>
    <x v="0"/>
    <x v="573"/>
    <n v="3.8805182583392916"/>
  </r>
  <r>
    <x v="0"/>
    <x v="3"/>
    <x v="0"/>
    <x v="574"/>
    <n v="1.3841134434764424"/>
  </r>
  <r>
    <x v="0"/>
    <x v="4"/>
    <x v="0"/>
    <x v="574"/>
    <n v="1.354469215316767"/>
  </r>
  <r>
    <x v="0"/>
    <x v="0"/>
    <x v="0"/>
    <x v="575"/>
    <n v="30.401051686861859"/>
  </r>
  <r>
    <x v="0"/>
    <x v="6"/>
    <x v="0"/>
    <x v="575"/>
    <n v="9.952076627334136E-2"/>
  </r>
  <r>
    <x v="0"/>
    <x v="1"/>
    <x v="0"/>
    <x v="575"/>
    <n v="0.37445601017422075"/>
  </r>
  <r>
    <x v="0"/>
    <x v="2"/>
    <x v="0"/>
    <x v="575"/>
    <n v="3.88001807403767"/>
  </r>
  <r>
    <x v="0"/>
    <x v="7"/>
    <x v="0"/>
    <x v="575"/>
    <n v="0.70960498254344639"/>
  </r>
  <r>
    <x v="0"/>
    <x v="8"/>
    <x v="0"/>
    <x v="575"/>
    <n v="9.952076627334136E-2"/>
  </r>
  <r>
    <x v="0"/>
    <x v="5"/>
    <x v="0"/>
    <x v="575"/>
    <n v="3.88001807403767"/>
  </r>
  <r>
    <x v="0"/>
    <x v="3"/>
    <x v="0"/>
    <x v="576"/>
    <n v="1.3798336885259888"/>
  </r>
  <r>
    <x v="0"/>
    <x v="4"/>
    <x v="0"/>
    <x v="576"/>
    <n v="1.3544038752780097"/>
  </r>
  <r>
    <x v="0"/>
    <x v="0"/>
    <x v="0"/>
    <x v="577"/>
    <n v="30.025379015512531"/>
  </r>
  <r>
    <x v="0"/>
    <x v="6"/>
    <x v="0"/>
    <x v="577"/>
    <n v="9.8297191678980933E-2"/>
  </r>
  <r>
    <x v="0"/>
    <x v="1"/>
    <x v="0"/>
    <x v="577"/>
    <n v="0.37567267134932725"/>
  </r>
  <r>
    <x v="0"/>
    <x v="2"/>
    <x v="0"/>
    <x v="577"/>
    <n v="3.8795091562304851"/>
  </r>
  <r>
    <x v="0"/>
    <x v="7"/>
    <x v="0"/>
    <x v="577"/>
    <n v="0.70877944290373696"/>
  </r>
  <r>
    <x v="0"/>
    <x v="8"/>
    <x v="0"/>
    <x v="577"/>
    <n v="9.8297191678980933E-2"/>
  </r>
  <r>
    <x v="0"/>
    <x v="5"/>
    <x v="0"/>
    <x v="577"/>
    <n v="3.8795091562304851"/>
  </r>
  <r>
    <x v="0"/>
    <x v="3"/>
    <x v="0"/>
    <x v="578"/>
    <n v="1.3792936014146884"/>
  </r>
  <r>
    <x v="0"/>
    <x v="4"/>
    <x v="0"/>
    <x v="578"/>
    <n v="1.3543474459160043"/>
  </r>
  <r>
    <x v="0"/>
    <x v="0"/>
    <x v="0"/>
    <x v="579"/>
    <n v="29.648485871406901"/>
  </r>
  <r>
    <x v="0"/>
    <x v="6"/>
    <x v="0"/>
    <x v="579"/>
    <n v="9.7069777341642696E-2"/>
  </r>
  <r>
    <x v="0"/>
    <x v="1"/>
    <x v="0"/>
    <x v="579"/>
    <n v="0.37689314410563118"/>
  </r>
  <r>
    <x v="0"/>
    <x v="2"/>
    <x v="0"/>
    <x v="579"/>
    <n v="3.8790727579239714"/>
  </r>
  <r>
    <x v="0"/>
    <x v="7"/>
    <x v="0"/>
    <x v="579"/>
    <n v="0.70795516551551008"/>
  </r>
  <r>
    <x v="0"/>
    <x v="8"/>
    <x v="0"/>
    <x v="579"/>
    <n v="9.7069777341642696E-2"/>
  </r>
  <r>
    <x v="0"/>
    <x v="5"/>
    <x v="0"/>
    <x v="579"/>
    <n v="3.8790727579239714"/>
  </r>
  <r>
    <x v="0"/>
    <x v="3"/>
    <x v="0"/>
    <x v="580"/>
    <n v="1.3788813606207428"/>
  </r>
  <r>
    <x v="0"/>
    <x v="4"/>
    <x v="0"/>
    <x v="580"/>
    <n v="1.3542975085197639"/>
  </r>
  <r>
    <x v="0"/>
    <x v="0"/>
    <x v="0"/>
    <x v="581"/>
    <n v="29.270369351148208"/>
  </r>
  <r>
    <x v="0"/>
    <x v="6"/>
    <x v="0"/>
    <x v="581"/>
    <n v="9.5840528214556645E-2"/>
  </r>
  <r>
    <x v="0"/>
    <x v="1"/>
    <x v="0"/>
    <x v="581"/>
    <n v="0.37811652025869502"/>
  </r>
  <r>
    <x v="0"/>
    <x v="2"/>
    <x v="0"/>
    <x v="581"/>
    <n v="3.8786751275214115"/>
  </r>
  <r>
    <x v="0"/>
    <x v="7"/>
    <x v="0"/>
    <x v="581"/>
    <n v="0.70721171440455577"/>
  </r>
  <r>
    <x v="0"/>
    <x v="8"/>
    <x v="0"/>
    <x v="581"/>
    <n v="9.5840528214556645E-2"/>
  </r>
  <r>
    <x v="0"/>
    <x v="5"/>
    <x v="0"/>
    <x v="581"/>
    <n v="3.8786751275214115"/>
  </r>
  <r>
    <x v="0"/>
    <x v="3"/>
    <x v="0"/>
    <x v="582"/>
    <n v="1.3784551460113592"/>
  </r>
  <r>
    <x v="0"/>
    <x v="4"/>
    <x v="0"/>
    <x v="582"/>
    <n v="1.354243095808183"/>
  </r>
  <r>
    <x v="0"/>
    <x v="0"/>
    <x v="0"/>
    <x v="583"/>
    <n v="28.891026126095085"/>
  </r>
  <r>
    <x v="0"/>
    <x v="6"/>
    <x v="0"/>
    <x v="583"/>
    <n v="9.4608544646386072E-2"/>
  </r>
  <r>
    <x v="0"/>
    <x v="1"/>
    <x v="0"/>
    <x v="583"/>
    <n v="0.37934322505312262"/>
  </r>
  <r>
    <x v="0"/>
    <x v="2"/>
    <x v="0"/>
    <x v="583"/>
    <n v="3.8782420387081995"/>
  </r>
  <r>
    <x v="0"/>
    <x v="7"/>
    <x v="0"/>
    <x v="583"/>
    <n v="0.70638975377784829"/>
  </r>
  <r>
    <x v="0"/>
    <x v="8"/>
    <x v="0"/>
    <x v="583"/>
    <n v="9.4608544646386072E-2"/>
  </r>
  <r>
    <x v="0"/>
    <x v="5"/>
    <x v="0"/>
    <x v="583"/>
    <n v="3.8782420387081995"/>
  </r>
  <r>
    <x v="0"/>
    <x v="3"/>
    <x v="0"/>
    <x v="584"/>
    <n v="1.3780289318529704"/>
  </r>
  <r>
    <x v="0"/>
    <x v="4"/>
    <x v="0"/>
    <x v="584"/>
    <n v="1.3541913139451855"/>
  </r>
  <r>
    <x v="0"/>
    <x v="0"/>
    <x v="0"/>
    <x v="585"/>
    <n v="28.510452020266122"/>
  </r>
  <r>
    <x v="0"/>
    <x v="6"/>
    <x v="0"/>
    <x v="585"/>
    <n v="9.3371993386365468E-2"/>
  </r>
  <r>
    <x v="0"/>
    <x v="1"/>
    <x v="0"/>
    <x v="585"/>
    <n v="0.38057410582896328"/>
  </r>
  <r>
    <x v="0"/>
    <x v="2"/>
    <x v="0"/>
    <x v="585"/>
    <n v="3.877822699190312"/>
  </r>
  <r>
    <x v="0"/>
    <x v="7"/>
    <x v="0"/>
    <x v="585"/>
    <n v="0.70559546537207596"/>
  </r>
  <r>
    <x v="0"/>
    <x v="8"/>
    <x v="0"/>
    <x v="585"/>
    <n v="9.3371993386365468E-2"/>
  </r>
  <r>
    <x v="0"/>
    <x v="5"/>
    <x v="0"/>
    <x v="585"/>
    <n v="3.877822699190312"/>
  </r>
  <r>
    <x v="0"/>
    <x v="3"/>
    <x v="0"/>
    <x v="586"/>
    <n v="1.3776027181461092"/>
  </r>
  <r>
    <x v="0"/>
    <x v="4"/>
    <x v="0"/>
    <x v="586"/>
    <n v="1.3541387108079617"/>
  </r>
  <r>
    <x v="0"/>
    <x v="0"/>
    <x v="0"/>
    <x v="587"/>
    <n v="28.128643399920893"/>
  </r>
  <r>
    <x v="0"/>
    <x v="6"/>
    <x v="0"/>
    <x v="587"/>
    <n v="9.2132065006969965E-2"/>
  </r>
  <r>
    <x v="0"/>
    <x v="1"/>
    <x v="0"/>
    <x v="587"/>
    <n v="0.38180862034523022"/>
  </r>
  <r>
    <x v="0"/>
    <x v="2"/>
    <x v="0"/>
    <x v="587"/>
    <n v="3.8773896112878603"/>
  </r>
  <r>
    <x v="0"/>
    <x v="7"/>
    <x v="0"/>
    <x v="587"/>
    <n v="0.70477588654631873"/>
  </r>
  <r>
    <x v="0"/>
    <x v="8"/>
    <x v="0"/>
    <x v="587"/>
    <n v="9.2132065006969965E-2"/>
  </r>
  <r>
    <x v="0"/>
    <x v="5"/>
    <x v="0"/>
    <x v="587"/>
    <n v="3.8773896112878603"/>
  </r>
  <r>
    <x v="0"/>
    <x v="3"/>
    <x v="0"/>
    <x v="588"/>
    <n v="1.3771765048774975"/>
  </r>
  <r>
    <x v="0"/>
    <x v="4"/>
    <x v="0"/>
    <x v="588"/>
    <n v="1.3540886801487462"/>
  </r>
  <r>
    <x v="0"/>
    <x v="0"/>
    <x v="0"/>
    <x v="589"/>
    <n v="27.745596318143921"/>
  </r>
  <r>
    <x v="0"/>
    <x v="6"/>
    <x v="0"/>
    <x v="589"/>
    <n v="9.0888091415394848E-2"/>
  </r>
  <r>
    <x v="0"/>
    <x v="1"/>
    <x v="0"/>
    <x v="589"/>
    <n v="0.38304708177697161"/>
  </r>
  <r>
    <x v="0"/>
    <x v="2"/>
    <x v="0"/>
    <x v="589"/>
    <n v="3.8769668917883227"/>
  </r>
  <r>
    <x v="0"/>
    <x v="7"/>
    <x v="0"/>
    <x v="589"/>
    <n v="0.70398389935248318"/>
  </r>
  <r>
    <x v="0"/>
    <x v="8"/>
    <x v="0"/>
    <x v="589"/>
    <n v="9.0888091415394848E-2"/>
  </r>
  <r>
    <x v="0"/>
    <x v="5"/>
    <x v="0"/>
    <x v="589"/>
    <n v="3.8769668917883227"/>
  </r>
  <r>
    <x v="0"/>
    <x v="3"/>
    <x v="0"/>
    <x v="590"/>
    <n v="1.3767433049705957"/>
  </r>
  <r>
    <x v="0"/>
    <x v="4"/>
    <x v="0"/>
    <x v="590"/>
    <n v="1.3540378865917635"/>
  </r>
  <r>
    <x v="0"/>
    <x v="0"/>
    <x v="0"/>
    <x v="591"/>
    <n v="27.361307079685716"/>
  </r>
  <r>
    <x v="0"/>
    <x v="6"/>
    <x v="0"/>
    <x v="591"/>
    <n v="8.9640631931973067E-2"/>
  </r>
  <r>
    <x v="0"/>
    <x v="1"/>
    <x v="0"/>
    <x v="591"/>
    <n v="0.38428923845820506"/>
  </r>
  <r>
    <x v="0"/>
    <x v="2"/>
    <x v="0"/>
    <x v="591"/>
    <n v="3.8765370729594162"/>
  </r>
  <r>
    <x v="0"/>
    <x v="7"/>
    <x v="0"/>
    <x v="591"/>
    <n v="0.70316669658092235"/>
  </r>
  <r>
    <x v="0"/>
    <x v="8"/>
    <x v="0"/>
    <x v="591"/>
    <n v="8.9640631931973067E-2"/>
  </r>
  <r>
    <x v="0"/>
    <x v="5"/>
    <x v="0"/>
    <x v="591"/>
    <n v="3.8765370729594162"/>
  </r>
  <r>
    <x v="0"/>
    <x v="3"/>
    <x v="0"/>
    <x v="592"/>
    <n v="1.3763170926096358"/>
  </r>
  <r>
    <x v="0"/>
    <x v="4"/>
    <x v="0"/>
    <x v="592"/>
    <n v="1.3539880126598236"/>
  </r>
  <r>
    <x v="0"/>
    <x v="0"/>
    <x v="0"/>
    <x v="593"/>
    <n v="26.975771790089269"/>
  </r>
  <r>
    <x v="0"/>
    <x v="6"/>
    <x v="0"/>
    <x v="593"/>
    <n v="8.8389267715856937E-2"/>
  </r>
  <r>
    <x v="0"/>
    <x v="1"/>
    <x v="0"/>
    <x v="593"/>
    <n v="0.38553528959644728"/>
  </r>
  <r>
    <x v="0"/>
    <x v="2"/>
    <x v="0"/>
    <x v="593"/>
    <n v="3.8761039864307101"/>
  </r>
  <r>
    <x v="0"/>
    <x v="7"/>
    <x v="0"/>
    <x v="593"/>
    <n v="0.70235069535176742"/>
  </r>
  <r>
    <x v="0"/>
    <x v="8"/>
    <x v="0"/>
    <x v="593"/>
    <n v="8.8389267715856937E-2"/>
  </r>
  <r>
    <x v="0"/>
    <x v="5"/>
    <x v="0"/>
    <x v="593"/>
    <n v="3.8761039864307101"/>
  </r>
  <r>
    <x v="0"/>
    <x v="3"/>
    <x v="0"/>
    <x v="594"/>
    <n v="1.3758908806996706"/>
  </r>
  <r>
    <x v="0"/>
    <x v="4"/>
    <x v="0"/>
    <x v="594"/>
    <n v="1.3539406231714235"/>
  </r>
  <r>
    <x v="0"/>
    <x v="0"/>
    <x v="0"/>
    <x v="595"/>
    <n v="26.588986587253522"/>
  </r>
  <r>
    <x v="0"/>
    <x v="6"/>
    <x v="0"/>
    <x v="595"/>
    <n v="8.713408047717483E-2"/>
  </r>
  <r>
    <x v="0"/>
    <x v="1"/>
    <x v="0"/>
    <x v="595"/>
    <n v="0.38678520283574763"/>
  </r>
  <r>
    <x v="0"/>
    <x v="2"/>
    <x v="0"/>
    <x v="595"/>
    <n v="3.8756846491253416"/>
  </r>
  <r>
    <x v="0"/>
    <x v="7"/>
    <x v="0"/>
    <x v="595"/>
    <n v="0.70156216470766519"/>
  </r>
  <r>
    <x v="0"/>
    <x v="8"/>
    <x v="0"/>
    <x v="595"/>
    <n v="8.713408047717483E-2"/>
  </r>
  <r>
    <x v="0"/>
    <x v="5"/>
    <x v="0"/>
    <x v="595"/>
    <n v="3.8756846491253416"/>
  </r>
  <r>
    <x v="0"/>
    <x v="3"/>
    <x v="0"/>
    <x v="596"/>
    <n v="1.3754646692417882"/>
  </r>
  <r>
    <x v="0"/>
    <x v="4"/>
    <x v="0"/>
    <x v="596"/>
    <n v="1.3538925588289175"/>
  </r>
  <r>
    <x v="0"/>
    <x v="0"/>
    <x v="0"/>
    <x v="597"/>
    <n v="26.200947772764483"/>
  </r>
  <r>
    <x v="0"/>
    <x v="6"/>
    <x v="0"/>
    <x v="597"/>
    <n v="8.5875439293348135E-2"/>
  </r>
  <r>
    <x v="0"/>
    <x v="1"/>
    <x v="0"/>
    <x v="597"/>
    <n v="0.38803881448904032"/>
  </r>
  <r>
    <x v="0"/>
    <x v="2"/>
    <x v="0"/>
    <x v="597"/>
    <n v="3.8752515635043538"/>
  </r>
  <r>
    <x v="0"/>
    <x v="7"/>
    <x v="0"/>
    <x v="597"/>
    <n v="0.70074852592224868"/>
  </r>
  <r>
    <x v="0"/>
    <x v="8"/>
    <x v="0"/>
    <x v="597"/>
    <n v="8.5875439293348135E-2"/>
  </r>
  <r>
    <x v="0"/>
    <x v="5"/>
    <x v="0"/>
    <x v="597"/>
    <n v="3.8752515635043538"/>
  </r>
  <r>
    <x v="0"/>
    <x v="3"/>
    <x v="0"/>
    <x v="598"/>
    <n v="1.3750384582150943"/>
  </r>
  <r>
    <x v="0"/>
    <x v="4"/>
    <x v="0"/>
    <x v="598"/>
    <n v="1.3538469205591319"/>
  </r>
  <r>
    <x v="0"/>
    <x v="0"/>
    <x v="0"/>
    <x v="599"/>
    <n v="25.811651353610806"/>
  </r>
  <r>
    <x v="0"/>
    <x v="6"/>
    <x v="0"/>
    <x v="599"/>
    <n v="8.461271985141762E-2"/>
  </r>
  <r>
    <x v="0"/>
    <x v="1"/>
    <x v="0"/>
    <x v="599"/>
    <n v="0.38929641915367608"/>
  </r>
  <r>
    <x v="0"/>
    <x v="2"/>
    <x v="0"/>
    <x v="599"/>
    <n v="3.8748288462349434"/>
  </r>
  <r>
    <x v="0"/>
    <x v="7"/>
    <x v="0"/>
    <x v="599"/>
    <n v="0.6999622777908453"/>
  </r>
  <r>
    <x v="0"/>
    <x v="8"/>
    <x v="0"/>
    <x v="599"/>
    <n v="8.461271985141762E-2"/>
  </r>
  <r>
    <x v="0"/>
    <x v="5"/>
    <x v="0"/>
    <x v="599"/>
    <n v="3.8748288462349434"/>
  </r>
  <r>
    <x v="0"/>
    <x v="3"/>
    <x v="0"/>
    <x v="600"/>
    <n v="1.3746052606004033"/>
  </r>
  <r>
    <x v="0"/>
    <x v="4"/>
    <x v="0"/>
    <x v="600"/>
    <n v="1.3538006658124102"/>
  </r>
  <r>
    <x v="0"/>
    <x v="0"/>
    <x v="0"/>
    <x v="601"/>
    <n v="25.421093571795229"/>
  </r>
  <r>
    <x v="0"/>
    <x v="6"/>
    <x v="0"/>
    <x v="601"/>
    <n v="8.3346442694941722E-2"/>
  </r>
  <r>
    <x v="0"/>
    <x v="1"/>
    <x v="0"/>
    <x v="601"/>
    <n v="0.39055778181557571"/>
  </r>
  <r>
    <x v="0"/>
    <x v="2"/>
    <x v="0"/>
    <x v="601"/>
    <n v="3.8744057913549712"/>
  </r>
  <r>
    <x v="0"/>
    <x v="7"/>
    <x v="0"/>
    <x v="601"/>
    <n v="0.69915099576021078"/>
  </r>
  <r>
    <x v="0"/>
    <x v="8"/>
    <x v="0"/>
    <x v="601"/>
    <n v="8.3346442694941722E-2"/>
  </r>
  <r>
    <x v="0"/>
    <x v="5"/>
    <x v="0"/>
    <x v="601"/>
    <n v="3.8744057913549712"/>
  </r>
  <r>
    <x v="0"/>
    <x v="3"/>
    <x v="0"/>
    <x v="602"/>
    <n v="1.3741930245925849"/>
  </r>
  <r>
    <x v="0"/>
    <x v="4"/>
    <x v="0"/>
    <x v="602"/>
    <n v="1.3537553306987915"/>
  </r>
  <r>
    <x v="0"/>
    <x v="0"/>
    <x v="0"/>
    <x v="603"/>
    <n v="25.029270547853962"/>
  </r>
  <r>
    <x v="0"/>
    <x v="6"/>
    <x v="0"/>
    <x v="603"/>
    <n v="8.207636013094978E-2"/>
  </r>
  <r>
    <x v="0"/>
    <x v="1"/>
    <x v="0"/>
    <x v="603"/>
    <n v="0.39182302394126695"/>
  </r>
  <r>
    <x v="0"/>
    <x v="2"/>
    <x v="0"/>
    <x v="603"/>
    <n v="3.8739721838812446"/>
  </r>
  <r>
    <x v="0"/>
    <x v="7"/>
    <x v="0"/>
    <x v="603"/>
    <n v="0.69834090155154338"/>
  </r>
  <r>
    <x v="0"/>
    <x v="8"/>
    <x v="0"/>
    <x v="603"/>
    <n v="8.207636013094978E-2"/>
  </r>
  <r>
    <x v="0"/>
    <x v="5"/>
    <x v="0"/>
    <x v="603"/>
    <n v="3.8739721838812446"/>
  </r>
  <r>
    <x v="0"/>
    <x v="3"/>
    <x v="0"/>
    <x v="604"/>
    <n v="1.3737807889875553"/>
  </r>
  <r>
    <x v="0"/>
    <x v="4"/>
    <x v="0"/>
    <x v="604"/>
    <n v="1.353715173299963"/>
  </r>
  <r>
    <x v="0"/>
    <x v="0"/>
    <x v="0"/>
    <x v="605"/>
    <n v="24.636178293179594"/>
  </r>
  <r>
    <x v="0"/>
    <x v="6"/>
    <x v="0"/>
    <x v="605"/>
    <n v="8.0802248237686683E-2"/>
  </r>
  <r>
    <x v="0"/>
    <x v="1"/>
    <x v="0"/>
    <x v="605"/>
    <n v="0.3930922546743667"/>
  </r>
  <r>
    <x v="0"/>
    <x v="2"/>
    <x v="0"/>
    <x v="605"/>
    <n v="3.8735745584871006"/>
  </r>
  <r>
    <x v="0"/>
    <x v="7"/>
    <x v="0"/>
    <x v="605"/>
    <n v="0.69761023927057209"/>
  </r>
  <r>
    <x v="0"/>
    <x v="8"/>
    <x v="0"/>
    <x v="605"/>
    <n v="8.0802248237686683E-2"/>
  </r>
  <r>
    <x v="0"/>
    <x v="5"/>
    <x v="0"/>
    <x v="605"/>
    <n v="3.8735745584871006"/>
  </r>
  <r>
    <x v="0"/>
    <x v="3"/>
    <x v="0"/>
    <x v="606"/>
    <n v="1.3733545797489866"/>
  </r>
  <r>
    <x v="0"/>
    <x v="4"/>
    <x v="0"/>
    <x v="606"/>
    <n v="1.3536715884606254"/>
  </r>
  <r>
    <x v="0"/>
    <x v="0"/>
    <x v="0"/>
    <x v="607"/>
    <n v="24.241813254127525"/>
  </r>
  <r>
    <x v="0"/>
    <x v="6"/>
    <x v="0"/>
    <x v="607"/>
    <n v="7.9525061212343609E-2"/>
  </r>
  <r>
    <x v="0"/>
    <x v="1"/>
    <x v="0"/>
    <x v="607"/>
    <n v="0.39436503905206738"/>
  </r>
  <r>
    <x v="0"/>
    <x v="2"/>
    <x v="0"/>
    <x v="607"/>
    <n v="3.8731414751244175"/>
  </r>
  <r>
    <x v="0"/>
    <x v="7"/>
    <x v="0"/>
    <x v="607"/>
    <n v="0.69680241556989186"/>
  </r>
  <r>
    <x v="0"/>
    <x v="8"/>
    <x v="0"/>
    <x v="607"/>
    <n v="7.9525061212343609E-2"/>
  </r>
  <r>
    <x v="0"/>
    <x v="5"/>
    <x v="0"/>
    <x v="607"/>
    <n v="3.8731414751244175"/>
  </r>
  <r>
    <x v="0"/>
    <x v="3"/>
    <x v="0"/>
    <x v="608"/>
    <n v="1.3729283709478457"/>
  </r>
  <r>
    <x v="0"/>
    <x v="4"/>
    <x v="0"/>
    <x v="608"/>
    <n v="1.3536302852018345"/>
  </r>
  <r>
    <x v="0"/>
    <x v="0"/>
    <x v="0"/>
    <x v="609"/>
    <n v="23.846171179303244"/>
  </r>
  <r>
    <x v="0"/>
    <x v="6"/>
    <x v="0"/>
    <x v="609"/>
    <n v="7.8243310288984874E-2"/>
  </r>
  <r>
    <x v="0"/>
    <x v="1"/>
    <x v="0"/>
    <x v="609"/>
    <n v="0.39564207482428043"/>
  </r>
  <r>
    <x v="0"/>
    <x v="2"/>
    <x v="0"/>
    <x v="609"/>
    <n v="3.8727221408779577"/>
  </r>
  <r>
    <x v="0"/>
    <x v="7"/>
    <x v="0"/>
    <x v="609"/>
    <n v="0.69602178578051077"/>
  </r>
  <r>
    <x v="0"/>
    <x v="8"/>
    <x v="0"/>
    <x v="609"/>
    <n v="7.8243310288984874E-2"/>
  </r>
  <r>
    <x v="0"/>
    <x v="5"/>
    <x v="0"/>
    <x v="609"/>
    <n v="3.8727221408779577"/>
  </r>
  <r>
    <x v="0"/>
    <x v="3"/>
    <x v="0"/>
    <x v="610"/>
    <n v="1.3725021625990319"/>
  </r>
  <r>
    <x v="0"/>
    <x v="4"/>
    <x v="0"/>
    <x v="610"/>
    <n v="1.3535885099747791"/>
  </r>
  <r>
    <x v="0"/>
    <x v="0"/>
    <x v="0"/>
    <x v="611"/>
    <n v="23.449248277922162"/>
  </r>
  <r>
    <x v="0"/>
    <x v="6"/>
    <x v="0"/>
    <x v="611"/>
    <n v="7.695799591771102E-2"/>
  </r>
  <r>
    <x v="0"/>
    <x v="1"/>
    <x v="0"/>
    <x v="611"/>
    <n v="0.39692290138108061"/>
  </r>
  <r>
    <x v="0"/>
    <x v="2"/>
    <x v="0"/>
    <x v="611"/>
    <n v="3.8722890584263236"/>
  </r>
  <r>
    <x v="0"/>
    <x v="7"/>
    <x v="0"/>
    <x v="611"/>
    <n v="0.69521629798725726"/>
  </r>
  <r>
    <x v="0"/>
    <x v="8"/>
    <x v="0"/>
    <x v="611"/>
    <n v="7.695799591771102E-2"/>
  </r>
  <r>
    <x v="0"/>
    <x v="5"/>
    <x v="0"/>
    <x v="611"/>
    <n v="3.8722890584263236"/>
  </r>
  <r>
    <x v="0"/>
    <x v="3"/>
    <x v="0"/>
    <x v="612"/>
    <n v="1.3720759547018568"/>
  </r>
  <r>
    <x v="0"/>
    <x v="4"/>
    <x v="0"/>
    <x v="612"/>
    <n v="1.3535489579570958"/>
  </r>
  <r>
    <x v="0"/>
    <x v="0"/>
    <x v="0"/>
    <x v="613"/>
    <n v="23.051040491573122"/>
  </r>
  <r>
    <x v="0"/>
    <x v="6"/>
    <x v="0"/>
    <x v="613"/>
    <n v="7.5668556279100019E-2"/>
  </r>
  <r>
    <x v="0"/>
    <x v="1"/>
    <x v="0"/>
    <x v="613"/>
    <n v="0.39820778634903903"/>
  </r>
  <r>
    <x v="0"/>
    <x v="2"/>
    <x v="0"/>
    <x v="613"/>
    <n v="3.8718663442507273"/>
  </r>
  <r>
    <x v="0"/>
    <x v="7"/>
    <x v="0"/>
    <x v="613"/>
    <n v="0.69443792507623736"/>
  </r>
  <r>
    <x v="0"/>
    <x v="8"/>
    <x v="0"/>
    <x v="613"/>
    <n v="7.5668556279100019E-2"/>
  </r>
  <r>
    <x v="0"/>
    <x v="5"/>
    <x v="0"/>
    <x v="613"/>
    <n v="3.8718663442507273"/>
  </r>
  <r>
    <x v="0"/>
    <x v="3"/>
    <x v="0"/>
    <x v="614"/>
    <n v="1.3716427602472603"/>
  </r>
  <r>
    <x v="0"/>
    <x v="4"/>
    <x v="0"/>
    <x v="614"/>
    <n v="1.3535089923493393"/>
  </r>
  <r>
    <x v="0"/>
    <x v="0"/>
    <x v="0"/>
    <x v="615"/>
    <n v="22.651543972693482"/>
  </r>
  <r>
    <x v="0"/>
    <x v="6"/>
    <x v="0"/>
    <x v="615"/>
    <n v="7.4375456566068698E-2"/>
  </r>
  <r>
    <x v="0"/>
    <x v="1"/>
    <x v="0"/>
    <x v="615"/>
    <n v="0.39949651887964238"/>
  </r>
  <r>
    <x v="0"/>
    <x v="2"/>
    <x v="0"/>
    <x v="615"/>
    <n v="3.8714365308349796"/>
  </r>
  <r>
    <x v="0"/>
    <x v="7"/>
    <x v="0"/>
    <x v="615"/>
    <n v="0.69363476758057496"/>
  </r>
  <r>
    <x v="0"/>
    <x v="8"/>
    <x v="0"/>
    <x v="615"/>
    <n v="7.4375456566068698E-2"/>
  </r>
  <r>
    <x v="0"/>
    <x v="5"/>
    <x v="0"/>
    <x v="615"/>
    <n v="3.8714365308349796"/>
  </r>
  <r>
    <x v="0"/>
    <x v="3"/>
    <x v="0"/>
    <x v="616"/>
    <n v="1.3712165532575149"/>
  </r>
  <r>
    <x v="0"/>
    <x v="4"/>
    <x v="0"/>
    <x v="616"/>
    <n v="1.3534699463869204"/>
  </r>
  <r>
    <x v="0"/>
    <x v="0"/>
    <x v="0"/>
    <x v="617"/>
    <n v="22.25075470360099"/>
  </r>
  <r>
    <x v="0"/>
    <x v="6"/>
    <x v="0"/>
    <x v="617"/>
    <n v="7.307834567975012E-2"/>
  </r>
  <r>
    <x v="0"/>
    <x v="1"/>
    <x v="0"/>
    <x v="617"/>
    <n v="0.40078926909249352"/>
  </r>
  <r>
    <x v="0"/>
    <x v="2"/>
    <x v="0"/>
    <x v="617"/>
    <n v="3.8710034497541379"/>
  </r>
  <r>
    <x v="0"/>
    <x v="7"/>
    <x v="0"/>
    <x v="617"/>
    <n v="0.69283278847715979"/>
  </r>
  <r>
    <x v="0"/>
    <x v="8"/>
    <x v="0"/>
    <x v="617"/>
    <n v="7.307834567975012E-2"/>
  </r>
  <r>
    <x v="0"/>
    <x v="5"/>
    <x v="0"/>
    <x v="617"/>
    <n v="3.8710034497541379"/>
  </r>
  <r>
    <x v="0"/>
    <x v="3"/>
    <x v="0"/>
    <x v="618"/>
    <n v="1.3707903466984472"/>
  </r>
  <r>
    <x v="0"/>
    <x v="4"/>
    <x v="0"/>
    <x v="618"/>
    <n v="1.3534330355983171"/>
  </r>
  <r>
    <x v="0"/>
    <x v="0"/>
    <x v="0"/>
    <x v="619"/>
    <n v="21.848668692284601"/>
  </r>
  <r>
    <x v="0"/>
    <x v="6"/>
    <x v="0"/>
    <x v="619"/>
    <n v="7.1777290181060216E-2"/>
  </r>
  <r>
    <x v="0"/>
    <x v="1"/>
    <x v="0"/>
    <x v="619"/>
    <n v="0.40208601131638738"/>
  </r>
  <r>
    <x v="0"/>
    <x v="2"/>
    <x v="0"/>
    <x v="619"/>
    <n v="3.8705841177229949"/>
  </r>
  <r>
    <x v="0"/>
    <x v="7"/>
    <x v="0"/>
    <x v="619"/>
    <n v="0.6920578055512584"/>
  </r>
  <r>
    <x v="0"/>
    <x v="8"/>
    <x v="0"/>
    <x v="619"/>
    <n v="7.1777290181060216E-2"/>
  </r>
  <r>
    <x v="0"/>
    <x v="5"/>
    <x v="0"/>
    <x v="619"/>
    <n v="3.8705841177229949"/>
  </r>
  <r>
    <x v="0"/>
    <x v="3"/>
    <x v="0"/>
    <x v="620"/>
    <n v="1.3703641406119349"/>
  </r>
  <r>
    <x v="0"/>
    <x v="4"/>
    <x v="0"/>
    <x v="620"/>
    <n v="1.353395799266166"/>
  </r>
  <r>
    <x v="0"/>
    <x v="0"/>
    <x v="0"/>
    <x v="621"/>
    <n v="21.445282080742334"/>
  </r>
  <r>
    <x v="0"/>
    <x v="6"/>
    <x v="0"/>
    <x v="621"/>
    <n v="7.0472591694790115E-2"/>
  </r>
  <r>
    <x v="0"/>
    <x v="1"/>
    <x v="0"/>
    <x v="621"/>
    <n v="0.4033866115422659"/>
  </r>
  <r>
    <x v="0"/>
    <x v="2"/>
    <x v="0"/>
    <x v="621"/>
    <n v="3.8701510375601078"/>
  </r>
  <r>
    <x v="0"/>
    <x v="7"/>
    <x v="0"/>
    <x v="621"/>
    <n v="0.6912581434078392"/>
  </r>
  <r>
    <x v="0"/>
    <x v="8"/>
    <x v="0"/>
    <x v="621"/>
    <n v="7.0472591694790115E-2"/>
  </r>
  <r>
    <x v="0"/>
    <x v="5"/>
    <x v="0"/>
    <x v="621"/>
    <n v="3.8701510375601078"/>
  </r>
  <r>
    <x v="0"/>
    <x v="3"/>
    <x v="0"/>
    <x v="622"/>
    <n v="1.3699379349562335"/>
  </r>
  <r>
    <x v="0"/>
    <x v="4"/>
    <x v="0"/>
    <x v="622"/>
    <n v="1.3533606397362119"/>
  </r>
  <r>
    <x v="0"/>
    <x v="0"/>
    <x v="0"/>
    <x v="623"/>
    <n v="21.040590763312636"/>
  </r>
  <r>
    <x v="0"/>
    <x v="6"/>
    <x v="0"/>
    <x v="623"/>
    <n v="6.9163733912961545E-2"/>
  </r>
  <r>
    <x v="0"/>
    <x v="1"/>
    <x v="0"/>
    <x v="623"/>
    <n v="0.40469131742969844"/>
  </r>
  <r>
    <x v="0"/>
    <x v="2"/>
    <x v="0"/>
    <x v="623"/>
    <n v="3.8697283256112192"/>
  </r>
  <r>
    <x v="0"/>
    <x v="7"/>
    <x v="0"/>
    <x v="623"/>
    <n v="0.69048539905685891"/>
  </r>
  <r>
    <x v="0"/>
    <x v="8"/>
    <x v="0"/>
    <x v="623"/>
    <n v="6.9163733912961545E-2"/>
  </r>
  <r>
    <x v="0"/>
    <x v="5"/>
    <x v="0"/>
    <x v="623"/>
    <n v="3.8697283256112192"/>
  </r>
  <r>
    <x v="0"/>
    <x v="3"/>
    <x v="0"/>
    <x v="624"/>
    <n v="1.3695047427874307"/>
  </r>
  <r>
    <x v="0"/>
    <x v="4"/>
    <x v="0"/>
    <x v="624"/>
    <n v="1.3533252130417672"/>
  </r>
  <r>
    <x v="0"/>
    <x v="0"/>
    <x v="0"/>
    <x v="625"/>
    <n v="20.634590827299604"/>
  </r>
  <r>
    <x v="0"/>
    <x v="6"/>
    <x v="0"/>
    <x v="625"/>
    <n v="6.7851141720320349E-2"/>
  </r>
  <r>
    <x v="0"/>
    <x v="1"/>
    <x v="0"/>
    <x v="625"/>
    <n v="0.40599993601303208"/>
  </r>
  <r>
    <x v="0"/>
    <x v="2"/>
    <x v="0"/>
    <x v="625"/>
    <n v="3.8693052760528124"/>
  </r>
  <r>
    <x v="0"/>
    <x v="7"/>
    <x v="0"/>
    <x v="625"/>
    <n v="0.68968804832002206"/>
  </r>
  <r>
    <x v="0"/>
    <x v="8"/>
    <x v="0"/>
    <x v="625"/>
    <n v="6.7851141720320349E-2"/>
  </r>
  <r>
    <x v="0"/>
    <x v="5"/>
    <x v="0"/>
    <x v="625"/>
    <n v="3.8693052760528124"/>
  </r>
  <r>
    <x v="0"/>
    <x v="3"/>
    <x v="0"/>
    <x v="626"/>
    <n v="1.3690925119681063"/>
  </r>
  <r>
    <x v="0"/>
    <x v="4"/>
    <x v="0"/>
    <x v="626"/>
    <n v="1.3532907060021859"/>
  </r>
  <r>
    <x v="0"/>
    <x v="0"/>
    <x v="0"/>
    <x v="627"/>
    <n v="20.227278256609917"/>
  </r>
  <r>
    <x v="0"/>
    <x v="6"/>
    <x v="0"/>
    <x v="627"/>
    <n v="6.653460929771754E-2"/>
  </r>
  <r>
    <x v="0"/>
    <x v="1"/>
    <x v="0"/>
    <x v="627"/>
    <n v="0.40731257068968846"/>
  </r>
  <r>
    <x v="0"/>
    <x v="2"/>
    <x v="0"/>
    <x v="627"/>
    <n v="3.8688716740368312"/>
  </r>
  <r>
    <x v="0"/>
    <x v="7"/>
    <x v="0"/>
    <x v="627"/>
    <n v="0.68889186251503309"/>
  </r>
  <r>
    <x v="0"/>
    <x v="8"/>
    <x v="0"/>
    <x v="627"/>
    <n v="6.653460929771754E-2"/>
  </r>
  <r>
    <x v="0"/>
    <x v="5"/>
    <x v="0"/>
    <x v="627"/>
    <n v="3.8688716740368312"/>
  </r>
  <r>
    <x v="0"/>
    <x v="3"/>
    <x v="0"/>
    <x v="628"/>
    <n v="1.3686802815522592"/>
  </r>
  <r>
    <x v="0"/>
    <x v="4"/>
    <x v="0"/>
    <x v="628"/>
    <n v="1.3532603288182177"/>
  </r>
  <r>
    <x v="0"/>
    <x v="0"/>
    <x v="0"/>
    <x v="629"/>
    <n v="19.818648943735422"/>
  </r>
  <r>
    <x v="0"/>
    <x v="6"/>
    <x v="0"/>
    <x v="629"/>
    <n v="6.5213953241549091E-2"/>
  </r>
  <r>
    <x v="0"/>
    <x v="1"/>
    <x v="0"/>
    <x v="629"/>
    <n v="0.40862931287449433"/>
  </r>
  <r>
    <x v="0"/>
    <x v="2"/>
    <x v="0"/>
    <x v="629"/>
    <n v="3.8684740536439755"/>
  </r>
  <r>
    <x v="0"/>
    <x v="7"/>
    <x v="0"/>
    <x v="629"/>
    <n v="0.68817374280209065"/>
  </r>
  <r>
    <x v="0"/>
    <x v="8"/>
    <x v="0"/>
    <x v="629"/>
    <n v="6.5213953241549091E-2"/>
  </r>
  <r>
    <x v="0"/>
    <x v="5"/>
    <x v="0"/>
    <x v="629"/>
    <n v="3.8684740536439755"/>
  </r>
  <r>
    <x v="0"/>
    <x v="3"/>
    <x v="0"/>
    <x v="630"/>
    <n v="1.3682540776711383"/>
  </r>
  <r>
    <x v="0"/>
    <x v="4"/>
    <x v="0"/>
    <x v="630"/>
    <n v="1.3532275720951059"/>
  </r>
  <r>
    <x v="0"/>
    <x v="0"/>
    <x v="0"/>
    <x v="631"/>
    <n v="19.408699133268424"/>
  </r>
  <r>
    <x v="0"/>
    <x v="6"/>
    <x v="0"/>
    <x v="631"/>
    <n v="6.388994101426565E-2"/>
  </r>
  <r>
    <x v="0"/>
    <x v="1"/>
    <x v="0"/>
    <x v="631"/>
    <n v="0.40994981046699597"/>
  </r>
  <r>
    <x v="0"/>
    <x v="2"/>
    <x v="0"/>
    <x v="631"/>
    <n v="3.8680409757327539"/>
  </r>
  <r>
    <x v="0"/>
    <x v="7"/>
    <x v="0"/>
    <x v="631"/>
    <n v="0.68737978384922505"/>
  </r>
  <r>
    <x v="0"/>
    <x v="8"/>
    <x v="0"/>
    <x v="631"/>
    <n v="6.388994101426565E-2"/>
  </r>
  <r>
    <x v="0"/>
    <x v="5"/>
    <x v="0"/>
    <x v="631"/>
    <n v="3.8680409757327539"/>
  </r>
  <r>
    <x v="0"/>
    <x v="3"/>
    <x v="0"/>
    <x v="632"/>
    <n v="1.3678278742421002"/>
  </r>
  <r>
    <x v="0"/>
    <x v="4"/>
    <x v="0"/>
    <x v="632"/>
    <n v="1.3531967476800411"/>
  </r>
  <r>
    <x v="0"/>
    <x v="0"/>
    <x v="0"/>
    <x v="633"/>
    <n v="18.997424498266902"/>
  </r>
  <r>
    <x v="0"/>
    <x v="6"/>
    <x v="0"/>
    <x v="633"/>
    <n v="6.2561369610958983E-2"/>
  </r>
  <r>
    <x v="0"/>
    <x v="1"/>
    <x v="0"/>
    <x v="633"/>
    <n v="0.41127463500152112"/>
  </r>
  <r>
    <x v="0"/>
    <x v="2"/>
    <x v="0"/>
    <x v="633"/>
    <n v="3.8676216467709335"/>
  </r>
  <r>
    <x v="0"/>
    <x v="7"/>
    <x v="0"/>
    <x v="633"/>
    <n v="0.68661254974922004"/>
  </r>
  <r>
    <x v="0"/>
    <x v="8"/>
    <x v="0"/>
    <x v="633"/>
    <n v="6.2561369610958983E-2"/>
  </r>
  <r>
    <x v="0"/>
    <x v="5"/>
    <x v="0"/>
    <x v="633"/>
    <n v="3.8676216467709335"/>
  </r>
  <r>
    <x v="0"/>
    <x v="3"/>
    <x v="0"/>
    <x v="634"/>
    <n v="1.3674016712644788"/>
  </r>
  <r>
    <x v="0"/>
    <x v="4"/>
    <x v="0"/>
    <x v="634"/>
    <n v="1.3531658006140201"/>
  </r>
  <r>
    <x v="0"/>
    <x v="0"/>
    <x v="0"/>
    <x v="635"/>
    <n v="18.584821084731502"/>
  </r>
  <r>
    <x v="0"/>
    <x v="6"/>
    <x v="0"/>
    <x v="635"/>
    <n v="6.1229041851994376E-2"/>
  </r>
  <r>
    <x v="0"/>
    <x v="1"/>
    <x v="0"/>
    <x v="635"/>
    <n v="0.41260341353540136"/>
  </r>
  <r>
    <x v="0"/>
    <x v="2"/>
    <x v="0"/>
    <x v="635"/>
    <n v="3.8671885697708275"/>
  </r>
  <r>
    <x v="0"/>
    <x v="7"/>
    <x v="0"/>
    <x v="635"/>
    <n v="0.68582088178134115"/>
  </r>
  <r>
    <x v="0"/>
    <x v="8"/>
    <x v="0"/>
    <x v="635"/>
    <n v="6.1229041851994376E-2"/>
  </r>
  <r>
    <x v="0"/>
    <x v="5"/>
    <x v="0"/>
    <x v="635"/>
    <n v="3.8671885697708275"/>
  </r>
  <r>
    <x v="0"/>
    <x v="3"/>
    <x v="0"/>
    <x v="636"/>
    <n v="1.36697546872524"/>
  </r>
  <r>
    <x v="0"/>
    <x v="4"/>
    <x v="0"/>
    <x v="636"/>
    <n v="1.3531367274838946"/>
  </r>
  <r>
    <x v="0"/>
    <x v="0"/>
    <x v="0"/>
    <x v="637"/>
    <n v="18.17088471996319"/>
  </r>
  <r>
    <x v="0"/>
    <x v="6"/>
    <x v="0"/>
    <x v="637"/>
    <n v="5.9892506391757729E-2"/>
  </r>
  <r>
    <x v="0"/>
    <x v="1"/>
    <x v="0"/>
    <x v="637"/>
    <n v="0.41393636476831003"/>
  </r>
  <r>
    <x v="0"/>
    <x v="2"/>
    <x v="0"/>
    <x v="637"/>
    <n v="3.8667658609091582"/>
  </r>
  <r>
    <x v="0"/>
    <x v="7"/>
    <x v="0"/>
    <x v="637"/>
    <n v="0.68505586116406902"/>
  </r>
  <r>
    <x v="0"/>
    <x v="8"/>
    <x v="0"/>
    <x v="637"/>
    <n v="5.9892506391757729E-2"/>
  </r>
  <r>
    <x v="0"/>
    <x v="5"/>
    <x v="0"/>
    <x v="637"/>
    <n v="3.8667658609091582"/>
  </r>
  <r>
    <x v="0"/>
    <x v="3"/>
    <x v="0"/>
    <x v="638"/>
    <n v="1.3665422797161542"/>
  </r>
  <r>
    <x v="0"/>
    <x v="4"/>
    <x v="0"/>
    <x v="638"/>
    <n v="1.3531075900830913"/>
  </r>
  <r>
    <x v="0"/>
    <x v="0"/>
    <x v="0"/>
    <x v="639"/>
    <n v="17.755611398300829"/>
  </r>
  <r>
    <x v="0"/>
    <x v="6"/>
    <x v="0"/>
    <x v="639"/>
    <n v="5.8552130581391068E-2"/>
  </r>
  <r>
    <x v="0"/>
    <x v="1"/>
    <x v="0"/>
    <x v="639"/>
    <n v="0.41527332166236047"/>
  </r>
  <r>
    <x v="0"/>
    <x v="2"/>
    <x v="0"/>
    <x v="639"/>
    <n v="3.86633605290295"/>
  </r>
  <r>
    <x v="0"/>
    <x v="7"/>
    <x v="0"/>
    <x v="639"/>
    <n v="0.68426647870501223"/>
  </r>
  <r>
    <x v="0"/>
    <x v="8"/>
    <x v="0"/>
    <x v="639"/>
    <n v="5.8552130581391068E-2"/>
  </r>
  <r>
    <x v="0"/>
    <x v="5"/>
    <x v="0"/>
    <x v="639"/>
    <n v="3.86633605290295"/>
  </r>
  <r>
    <x v="0"/>
    <x v="3"/>
    <x v="0"/>
    <x v="640"/>
    <n v="1.3661160780981785"/>
  </r>
  <r>
    <x v="0"/>
    <x v="4"/>
    <x v="0"/>
    <x v="640"/>
    <n v="1.3530793723514067"/>
  </r>
  <r>
    <x v="0"/>
    <x v="0"/>
    <x v="0"/>
    <x v="641"/>
    <n v="17.338996975207113"/>
  </r>
  <r>
    <x v="0"/>
    <x v="6"/>
    <x v="0"/>
    <x v="641"/>
    <n v="5.7207633742154006E-2"/>
  </r>
  <r>
    <x v="0"/>
    <x v="1"/>
    <x v="0"/>
    <x v="641"/>
    <n v="0.41661442309371466"/>
  </r>
  <r>
    <x v="0"/>
    <x v="2"/>
    <x v="0"/>
    <x v="641"/>
    <n v="3.8659029772806308"/>
  </r>
  <r>
    <x v="0"/>
    <x v="7"/>
    <x v="0"/>
    <x v="641"/>
    <n v="0.68347825197777201"/>
  </r>
  <r>
    <x v="0"/>
    <x v="8"/>
    <x v="0"/>
    <x v="641"/>
    <n v="5.7207633742154006E-2"/>
  </r>
  <r>
    <x v="0"/>
    <x v="5"/>
    <x v="0"/>
    <x v="641"/>
    <n v="3.8659029772806308"/>
  </r>
  <r>
    <x v="0"/>
    <x v="3"/>
    <x v="0"/>
    <x v="642"/>
    <n v="1.3656898769105696"/>
  </r>
  <r>
    <x v="0"/>
    <x v="4"/>
    <x v="0"/>
    <x v="642"/>
    <n v="1.353052940518662"/>
  </r>
  <r>
    <x v="0"/>
    <x v="0"/>
    <x v="0"/>
    <x v="643"/>
    <n v="16.921037324651092"/>
  </r>
  <r>
    <x v="0"/>
    <x v="6"/>
    <x v="0"/>
    <x v="643"/>
    <n v="5.5859066691260645E-2"/>
  </r>
  <r>
    <x v="0"/>
    <x v="1"/>
    <x v="0"/>
    <x v="643"/>
    <n v="0.41795965055602191"/>
  </r>
  <r>
    <x v="0"/>
    <x v="2"/>
    <x v="0"/>
    <x v="643"/>
    <n v="3.8654836505242685"/>
  </r>
  <r>
    <x v="0"/>
    <x v="7"/>
    <x v="0"/>
    <x v="643"/>
    <n v="0.68271655618882632"/>
  </r>
  <r>
    <x v="0"/>
    <x v="8"/>
    <x v="0"/>
    <x v="643"/>
    <n v="5.5859066691260645E-2"/>
  </r>
  <r>
    <x v="0"/>
    <x v="5"/>
    <x v="0"/>
    <x v="643"/>
    <n v="3.8654836505242685"/>
  </r>
  <r>
    <x v="0"/>
    <x v="3"/>
    <x v="0"/>
    <x v="644"/>
    <n v="1.3652636761749992"/>
  </r>
  <r>
    <x v="0"/>
    <x v="4"/>
    <x v="0"/>
    <x v="644"/>
    <n v="1.3530265324648294"/>
  </r>
  <r>
    <x v="0"/>
    <x v="0"/>
    <x v="0"/>
    <x v="645"/>
    <n v="16.501728422782033"/>
  </r>
  <r>
    <x v="0"/>
    <x v="6"/>
    <x v="0"/>
    <x v="645"/>
    <n v="5.4506660940291218E-2"/>
  </r>
  <r>
    <x v="0"/>
    <x v="1"/>
    <x v="0"/>
    <x v="645"/>
    <n v="0.41930890186905756"/>
  </r>
  <r>
    <x v="0"/>
    <x v="2"/>
    <x v="0"/>
    <x v="645"/>
    <n v="3.8650505758092901"/>
  </r>
  <r>
    <x v="0"/>
    <x v="7"/>
    <x v="0"/>
    <x v="645"/>
    <n v="0.68193060189960442"/>
  </r>
  <r>
    <x v="0"/>
    <x v="8"/>
    <x v="0"/>
    <x v="645"/>
    <n v="5.4506660940291218E-2"/>
  </r>
  <r>
    <x v="0"/>
    <x v="5"/>
    <x v="0"/>
    <x v="645"/>
    <n v="3.8650505758092901"/>
  </r>
  <r>
    <x v="0"/>
    <x v="3"/>
    <x v="0"/>
    <x v="646"/>
    <n v="1.3648374758915782"/>
  </r>
  <r>
    <x v="0"/>
    <x v="4"/>
    <x v="0"/>
    <x v="646"/>
    <n v="1.3530018519374076"/>
  </r>
  <r>
    <x v="0"/>
    <x v="0"/>
    <x v="0"/>
    <x v="647"/>
    <n v="16.08106604846996"/>
  </r>
  <r>
    <x v="0"/>
    <x v="6"/>
    <x v="0"/>
    <x v="647"/>
    <n v="5.3150012451934979E-2"/>
  </r>
  <r>
    <x v="0"/>
    <x v="1"/>
    <x v="0"/>
    <x v="647"/>
    <n v="0.42066237431207465"/>
  </r>
  <r>
    <x v="0"/>
    <x v="2"/>
    <x v="0"/>
    <x v="647"/>
    <n v="3.8647162644922162"/>
  </r>
  <r>
    <x v="0"/>
    <x v="7"/>
    <x v="0"/>
    <x v="647"/>
    <n v="0.68117110167676098"/>
  </r>
  <r>
    <x v="0"/>
    <x v="8"/>
    <x v="0"/>
    <x v="647"/>
    <n v="5.3150012451934979E-2"/>
  </r>
  <r>
    <x v="0"/>
    <x v="5"/>
    <x v="0"/>
    <x v="647"/>
    <n v="3.8647162644922162"/>
  </r>
  <r>
    <x v="0"/>
    <x v="3"/>
    <x v="0"/>
    <x v="648"/>
    <n v="1.3682292844765076"/>
  </r>
  <r>
    <x v="0"/>
    <x v="4"/>
    <x v="0"/>
    <x v="648"/>
    <n v="1.3529772535700646"/>
  </r>
  <r>
    <x v="0"/>
    <x v="0"/>
    <x v="0"/>
    <x v="649"/>
    <n v="15.659046681481033"/>
  </r>
  <r>
    <x v="0"/>
    <x v="6"/>
    <x v="0"/>
    <x v="649"/>
    <n v="5.1790631256579317E-2"/>
  </r>
  <r>
    <x v="0"/>
    <x v="1"/>
    <x v="0"/>
    <x v="649"/>
    <n v="0.42201936698892678"/>
  </r>
  <r>
    <x v="0"/>
    <x v="2"/>
    <x v="0"/>
    <x v="649"/>
    <n v="3.8643876188268234"/>
  </r>
  <r>
    <x v="0"/>
    <x v="7"/>
    <x v="0"/>
    <x v="649"/>
    <n v="0.68038736401175648"/>
  </r>
  <r>
    <x v="0"/>
    <x v="8"/>
    <x v="0"/>
    <x v="649"/>
    <n v="5.1790631256579317E-2"/>
  </r>
  <r>
    <x v="0"/>
    <x v="5"/>
    <x v="0"/>
    <x v="649"/>
    <n v="3.8643876188268234"/>
  </r>
  <r>
    <x v="0"/>
    <x v="3"/>
    <x v="0"/>
    <x v="650"/>
    <n v="1.3679378885256499"/>
  </r>
  <r>
    <x v="0"/>
    <x v="4"/>
    <x v="0"/>
    <x v="650"/>
    <n v="1.3529455384687861"/>
  </r>
  <r>
    <x v="0"/>
    <x v="0"/>
    <x v="0"/>
    <x v="651"/>
    <n v="15.235666157486794"/>
  </r>
  <r>
    <x v="0"/>
    <x v="6"/>
    <x v="0"/>
    <x v="651"/>
    <n v="5.0427188432121919E-2"/>
  </r>
  <r>
    <x v="0"/>
    <x v="1"/>
    <x v="0"/>
    <x v="651"/>
    <n v="0.42338052399423898"/>
  </r>
  <r>
    <x v="0"/>
    <x v="2"/>
    <x v="0"/>
    <x v="651"/>
    <n v="3.863958733533388"/>
  </r>
  <r>
    <x v="0"/>
    <x v="7"/>
    <x v="0"/>
    <x v="651"/>
    <n v="0.6796047152349648"/>
  </r>
  <r>
    <x v="0"/>
    <x v="8"/>
    <x v="0"/>
    <x v="651"/>
    <n v="5.0427188432121919E-2"/>
  </r>
  <r>
    <x v="0"/>
    <x v="5"/>
    <x v="0"/>
    <x v="651"/>
    <n v="3.863958733533388"/>
  </r>
  <r>
    <x v="0"/>
    <x v="3"/>
    <x v="0"/>
    <x v="652"/>
    <n v="1.367518660482836"/>
  </r>
  <r>
    <x v="0"/>
    <x v="4"/>
    <x v="0"/>
    <x v="652"/>
    <n v="1.3529164492662948"/>
  </r>
  <r>
    <x v="0"/>
    <x v="0"/>
    <x v="0"/>
    <x v="653"/>
    <n v="14.810919667875897"/>
  </r>
  <r>
    <x v="0"/>
    <x v="6"/>
    <x v="0"/>
    <x v="653"/>
    <n v="4.9058321092016605E-2"/>
  </r>
  <r>
    <x v="0"/>
    <x v="1"/>
    <x v="0"/>
    <x v="653"/>
    <n v="0.42474648961089695"/>
  </r>
  <r>
    <x v="0"/>
    <x v="2"/>
    <x v="0"/>
    <x v="653"/>
    <n v="3.8635512462197186"/>
  </r>
  <r>
    <x v="0"/>
    <x v="7"/>
    <x v="0"/>
    <x v="653"/>
    <n v="0.67887360319593382"/>
  </r>
  <r>
    <x v="0"/>
    <x v="8"/>
    <x v="0"/>
    <x v="653"/>
    <n v="4.9058321092016605E-2"/>
  </r>
  <r>
    <x v="0"/>
    <x v="5"/>
    <x v="0"/>
    <x v="653"/>
    <n v="3.8635512462197186"/>
  </r>
  <r>
    <x v="0"/>
    <x v="3"/>
    <x v="0"/>
    <x v="654"/>
    <n v="1.3670924457767519"/>
  </r>
  <r>
    <x v="0"/>
    <x v="4"/>
    <x v="0"/>
    <x v="654"/>
    <n v="1.352886241500828"/>
  </r>
  <r>
    <x v="0"/>
    <x v="0"/>
    <x v="0"/>
    <x v="655"/>
    <n v="14.38480315942069"/>
  </r>
  <r>
    <x v="0"/>
    <x v="6"/>
    <x v="0"/>
    <x v="655"/>
    <n v="4.7685622617068171E-2"/>
  </r>
  <r>
    <x v="0"/>
    <x v="1"/>
    <x v="0"/>
    <x v="655"/>
    <n v="0.42611650845520643"/>
  </r>
  <r>
    <x v="0"/>
    <x v="2"/>
    <x v="0"/>
    <x v="655"/>
    <n v="3.8631193566271405"/>
  </r>
  <r>
    <x v="0"/>
    <x v="7"/>
    <x v="0"/>
    <x v="655"/>
    <n v="0.67809317089401322"/>
  </r>
  <r>
    <x v="0"/>
    <x v="8"/>
    <x v="0"/>
    <x v="655"/>
    <n v="4.7685622617068171E-2"/>
  </r>
  <r>
    <x v="0"/>
    <x v="5"/>
    <x v="0"/>
    <x v="655"/>
    <n v="3.8631193566271405"/>
  </r>
  <r>
    <x v="0"/>
    <x v="3"/>
    <x v="0"/>
    <x v="656"/>
    <n v="1.3666662315080735"/>
  </r>
  <r>
    <x v="0"/>
    <x v="4"/>
    <x v="0"/>
    <x v="656"/>
    <n v="1.3528578814542946"/>
  </r>
  <r>
    <x v="0"/>
    <x v="0"/>
    <x v="0"/>
    <x v="657"/>
    <n v="13.95731229601313"/>
  </r>
  <r>
    <x v="0"/>
    <x v="6"/>
    <x v="0"/>
    <x v="657"/>
    <n v="4.6308509605357553E-2"/>
  </r>
  <r>
    <x v="0"/>
    <x v="1"/>
    <x v="0"/>
    <x v="657"/>
    <n v="0.42749086340755904"/>
  </r>
  <r>
    <x v="0"/>
    <x v="2"/>
    <x v="0"/>
    <x v="657"/>
    <n v="3.8627011782548548"/>
  </r>
  <r>
    <x v="0"/>
    <x v="7"/>
    <x v="0"/>
    <x v="657"/>
    <n v="0.67733900528324165"/>
  </r>
  <r>
    <x v="0"/>
    <x v="8"/>
    <x v="0"/>
    <x v="657"/>
    <n v="4.6308509605357553E-2"/>
  </r>
  <r>
    <x v="0"/>
    <x v="5"/>
    <x v="0"/>
    <x v="657"/>
    <n v="3.8627011782548548"/>
  </r>
  <r>
    <x v="0"/>
    <x v="3"/>
    <x v="0"/>
    <x v="658"/>
    <n v="1.3662400177059997"/>
  </r>
  <r>
    <x v="0"/>
    <x v="4"/>
    <x v="0"/>
    <x v="658"/>
    <n v="1.3528294784590056"/>
  </r>
  <r>
    <x v="0"/>
    <x v="0"/>
    <x v="0"/>
    <x v="659"/>
    <n v="13.528442952851943"/>
  </r>
  <r>
    <x v="0"/>
    <x v="6"/>
    <x v="0"/>
    <x v="659"/>
    <n v="4.4927438875900547E-2"/>
  </r>
  <r>
    <x v="0"/>
    <x v="1"/>
    <x v="0"/>
    <x v="659"/>
    <n v="0.42886934316118697"/>
  </r>
  <r>
    <x v="0"/>
    <x v="2"/>
    <x v="0"/>
    <x v="659"/>
    <n v="3.8622692895721933"/>
  </r>
  <r>
    <x v="0"/>
    <x v="7"/>
    <x v="0"/>
    <x v="659"/>
    <n v="0.67656081904468524"/>
  </r>
  <r>
    <x v="0"/>
    <x v="8"/>
    <x v="0"/>
    <x v="659"/>
    <n v="4.4927438875900547E-2"/>
  </r>
  <r>
    <x v="0"/>
    <x v="5"/>
    <x v="0"/>
    <x v="659"/>
    <n v="3.8622692895721933"/>
  </r>
  <r>
    <x v="0"/>
    <x v="3"/>
    <x v="0"/>
    <x v="660"/>
    <n v="1.3658138043488588"/>
  </r>
  <r>
    <x v="0"/>
    <x v="4"/>
    <x v="0"/>
    <x v="660"/>
    <n v="1.3528028649682611"/>
  </r>
  <r>
    <x v="0"/>
    <x v="0"/>
    <x v="0"/>
    <x v="661"/>
    <n v="13.098190839310858"/>
  </r>
  <r>
    <x v="0"/>
    <x v="6"/>
    <x v="0"/>
    <x v="661"/>
    <n v="4.3542074793774317E-2"/>
  </r>
  <r>
    <x v="0"/>
    <x v="1"/>
    <x v="0"/>
    <x v="661"/>
    <n v="0.43025211354108456"/>
  </r>
  <r>
    <x v="0"/>
    <x v="2"/>
    <x v="0"/>
    <x v="661"/>
    <n v="3.8618477405768825"/>
  </r>
  <r>
    <x v="0"/>
    <x v="7"/>
    <x v="0"/>
    <x v="661"/>
    <n v="0.67580882352357774"/>
  </r>
  <r>
    <x v="0"/>
    <x v="8"/>
    <x v="0"/>
    <x v="661"/>
    <n v="4.3542074793774317E-2"/>
  </r>
  <r>
    <x v="0"/>
    <x v="5"/>
    <x v="0"/>
    <x v="661"/>
    <n v="3.8618477405768825"/>
  </r>
  <r>
    <x v="0"/>
    <x v="3"/>
    <x v="0"/>
    <x v="662"/>
    <n v="1.3653806043429917"/>
  </r>
  <r>
    <x v="0"/>
    <x v="4"/>
    <x v="0"/>
    <x v="662"/>
    <n v="1.3527762667514764"/>
  </r>
  <r>
    <x v="0"/>
    <x v="0"/>
    <x v="0"/>
    <x v="663"/>
    <n v="12.666551784491515"/>
  </r>
  <r>
    <x v="0"/>
    <x v="6"/>
    <x v="0"/>
    <x v="663"/>
    <n v="4.2152682248697684E-2"/>
  </r>
  <r>
    <x v="0"/>
    <x v="1"/>
    <x v="0"/>
    <x v="663"/>
    <n v="0.43163905481934323"/>
  </r>
  <r>
    <x v="0"/>
    <x v="2"/>
    <x v="0"/>
    <x v="663"/>
    <n v="3.8614191119102781"/>
  </r>
  <r>
    <x v="0"/>
    <x v="7"/>
    <x v="0"/>
    <x v="663"/>
    <n v="0.67503287800461831"/>
  </r>
  <r>
    <x v="0"/>
    <x v="8"/>
    <x v="0"/>
    <x v="663"/>
    <n v="4.2152682248697684E-2"/>
  </r>
  <r>
    <x v="0"/>
    <x v="5"/>
    <x v="0"/>
    <x v="663"/>
    <n v="3.8614191119102781"/>
  </r>
  <r>
    <x v="0"/>
    <x v="3"/>
    <x v="0"/>
    <x v="664"/>
    <n v="1.3649543919045382"/>
  </r>
  <r>
    <x v="0"/>
    <x v="4"/>
    <x v="0"/>
    <x v="664"/>
    <n v="1.3527505857205302"/>
  </r>
  <r>
    <x v="0"/>
    <x v="0"/>
    <x v="0"/>
    <x v="665"/>
    <n v="12.233521512364085"/>
  </r>
  <r>
    <x v="0"/>
    <x v="6"/>
    <x v="0"/>
    <x v="665"/>
    <n v="4.0759054285530449E-2"/>
  </r>
  <r>
    <x v="0"/>
    <x v="1"/>
    <x v="0"/>
    <x v="665"/>
    <n v="0.43303027212743089"/>
  </r>
  <r>
    <x v="0"/>
    <x v="2"/>
    <x v="0"/>
    <x v="665"/>
    <n v="3.8609872245909038"/>
  </r>
  <r>
    <x v="0"/>
    <x v="7"/>
    <x v="0"/>
    <x v="665"/>
    <n v="0.67425806556549983"/>
  </r>
  <r>
    <x v="0"/>
    <x v="8"/>
    <x v="0"/>
    <x v="665"/>
    <n v="4.0759054285530449E-2"/>
  </r>
  <r>
    <x v="0"/>
    <x v="5"/>
    <x v="0"/>
    <x v="665"/>
    <n v="3.8609872245909038"/>
  </r>
  <r>
    <x v="0"/>
    <x v="3"/>
    <x v="0"/>
    <x v="666"/>
    <n v="1.3645281799029796"/>
  </r>
  <r>
    <x v="0"/>
    <x v="4"/>
    <x v="0"/>
    <x v="666"/>
    <n v="1.3527266063950716"/>
  </r>
  <r>
    <x v="0"/>
    <x v="0"/>
    <x v="0"/>
    <x v="667"/>
    <n v="11.799095757667507"/>
  </r>
  <r>
    <x v="0"/>
    <x v="6"/>
    <x v="0"/>
    <x v="667"/>
    <n v="3.936122522582957E-2"/>
  </r>
  <r>
    <x v="0"/>
    <x v="1"/>
    <x v="0"/>
    <x v="667"/>
    <n v="0.43442575469657796"/>
  </r>
  <r>
    <x v="0"/>
    <x v="2"/>
    <x v="0"/>
    <x v="667"/>
    <n v="3.8605690484189692"/>
  </r>
  <r>
    <x v="0"/>
    <x v="7"/>
    <x v="0"/>
    <x v="667"/>
    <n v="0.67350932972630317"/>
  </r>
  <r>
    <x v="0"/>
    <x v="8"/>
    <x v="0"/>
    <x v="667"/>
    <n v="3.936122522582957E-2"/>
  </r>
  <r>
    <x v="0"/>
    <x v="5"/>
    <x v="0"/>
    <x v="667"/>
    <n v="3.8605690484189692"/>
  </r>
  <r>
    <x v="0"/>
    <x v="3"/>
    <x v="0"/>
    <x v="668"/>
    <n v="1.3641019683684696"/>
  </r>
  <r>
    <x v="0"/>
    <x v="4"/>
    <x v="0"/>
    <x v="668"/>
    <n v="1.3527027301556194"/>
  </r>
  <r>
    <x v="0"/>
    <x v="0"/>
    <x v="0"/>
    <x v="669"/>
    <n v="11.363270323015991"/>
  </r>
  <r>
    <x v="0"/>
    <x v="6"/>
    <x v="0"/>
    <x v="669"/>
    <n v="3.7959353234485425E-2"/>
  </r>
  <r>
    <x v="0"/>
    <x v="1"/>
    <x v="0"/>
    <x v="669"/>
    <n v="0.43582543465151663"/>
  </r>
  <r>
    <x v="0"/>
    <x v="2"/>
    <x v="0"/>
    <x v="669"/>
    <n v="3.8601371620055147"/>
  </r>
  <r>
    <x v="0"/>
    <x v="7"/>
    <x v="0"/>
    <x v="669"/>
    <n v="0.67273674521298743"/>
  </r>
  <r>
    <x v="0"/>
    <x v="8"/>
    <x v="0"/>
    <x v="669"/>
    <n v="3.7959353234485425E-2"/>
  </r>
  <r>
    <x v="0"/>
    <x v="5"/>
    <x v="0"/>
    <x v="669"/>
    <n v="3.8601371620055147"/>
  </r>
  <r>
    <x v="0"/>
    <x v="3"/>
    <x v="0"/>
    <x v="670"/>
    <n v="1.3636757572711877"/>
  </r>
  <r>
    <x v="0"/>
    <x v="4"/>
    <x v="0"/>
    <x v="670"/>
    <n v="1.352680497406844"/>
  </r>
  <r>
    <x v="0"/>
    <x v="0"/>
    <x v="0"/>
    <x v="671"/>
    <n v="10.926040868075276"/>
  </r>
  <r>
    <x v="0"/>
    <x v="6"/>
    <x v="0"/>
    <x v="671"/>
    <n v="3.6553151713156831E-2"/>
  </r>
  <r>
    <x v="0"/>
    <x v="1"/>
    <x v="0"/>
    <x v="671"/>
    <n v="0.43722945494071391"/>
  </r>
  <r>
    <x v="0"/>
    <x v="2"/>
    <x v="0"/>
    <x v="671"/>
    <n v="3.8596239515519803"/>
  </r>
  <r>
    <x v="0"/>
    <x v="7"/>
    <x v="0"/>
    <x v="671"/>
    <n v="0.67199016194223959"/>
  </r>
  <r>
    <x v="0"/>
    <x v="8"/>
    <x v="0"/>
    <x v="671"/>
    <n v="3.6553151713156831E-2"/>
  </r>
  <r>
    <x v="0"/>
    <x v="5"/>
    <x v="0"/>
    <x v="671"/>
    <n v="3.8596239515519803"/>
  </r>
  <r>
    <x v="0"/>
    <x v="3"/>
    <x v="0"/>
    <x v="672"/>
    <n v="1.3594238368486167"/>
  </r>
  <r>
    <x v="0"/>
    <x v="4"/>
    <x v="0"/>
    <x v="672"/>
    <n v="1.3526584259677232"/>
  </r>
  <r>
    <x v="0"/>
    <x v="0"/>
    <x v="0"/>
    <x v="673"/>
    <n v="10.487402762556609"/>
  </r>
  <r>
    <x v="0"/>
    <x v="6"/>
    <x v="0"/>
    <x v="673"/>
    <n v="3.5142007525049083E-2"/>
  </r>
  <r>
    <x v="0"/>
    <x v="1"/>
    <x v="0"/>
    <x v="673"/>
    <n v="0.43863810551866611"/>
  </r>
  <r>
    <x v="0"/>
    <x v="2"/>
    <x v="0"/>
    <x v="673"/>
    <n v="3.8591007030163249"/>
  </r>
  <r>
    <x v="0"/>
    <x v="7"/>
    <x v="0"/>
    <x v="673"/>
    <n v="0.67121985161904607"/>
  </r>
  <r>
    <x v="0"/>
    <x v="8"/>
    <x v="0"/>
    <x v="673"/>
    <n v="3.5142007525049083E-2"/>
  </r>
  <r>
    <x v="0"/>
    <x v="5"/>
    <x v="0"/>
    <x v="673"/>
    <n v="3.8591007030163249"/>
  </r>
  <r>
    <x v="0"/>
    <x v="3"/>
    <x v="0"/>
    <x v="674"/>
    <n v="1.3588846950142841"/>
  </r>
  <r>
    <x v="0"/>
    <x v="4"/>
    <x v="0"/>
    <x v="674"/>
    <n v="1.3526453224754764"/>
  </r>
  <r>
    <x v="0"/>
    <x v="0"/>
    <x v="0"/>
    <x v="675"/>
    <n v="10.047351710993874"/>
  </r>
  <r>
    <x v="0"/>
    <x v="6"/>
    <x v="0"/>
    <x v="675"/>
    <n v="3.3726619478164445E-2"/>
  </r>
  <r>
    <x v="0"/>
    <x v="1"/>
    <x v="0"/>
    <x v="675"/>
    <n v="0.44005105156273577"/>
  </r>
  <r>
    <x v="0"/>
    <x v="2"/>
    <x v="0"/>
    <x v="675"/>
    <n v="3.8586638626502889"/>
  </r>
  <r>
    <x v="0"/>
    <x v="7"/>
    <x v="0"/>
    <x v="675"/>
    <n v="0.67045071826599634"/>
  </r>
  <r>
    <x v="0"/>
    <x v="8"/>
    <x v="0"/>
    <x v="675"/>
    <n v="3.3726619478164445E-2"/>
  </r>
  <r>
    <x v="0"/>
    <x v="5"/>
    <x v="0"/>
    <x v="675"/>
    <n v="3.8586638626502889"/>
  </r>
  <r>
    <x v="0"/>
    <x v="3"/>
    <x v="0"/>
    <x v="676"/>
    <n v="1.3584724749907462"/>
  </r>
  <r>
    <x v="0"/>
    <x v="4"/>
    <x v="0"/>
    <x v="676"/>
    <n v="1.3526345199254663"/>
  </r>
  <r>
    <x v="0"/>
    <x v="0"/>
    <x v="0"/>
    <x v="677"/>
    <n v="9.6058837889289208"/>
  </r>
  <r>
    <x v="0"/>
    <x v="6"/>
    <x v="0"/>
    <x v="677"/>
    <n v="3.2307794135457826E-2"/>
  </r>
  <r>
    <x v="0"/>
    <x v="1"/>
    <x v="0"/>
    <x v="677"/>
    <n v="0.44146792206495383"/>
  </r>
  <r>
    <x v="0"/>
    <x v="2"/>
    <x v="0"/>
    <x v="677"/>
    <n v="3.8582662522813704"/>
  </r>
  <r>
    <x v="0"/>
    <x v="7"/>
    <x v="0"/>
    <x v="677"/>
    <n v="0.6697569961562555"/>
  </r>
  <r>
    <x v="0"/>
    <x v="8"/>
    <x v="0"/>
    <x v="677"/>
    <n v="3.2307794135457826E-2"/>
  </r>
  <r>
    <x v="0"/>
    <x v="5"/>
    <x v="0"/>
    <x v="677"/>
    <n v="3.8582662522813704"/>
  </r>
  <r>
    <x v="0"/>
    <x v="3"/>
    <x v="0"/>
    <x v="678"/>
    <n v="1.3580462818540084"/>
  </r>
  <r>
    <x v="0"/>
    <x v="4"/>
    <x v="0"/>
    <x v="678"/>
    <n v="1.3526234351701305"/>
  </r>
  <r>
    <x v="0"/>
    <x v="0"/>
    <x v="0"/>
    <x v="679"/>
    <n v="9.162994823278158"/>
  </r>
  <r>
    <x v="0"/>
    <x v="6"/>
    <x v="0"/>
    <x v="679"/>
    <n v="3.088504770513411E-2"/>
  </r>
  <r>
    <x v="0"/>
    <x v="1"/>
    <x v="0"/>
    <x v="679"/>
    <n v="0.44288896565076319"/>
  </r>
  <r>
    <x v="0"/>
    <x v="2"/>
    <x v="0"/>
    <x v="679"/>
    <n v="3.8578331852880599"/>
  </r>
  <r>
    <x v="0"/>
    <x v="7"/>
    <x v="0"/>
    <x v="679"/>
    <n v="0.66899000681654808"/>
  </r>
  <r>
    <x v="0"/>
    <x v="8"/>
    <x v="0"/>
    <x v="679"/>
    <n v="3.088504770513411E-2"/>
  </r>
  <r>
    <x v="0"/>
    <x v="5"/>
    <x v="0"/>
    <x v="679"/>
    <n v="3.8578331852880599"/>
  </r>
  <r>
    <x v="0"/>
    <x v="3"/>
    <x v="0"/>
    <x v="680"/>
    <n v="1.3576200891701751"/>
  </r>
  <r>
    <x v="0"/>
    <x v="4"/>
    <x v="0"/>
    <x v="680"/>
    <n v="1.3526135836792408"/>
  </r>
  <r>
    <x v="0"/>
    <x v="0"/>
    <x v="0"/>
    <x v="681"/>
    <n v="8.7186803358540477"/>
  </r>
  <r>
    <x v="0"/>
    <x v="6"/>
    <x v="0"/>
    <x v="681"/>
    <n v="2.9457754588220798E-2"/>
  </r>
  <r>
    <x v="0"/>
    <x v="1"/>
    <x v="0"/>
    <x v="681"/>
    <n v="0.44431448742411095"/>
  </r>
  <r>
    <x v="0"/>
    <x v="2"/>
    <x v="0"/>
    <x v="681"/>
    <n v="3.8574138668984714"/>
  </r>
  <r>
    <x v="0"/>
    <x v="7"/>
    <x v="0"/>
    <x v="681"/>
    <n v="0.66824883004610536"/>
  </r>
  <r>
    <x v="0"/>
    <x v="8"/>
    <x v="0"/>
    <x v="681"/>
    <n v="2.9457754588220798E-2"/>
  </r>
  <r>
    <x v="0"/>
    <x v="5"/>
    <x v="0"/>
    <x v="681"/>
    <n v="3.8574138668984714"/>
  </r>
  <r>
    <x v="0"/>
    <x v="3"/>
    <x v="0"/>
    <x v="682"/>
    <n v="1.357193896937936"/>
  </r>
  <r>
    <x v="0"/>
    <x v="4"/>
    <x v="0"/>
    <x v="682"/>
    <n v="1.3526043086893091"/>
  </r>
  <r>
    <x v="0"/>
    <x v="0"/>
    <x v="0"/>
    <x v="683"/>
    <n v="8.2729360268480807"/>
  </r>
  <r>
    <x v="0"/>
    <x v="6"/>
    <x v="0"/>
    <x v="683"/>
    <n v="2.8026298690481833E-2"/>
  </r>
  <r>
    <x v="0"/>
    <x v="1"/>
    <x v="0"/>
    <x v="683"/>
    <n v="0.44574430900596756"/>
  </r>
  <r>
    <x v="0"/>
    <x v="2"/>
    <x v="0"/>
    <x v="683"/>
    <n v="3.8569808008127238"/>
  </r>
  <r>
    <x v="0"/>
    <x v="7"/>
    <x v="0"/>
    <x v="683"/>
    <n v="0.66748404456862442"/>
  </r>
  <r>
    <x v="0"/>
    <x v="8"/>
    <x v="0"/>
    <x v="683"/>
    <n v="2.8026298690481833E-2"/>
  </r>
  <r>
    <x v="0"/>
    <x v="5"/>
    <x v="0"/>
    <x v="683"/>
    <n v="3.8569808008127238"/>
  </r>
  <r>
    <x v="0"/>
    <x v="3"/>
    <x v="0"/>
    <x v="684"/>
    <n v="1.3567677051357085"/>
  </r>
  <r>
    <x v="0"/>
    <x v="4"/>
    <x v="0"/>
    <x v="684"/>
    <n v="1.3525962085893184"/>
  </r>
  <r>
    <x v="0"/>
    <x v="0"/>
    <x v="0"/>
    <x v="685"/>
    <n v="7.8257574863692305"/>
  </r>
  <r>
    <x v="0"/>
    <x v="6"/>
    <x v="0"/>
    <x v="685"/>
    <n v="2.6590462851587254E-2"/>
  </r>
  <r>
    <x v="0"/>
    <x v="1"/>
    <x v="0"/>
    <x v="685"/>
    <n v="0.44717854047885058"/>
  </r>
  <r>
    <x v="0"/>
    <x v="2"/>
    <x v="0"/>
    <x v="685"/>
    <n v="3.8565581026108386"/>
  </r>
  <r>
    <x v="0"/>
    <x v="7"/>
    <x v="0"/>
    <x v="685"/>
    <n v="0.66674499711890067"/>
  </r>
  <r>
    <x v="0"/>
    <x v="8"/>
    <x v="0"/>
    <x v="685"/>
    <n v="2.6590462851587254E-2"/>
  </r>
  <r>
    <x v="0"/>
    <x v="5"/>
    <x v="0"/>
    <x v="685"/>
    <n v="3.8565581026108386"/>
  </r>
  <r>
    <x v="0"/>
    <x v="3"/>
    <x v="0"/>
    <x v="686"/>
    <n v="1.3563345270625415"/>
  </r>
  <r>
    <x v="0"/>
    <x v="4"/>
    <x v="0"/>
    <x v="686"/>
    <n v="1.3525887433752493"/>
  </r>
  <r>
    <x v="0"/>
    <x v="0"/>
    <x v="0"/>
    <x v="687"/>
    <n v="7.3771403744101427"/>
  </r>
  <r>
    <x v="0"/>
    <x v="6"/>
    <x v="0"/>
    <x v="687"/>
    <n v="2.5150407035937045E-2"/>
  </r>
  <r>
    <x v="0"/>
    <x v="1"/>
    <x v="0"/>
    <x v="687"/>
    <n v="0.44861711195908816"/>
  </r>
  <r>
    <x v="0"/>
    <x v="2"/>
    <x v="0"/>
    <x v="687"/>
    <n v="3.8561283054449591"/>
  </r>
  <r>
    <x v="0"/>
    <x v="7"/>
    <x v="0"/>
    <x v="687"/>
    <n v="0.66598241028560301"/>
  </r>
  <r>
    <x v="0"/>
    <x v="8"/>
    <x v="0"/>
    <x v="687"/>
    <n v="2.5150407035937045E-2"/>
  </r>
  <r>
    <x v="0"/>
    <x v="5"/>
    <x v="0"/>
    <x v="687"/>
    <n v="3.8561283054449591"/>
  </r>
  <r>
    <x v="0"/>
    <x v="3"/>
    <x v="0"/>
    <x v="688"/>
    <n v="1.3559083361823321"/>
  </r>
  <r>
    <x v="0"/>
    <x v="4"/>
    <x v="0"/>
    <x v="688"/>
    <n v="1.3525821978873642"/>
  </r>
  <r>
    <x v="0"/>
    <x v="0"/>
    <x v="0"/>
    <x v="689"/>
    <n v="6.9270802814397738"/>
  </r>
  <r>
    <x v="0"/>
    <x v="6"/>
    <x v="0"/>
    <x v="689"/>
    <n v="2.3705999842502948E-2"/>
  </r>
  <r>
    <x v="0"/>
    <x v="1"/>
    <x v="0"/>
    <x v="689"/>
    <n v="0.45006009297036847"/>
  </r>
  <r>
    <x v="0"/>
    <x v="2"/>
    <x v="0"/>
    <x v="689"/>
    <n v="3.8556952407372425"/>
  </r>
  <r>
    <x v="0"/>
    <x v="7"/>
    <x v="0"/>
    <x v="689"/>
    <n v="0.66522093523603087"/>
  </r>
  <r>
    <x v="0"/>
    <x v="8"/>
    <x v="0"/>
    <x v="689"/>
    <n v="2.3705999842502948E-2"/>
  </r>
  <r>
    <x v="0"/>
    <x v="5"/>
    <x v="0"/>
    <x v="689"/>
    <n v="3.8556952407372425"/>
  </r>
  <r>
    <x v="0"/>
    <x v="3"/>
    <x v="0"/>
    <x v="690"/>
    <n v="1.3554821457399724"/>
  </r>
  <r>
    <x v="0"/>
    <x v="4"/>
    <x v="0"/>
    <x v="690"/>
    <n v="1.352576739248712"/>
  </r>
  <r>
    <x v="0"/>
    <x v="0"/>
    <x v="0"/>
    <x v="691"/>
    <n v="6.4755728005752351"/>
  </r>
  <r>
    <x v="0"/>
    <x v="6"/>
    <x v="0"/>
    <x v="691"/>
    <n v="2.2257258727793244E-2"/>
  </r>
  <r>
    <x v="0"/>
    <x v="1"/>
    <x v="0"/>
    <x v="691"/>
    <n v="0.4515074808645389"/>
  </r>
  <r>
    <x v="0"/>
    <x v="2"/>
    <x v="0"/>
    <x v="691"/>
    <n v="3.855275924552779"/>
  </r>
  <r>
    <x v="0"/>
    <x v="7"/>
    <x v="0"/>
    <x v="691"/>
    <n v="0.66448508624730351"/>
  </r>
  <r>
    <x v="0"/>
    <x v="8"/>
    <x v="0"/>
    <x v="691"/>
    <n v="2.2257258727793244E-2"/>
  </r>
  <r>
    <x v="0"/>
    <x v="5"/>
    <x v="0"/>
    <x v="691"/>
    <n v="3.855275924552779"/>
  </r>
  <r>
    <x v="0"/>
    <x v="3"/>
    <x v="0"/>
    <x v="692"/>
    <n v="1.3550559557489184"/>
  </r>
  <r>
    <x v="0"/>
    <x v="4"/>
    <x v="0"/>
    <x v="692"/>
    <n v="1.3525720035527655"/>
  </r>
  <r>
    <x v="0"/>
    <x v="0"/>
    <x v="0"/>
    <x v="693"/>
    <n v="6.0226135566076051"/>
  </r>
  <r>
    <x v="0"/>
    <x v="6"/>
    <x v="0"/>
    <x v="693"/>
    <n v="2.0804266596455234E-2"/>
  </r>
  <r>
    <x v="0"/>
    <x v="1"/>
    <x v="0"/>
    <x v="693"/>
    <n v="0.45295924396762982"/>
  </r>
  <r>
    <x v="0"/>
    <x v="2"/>
    <x v="0"/>
    <x v="693"/>
    <n v="3.8548428607558893"/>
  </r>
  <r>
    <x v="0"/>
    <x v="7"/>
    <x v="0"/>
    <x v="693"/>
    <n v="0.6637257972877223"/>
  </r>
  <r>
    <x v="0"/>
    <x v="8"/>
    <x v="0"/>
    <x v="693"/>
    <n v="2.0804266596455234E-2"/>
  </r>
  <r>
    <x v="0"/>
    <x v="5"/>
    <x v="0"/>
    <x v="693"/>
    <n v="3.8548428607558893"/>
  </r>
  <r>
    <x v="0"/>
    <x v="3"/>
    <x v="0"/>
    <x v="694"/>
    <n v="1.3546297662108575"/>
  </r>
  <r>
    <x v="0"/>
    <x v="4"/>
    <x v="0"/>
    <x v="694"/>
    <n v="1.3525682963309249"/>
  </r>
  <r>
    <x v="0"/>
    <x v="0"/>
    <x v="0"/>
    <x v="695"/>
    <n v="5.5681980887740172"/>
  </r>
  <r>
    <x v="0"/>
    <x v="6"/>
    <x v="0"/>
    <x v="695"/>
    <n v="1.9346857393150185E-2"/>
  </r>
  <r>
    <x v="0"/>
    <x v="1"/>
    <x v="0"/>
    <x v="695"/>
    <n v="0.45441546783358827"/>
  </r>
  <r>
    <x v="0"/>
    <x v="2"/>
    <x v="0"/>
    <x v="695"/>
    <n v="3.8544201647887943"/>
  </r>
  <r>
    <x v="0"/>
    <x v="7"/>
    <x v="0"/>
    <x v="695"/>
    <n v="0.6629920604513837"/>
  </r>
  <r>
    <x v="0"/>
    <x v="8"/>
    <x v="0"/>
    <x v="695"/>
    <n v="1.9346857393150185E-2"/>
  </r>
  <r>
    <x v="0"/>
    <x v="5"/>
    <x v="0"/>
    <x v="695"/>
    <n v="3.8544201647887943"/>
  </r>
  <r>
    <x v="0"/>
    <x v="3"/>
    <x v="0"/>
    <x v="696"/>
    <n v="1.3541965904162234"/>
  </r>
  <r>
    <x v="0"/>
    <x v="4"/>
    <x v="0"/>
    <x v="696"/>
    <n v="1.3525653704378415"/>
  </r>
  <r>
    <x v="0"/>
    <x v="0"/>
    <x v="0"/>
    <x v="697"/>
    <n v="5.1123219842725076"/>
  </r>
  <r>
    <x v="0"/>
    <x v="6"/>
    <x v="0"/>
    <x v="697"/>
    <n v="1.7885145829090631E-2"/>
  </r>
  <r>
    <x v="0"/>
    <x v="1"/>
    <x v="0"/>
    <x v="697"/>
    <n v="0.45587610450150995"/>
  </r>
  <r>
    <x v="0"/>
    <x v="2"/>
    <x v="0"/>
    <x v="697"/>
    <n v="3.853997131220952"/>
  </r>
  <r>
    <x v="0"/>
    <x v="7"/>
    <x v="0"/>
    <x v="697"/>
    <n v="0.66223495241622488"/>
  </r>
  <r>
    <x v="0"/>
    <x v="8"/>
    <x v="0"/>
    <x v="697"/>
    <n v="1.7885145829090631E-2"/>
  </r>
  <r>
    <x v="0"/>
    <x v="5"/>
    <x v="0"/>
    <x v="697"/>
    <n v="3.853997131220952"/>
  </r>
  <r>
    <x v="0"/>
    <x v="3"/>
    <x v="0"/>
    <x v="698"/>
    <n v="1.3537843751786127"/>
  </r>
  <r>
    <x v="0"/>
    <x v="4"/>
    <x v="0"/>
    <x v="698"/>
    <n v="1.3525633642848645"/>
  </r>
  <r>
    <x v="0"/>
    <x v="0"/>
    <x v="0"/>
    <x v="699"/>
    <n v="4.6549807893632007"/>
  </r>
  <r>
    <x v="0"/>
    <x v="6"/>
    <x v="0"/>
    <x v="699"/>
    <n v="1.6419061884386507E-2"/>
  </r>
  <r>
    <x v="0"/>
    <x v="1"/>
    <x v="0"/>
    <x v="699"/>
    <n v="0.45734119490930647"/>
  </r>
  <r>
    <x v="0"/>
    <x v="2"/>
    <x v="0"/>
    <x v="699"/>
    <n v="3.8535635455948825"/>
  </r>
  <r>
    <x v="0"/>
    <x v="7"/>
    <x v="0"/>
    <x v="699"/>
    <n v="0.66147894345193015"/>
  </r>
  <r>
    <x v="0"/>
    <x v="8"/>
    <x v="0"/>
    <x v="699"/>
    <n v="1.6419061884386507E-2"/>
  </r>
  <r>
    <x v="0"/>
    <x v="5"/>
    <x v="0"/>
    <x v="699"/>
    <n v="3.8535635455948825"/>
  </r>
  <r>
    <x v="0"/>
    <x v="3"/>
    <x v="0"/>
    <x v="700"/>
    <n v="1.3533721603449234"/>
  </r>
  <r>
    <x v="0"/>
    <x v="4"/>
    <x v="0"/>
    <x v="700"/>
    <n v="1.3525623428143785"/>
  </r>
  <r>
    <x v="0"/>
    <x v="0"/>
    <x v="0"/>
    <x v="701"/>
    <n v="4.1961700200922909"/>
  </r>
  <r>
    <x v="0"/>
    <x v="6"/>
    <x v="0"/>
    <x v="701"/>
    <n v="1.494855356277857E-2"/>
  </r>
  <r>
    <x v="0"/>
    <x v="1"/>
    <x v="0"/>
    <x v="701"/>
    <n v="0.45881076927090958"/>
  </r>
  <r>
    <x v="0"/>
    <x v="2"/>
    <x v="0"/>
    <x v="701"/>
    <n v="3.8531659402354013"/>
  </r>
  <r>
    <x v="0"/>
    <x v="7"/>
    <x v="0"/>
    <x v="701"/>
    <n v="0.66079705534698918"/>
  </r>
  <r>
    <x v="0"/>
    <x v="8"/>
    <x v="0"/>
    <x v="701"/>
    <n v="1.494855356277857E-2"/>
  </r>
  <r>
    <x v="0"/>
    <x v="5"/>
    <x v="0"/>
    <x v="701"/>
    <n v="3.8531659402354013"/>
  </r>
  <r>
    <x v="0"/>
    <x v="3"/>
    <x v="0"/>
    <x v="702"/>
    <n v="1.3529459725810433"/>
  </r>
  <r>
    <x v="0"/>
    <x v="4"/>
    <x v="0"/>
    <x v="702"/>
    <n v="1.3525620871425392"/>
  </r>
  <r>
    <x v="0"/>
    <x v="0"/>
    <x v="0"/>
    <x v="703"/>
    <n v="3.735885259107353"/>
  </r>
  <r>
    <x v="0"/>
    <x v="6"/>
    <x v="0"/>
    <x v="703"/>
    <n v="1.3473782834046898E-2"/>
  </r>
  <r>
    <x v="0"/>
    <x v="1"/>
    <x v="0"/>
    <x v="703"/>
    <n v="0.46028476098493776"/>
  </r>
  <r>
    <x v="0"/>
    <x v="2"/>
    <x v="0"/>
    <x v="703"/>
    <n v="3.8527328786901993"/>
  </r>
  <r>
    <x v="0"/>
    <x v="7"/>
    <x v="0"/>
    <x v="703"/>
    <n v="0.66004314761921701"/>
  </r>
  <r>
    <x v="0"/>
    <x v="8"/>
    <x v="0"/>
    <x v="703"/>
    <n v="1.3473782834046898E-2"/>
  </r>
  <r>
    <x v="0"/>
    <x v="5"/>
    <x v="0"/>
    <x v="703"/>
    <n v="3.8527328786901993"/>
  </r>
  <r>
    <x v="0"/>
    <x v="3"/>
    <x v="0"/>
    <x v="704"/>
    <n v="1.3525197852475523"/>
  </r>
  <r>
    <x v="0"/>
    <x v="4"/>
    <x v="0"/>
    <x v="704"/>
    <n v="1.3525627154413078"/>
  </r>
  <r>
    <x v="0"/>
    <x v="0"/>
    <x v="0"/>
    <x v="705"/>
    <n v="3.2741219526392724"/>
  </r>
  <r>
    <x v="0"/>
    <x v="6"/>
    <x v="0"/>
    <x v="705"/>
    <n v="1.199447330731393E-2"/>
  </r>
  <r>
    <x v="0"/>
    <x v="1"/>
    <x v="0"/>
    <x v="705"/>
    <n v="0.4617633064680805"/>
  </r>
  <r>
    <x v="0"/>
    <x v="2"/>
    <x v="0"/>
    <x v="705"/>
    <n v="3.8523135655757024"/>
  </r>
  <r>
    <x v="0"/>
    <x v="7"/>
    <x v="0"/>
    <x v="705"/>
    <n v="0.65931461001622971"/>
  </r>
  <r>
    <x v="0"/>
    <x v="8"/>
    <x v="0"/>
    <x v="705"/>
    <n v="1.199447330731393E-2"/>
  </r>
  <r>
    <x v="0"/>
    <x v="5"/>
    <x v="0"/>
    <x v="705"/>
    <n v="3.8523135655757024"/>
  </r>
  <r>
    <x v="0"/>
    <x v="3"/>
    <x v="0"/>
    <x v="706"/>
    <n v="1.3520935983881266"/>
  </r>
  <r>
    <x v="0"/>
    <x v="4"/>
    <x v="0"/>
    <x v="706"/>
    <n v="1.3525642696001761"/>
  </r>
  <r>
    <x v="0"/>
    <x v="0"/>
    <x v="0"/>
    <x v="707"/>
    <n v="2.8108756178161252"/>
  </r>
  <r>
    <x v="0"/>
    <x v="6"/>
    <x v="0"/>
    <x v="707"/>
    <n v="1.0510787011251032E-2"/>
  </r>
  <r>
    <x v="0"/>
    <x v="1"/>
    <x v="0"/>
    <x v="707"/>
    <n v="0.46324633482314714"/>
  </r>
  <r>
    <x v="0"/>
    <x v="2"/>
    <x v="0"/>
    <x v="707"/>
    <n v="3.8518805049495208"/>
  </r>
  <r>
    <x v="0"/>
    <x v="7"/>
    <x v="0"/>
    <x v="707"/>
    <n v="0.6585628640132396"/>
  </r>
  <r>
    <x v="0"/>
    <x v="8"/>
    <x v="0"/>
    <x v="707"/>
    <n v="1.0510787011251032E-2"/>
  </r>
  <r>
    <x v="0"/>
    <x v="5"/>
    <x v="0"/>
    <x v="707"/>
    <n v="3.8518805049495208"/>
  </r>
  <r>
    <x v="0"/>
    <x v="3"/>
    <x v="0"/>
    <x v="708"/>
    <n v="1.3516674119589123"/>
  </r>
  <r>
    <x v="0"/>
    <x v="4"/>
    <x v="0"/>
    <x v="708"/>
    <n v="1.3525666493535926"/>
  </r>
  <r>
    <x v="0"/>
    <x v="0"/>
    <x v="0"/>
    <x v="709"/>
    <n v="2.3461417217014606"/>
  </r>
  <r>
    <x v="0"/>
    <x v="6"/>
    <x v="0"/>
    <x v="709"/>
    <n v="9.0226308284196942E-3"/>
  </r>
  <r>
    <x v="0"/>
    <x v="1"/>
    <x v="0"/>
    <x v="709"/>
    <n v="0.46473389611466465"/>
  </r>
  <r>
    <x v="0"/>
    <x v="2"/>
    <x v="0"/>
    <x v="709"/>
    <n v="3.8514578120692899"/>
  </r>
  <r>
    <x v="0"/>
    <x v="7"/>
    <x v="0"/>
    <x v="709"/>
    <n v="0.65783641502532642"/>
  </r>
  <r>
    <x v="0"/>
    <x v="8"/>
    <x v="0"/>
    <x v="709"/>
    <n v="9.0226308284196942E-3"/>
  </r>
  <r>
    <x v="0"/>
    <x v="5"/>
    <x v="0"/>
    <x v="709"/>
    <n v="3.8514578120692899"/>
  </r>
  <r>
    <x v="0"/>
    <x v="3"/>
    <x v="0"/>
    <x v="710"/>
    <n v="1.351234239331589"/>
  </r>
  <r>
    <x v="0"/>
    <x v="4"/>
    <x v="0"/>
    <x v="710"/>
    <n v="1.3525700133546925"/>
  </r>
  <r>
    <x v="0"/>
    <x v="0"/>
    <x v="0"/>
    <x v="711"/>
    <n v="1.8799157476092503"/>
  </r>
  <r>
    <x v="0"/>
    <x v="6"/>
    <x v="0"/>
    <x v="711"/>
    <n v="7.5300548852237879E-3"/>
  </r>
  <r>
    <x v="0"/>
    <x v="1"/>
    <x v="0"/>
    <x v="711"/>
    <n v="0.46622597409221028"/>
  </r>
  <r>
    <x v="0"/>
    <x v="2"/>
    <x v="0"/>
    <x v="711"/>
    <n v="3.851028020306666"/>
  </r>
  <r>
    <x v="0"/>
    <x v="7"/>
    <x v="0"/>
    <x v="711"/>
    <n v="0.65708682565340037"/>
  </r>
  <r>
    <x v="0"/>
    <x v="8"/>
    <x v="0"/>
    <x v="711"/>
    <n v="7.5300548852237879E-3"/>
  </r>
  <r>
    <x v="0"/>
    <x v="5"/>
    <x v="0"/>
    <x v="711"/>
    <n v="3.851028020306666"/>
  </r>
  <r>
    <x v="0"/>
    <x v="3"/>
    <x v="0"/>
    <x v="712"/>
    <n v="1.3508080538094491"/>
  </r>
  <r>
    <x v="0"/>
    <x v="4"/>
    <x v="0"/>
    <x v="712"/>
    <n v="1.3525742971162158"/>
  </r>
  <r>
    <x v="0"/>
    <x v="0"/>
    <x v="0"/>
    <x v="713"/>
    <n v="1.4121931476479022"/>
  </r>
  <r>
    <x v="0"/>
    <x v="6"/>
    <x v="0"/>
    <x v="713"/>
    <n v="6.0330068498822813E-3"/>
  </r>
  <r>
    <x v="0"/>
    <x v="1"/>
    <x v="0"/>
    <x v="713"/>
    <n v="0.46772259996134818"/>
  </r>
  <r>
    <x v="0"/>
    <x v="2"/>
    <x v="0"/>
    <x v="713"/>
    <n v="3.850594961051188"/>
  </r>
  <r>
    <x v="0"/>
    <x v="7"/>
    <x v="0"/>
    <x v="713"/>
    <n v="0.65633832680927284"/>
  </r>
  <r>
    <x v="0"/>
    <x v="8"/>
    <x v="0"/>
    <x v="713"/>
    <n v="6.0330068498822813E-3"/>
  </r>
  <r>
    <x v="0"/>
    <x v="5"/>
    <x v="0"/>
    <x v="713"/>
    <n v="3.850594961051188"/>
  </r>
  <r>
    <x v="0"/>
    <x v="3"/>
    <x v="0"/>
    <x v="714"/>
    <n v="1.3503818687406355"/>
  </r>
  <r>
    <x v="0"/>
    <x v="4"/>
    <x v="0"/>
    <x v="714"/>
    <n v="1.3525793184291812"/>
  </r>
  <r>
    <x v="0"/>
    <x v="0"/>
    <x v="0"/>
    <x v="715"/>
    <n v="0.94296936783448759"/>
  </r>
  <r>
    <x v="0"/>
    <x v="6"/>
    <x v="0"/>
    <x v="715"/>
    <n v="4.5314865153031573E-3"/>
  </r>
  <r>
    <x v="0"/>
    <x v="1"/>
    <x v="0"/>
    <x v="715"/>
    <n v="0.46922377981341457"/>
  </r>
  <r>
    <x v="0"/>
    <x v="2"/>
    <x v="0"/>
    <x v="715"/>
    <n v="3.8501756501533402"/>
  </r>
  <r>
    <x v="0"/>
    <x v="7"/>
    <x v="0"/>
    <x v="715"/>
    <n v="0.65561501516312337"/>
  </r>
  <r>
    <x v="0"/>
    <x v="8"/>
    <x v="0"/>
    <x v="715"/>
    <n v="4.5314865153031573E-3"/>
  </r>
  <r>
    <x v="0"/>
    <x v="5"/>
    <x v="0"/>
    <x v="715"/>
    <n v="3.8501756501533402"/>
  </r>
  <r>
    <x v="0"/>
    <x v="3"/>
    <x v="0"/>
    <x v="716"/>
    <n v="1.3499556841228832"/>
  </r>
  <r>
    <x v="0"/>
    <x v="4"/>
    <x v="0"/>
    <x v="716"/>
    <n v="1.3525854120507885"/>
  </r>
  <r>
    <x v="0"/>
    <x v="0"/>
    <x v="0"/>
    <x v="717"/>
    <n v="0.47223984697516658"/>
  </r>
  <r>
    <x v="0"/>
    <x v="6"/>
    <x v="0"/>
    <x v="717"/>
    <n v="3.0254980823971596E-3"/>
  </r>
  <r>
    <x v="0"/>
    <x v="1"/>
    <x v="0"/>
    <x v="717"/>
    <n v="0.47072952085932102"/>
  </r>
  <r>
    <x v="0"/>
    <x v="2"/>
    <x v="0"/>
    <x v="717"/>
    <n v="3.8497425918088446"/>
  </r>
  <r>
    <x v="0"/>
    <x v="7"/>
    <x v="0"/>
    <x v="717"/>
    <n v="0.65486866064533689"/>
  </r>
  <r>
    <x v="0"/>
    <x v="8"/>
    <x v="0"/>
    <x v="717"/>
    <n v="3.0254980823971596E-3"/>
  </r>
  <r>
    <x v="0"/>
    <x v="5"/>
    <x v="0"/>
    <x v="717"/>
    <n v="3.8497425918088446"/>
  </r>
  <r>
    <x v="0"/>
    <x v="3"/>
    <x v="0"/>
    <x v="718"/>
    <n v="1.3495294999429586"/>
  </r>
  <r>
    <x v="0"/>
    <x v="4"/>
    <x v="0"/>
    <x v="718"/>
    <n v="1.3525921848470457"/>
  </r>
  <r>
    <x v="0"/>
    <x v="0"/>
    <x v="0"/>
    <x v="719"/>
    <n v="0"/>
  </r>
  <r>
    <x v="0"/>
    <x v="6"/>
    <x v="0"/>
    <x v="719"/>
    <n v="1.5150015437077912E-3"/>
  </r>
  <r>
    <x v="0"/>
    <x v="1"/>
    <x v="0"/>
    <x v="719"/>
    <n v="0.47223984697516658"/>
  </r>
  <r>
    <x v="0"/>
    <x v="2"/>
    <x v="0"/>
    <x v="719"/>
    <n v="0"/>
  </r>
  <r>
    <x v="0"/>
    <x v="7"/>
    <x v="0"/>
    <x v="719"/>
    <n v="0.65414742080697896"/>
  </r>
  <r>
    <x v="0"/>
    <x v="8"/>
    <x v="0"/>
    <x v="719"/>
    <n v="1.5150015437077912E-3"/>
  </r>
  <r>
    <x v="0"/>
    <x v="5"/>
    <x v="0"/>
    <x v="719"/>
    <n v="0"/>
  </r>
  <r>
    <x v="1"/>
    <x v="0"/>
    <x v="0"/>
    <x v="0"/>
    <n v="100"/>
  </r>
  <r>
    <x v="1"/>
    <x v="1"/>
    <x v="0"/>
    <x v="0"/>
    <n v="0"/>
  </r>
  <r>
    <x v="1"/>
    <x v="2"/>
    <x v="0"/>
    <x v="0"/>
    <n v="3.5000000000000004"/>
  </r>
  <r>
    <x v="1"/>
    <x v="3"/>
    <x v="0"/>
    <x v="0"/>
    <n v="2.3646512353696858"/>
  </r>
  <r>
    <x v="1"/>
    <x v="4"/>
    <x v="0"/>
    <x v="0"/>
    <n v="3.4091460851753963"/>
  </r>
  <r>
    <x v="1"/>
    <x v="5"/>
    <x v="0"/>
    <x v="0"/>
    <n v="3.5000000000000004"/>
  </r>
  <r>
    <x v="1"/>
    <x v="0"/>
    <x v="0"/>
    <x v="1"/>
    <n v="99.842621978857849"/>
  </r>
  <r>
    <x v="1"/>
    <x v="6"/>
    <x v="0"/>
    <x v="1"/>
    <n v="0.29166666666666669"/>
  </r>
  <r>
    <x v="1"/>
    <x v="1"/>
    <x v="0"/>
    <x v="1"/>
    <n v="0.15737802114215674"/>
  </r>
  <r>
    <x v="1"/>
    <x v="2"/>
    <x v="0"/>
    <x v="1"/>
    <n v="4.8644423884628063"/>
  </r>
  <r>
    <x v="1"/>
    <x v="7"/>
    <x v="0"/>
    <x v="1"/>
    <n v="0.99904008306760783"/>
  </r>
  <r>
    <x v="1"/>
    <x v="8"/>
    <x v="0"/>
    <x v="1"/>
    <n v="0.29166666666666669"/>
  </r>
  <r>
    <x v="1"/>
    <x v="5"/>
    <x v="0"/>
    <x v="1"/>
    <n v="4.8644423884628063"/>
  </r>
  <r>
    <x v="1"/>
    <x v="3"/>
    <x v="0"/>
    <x v="2"/>
    <n v="2.3644437503818727"/>
  </r>
  <r>
    <x v="1"/>
    <x v="4"/>
    <x v="0"/>
    <x v="2"/>
    <n v="3.411268158119829"/>
  </r>
  <r>
    <x v="1"/>
    <x v="0"/>
    <x v="0"/>
    <x v="3"/>
    <n v="99.718967518446831"/>
  </r>
  <r>
    <x v="1"/>
    <x v="6"/>
    <x v="0"/>
    <x v="3"/>
    <n v="0.40473223544102027"/>
  </r>
  <r>
    <x v="1"/>
    <x v="1"/>
    <x v="0"/>
    <x v="3"/>
    <n v="0.12365446041101377"/>
  </r>
  <r>
    <x v="1"/>
    <x v="2"/>
    <x v="0"/>
    <x v="3"/>
    <n v="4.8641006643370099"/>
  </r>
  <r>
    <x v="1"/>
    <x v="7"/>
    <x v="0"/>
    <x v="3"/>
    <n v="0.99705917137597733"/>
  </r>
  <r>
    <x v="1"/>
    <x v="8"/>
    <x v="0"/>
    <x v="3"/>
    <n v="0.40473223544102027"/>
  </r>
  <r>
    <x v="1"/>
    <x v="5"/>
    <x v="0"/>
    <x v="3"/>
    <n v="4.8641006643370099"/>
  </r>
  <r>
    <x v="1"/>
    <x v="3"/>
    <x v="0"/>
    <x v="4"/>
    <n v="2.3638033240282574"/>
  </r>
  <r>
    <x v="1"/>
    <x v="4"/>
    <x v="0"/>
    <x v="4"/>
    <n v="3.4131854775415249"/>
  </r>
  <r>
    <x v="1"/>
    <x v="0"/>
    <x v="0"/>
    <x v="5"/>
    <n v="99.594804043182791"/>
  </r>
  <r>
    <x v="1"/>
    <x v="6"/>
    <x v="0"/>
    <x v="5"/>
    <n v="0.40420258012789828"/>
  </r>
  <r>
    <x v="1"/>
    <x v="1"/>
    <x v="0"/>
    <x v="5"/>
    <n v="0.1241634752640413"/>
  </r>
  <r>
    <x v="1"/>
    <x v="2"/>
    <x v="0"/>
    <x v="5"/>
    <n v="4.8737032225235932"/>
  </r>
  <r>
    <x v="1"/>
    <x v="7"/>
    <x v="0"/>
    <x v="5"/>
    <n v="0.99527359192326936"/>
  </r>
  <r>
    <x v="1"/>
    <x v="8"/>
    <x v="0"/>
    <x v="5"/>
    <n v="0.40420258012789828"/>
  </r>
  <r>
    <x v="1"/>
    <x v="5"/>
    <x v="0"/>
    <x v="5"/>
    <n v="4.8737032225235932"/>
  </r>
  <r>
    <x v="1"/>
    <x v="3"/>
    <x v="0"/>
    <x v="6"/>
    <n v="2.3842641695742683"/>
  </r>
  <r>
    <x v="1"/>
    <x v="4"/>
    <x v="0"/>
    <x v="6"/>
    <n v="3.4153096392831817"/>
  </r>
  <r>
    <x v="1"/>
    <x v="0"/>
    <x v="0"/>
    <x v="7"/>
    <n v="99.470355256888908"/>
  </r>
  <r>
    <x v="1"/>
    <x v="6"/>
    <x v="0"/>
    <x v="7"/>
    <n v="0.40449626450988813"/>
  </r>
  <r>
    <x v="1"/>
    <x v="1"/>
    <x v="0"/>
    <x v="7"/>
    <n v="0.12444878629388828"/>
  </r>
  <r>
    <x v="1"/>
    <x v="2"/>
    <x v="0"/>
    <x v="7"/>
    <n v="4.8894526495285007"/>
  </r>
  <r>
    <x v="1"/>
    <x v="7"/>
    <x v="0"/>
    <x v="7"/>
    <n v="0.99329251665150198"/>
  </r>
  <r>
    <x v="1"/>
    <x v="8"/>
    <x v="0"/>
    <x v="7"/>
    <n v="0.40449626450988813"/>
  </r>
  <r>
    <x v="1"/>
    <x v="5"/>
    <x v="0"/>
    <x v="7"/>
    <n v="4.8894526495285007"/>
  </r>
  <r>
    <x v="1"/>
    <x v="3"/>
    <x v="0"/>
    <x v="8"/>
    <n v="2.3946413924169851"/>
  </r>
  <r>
    <x v="1"/>
    <x v="4"/>
    <x v="0"/>
    <x v="8"/>
    <n v="3.417322849922444"/>
  </r>
  <r>
    <x v="1"/>
    <x v="0"/>
    <x v="0"/>
    <x v="9"/>
    <n v="99.345758142145996"/>
  </r>
  <r>
    <x v="1"/>
    <x v="6"/>
    <x v="0"/>
    <x v="9"/>
    <n v="0.40529632671694721"/>
  </r>
  <r>
    <x v="1"/>
    <x v="1"/>
    <x v="0"/>
    <x v="9"/>
    <n v="0.12459711474290845"/>
  </r>
  <r>
    <x v="1"/>
    <x v="2"/>
    <x v="0"/>
    <x v="9"/>
    <n v="4.8985275785675109"/>
  </r>
  <r>
    <x v="1"/>
    <x v="7"/>
    <x v="0"/>
    <x v="9"/>
    <n v="0.99136656711952076"/>
  </r>
  <r>
    <x v="1"/>
    <x v="8"/>
    <x v="0"/>
    <x v="9"/>
    <n v="0.40529632671694721"/>
  </r>
  <r>
    <x v="1"/>
    <x v="5"/>
    <x v="0"/>
    <x v="9"/>
    <n v="4.8985275785675109"/>
  </r>
  <r>
    <x v="1"/>
    <x v="3"/>
    <x v="0"/>
    <x v="10"/>
    <n v="2.4026730063646529"/>
  </r>
  <r>
    <x v="1"/>
    <x v="4"/>
    <x v="0"/>
    <x v="10"/>
    <n v="3.4193809532876207"/>
  </r>
  <r>
    <x v="1"/>
    <x v="0"/>
    <x v="0"/>
    <x v="11"/>
    <n v="99.220858901138129"/>
  </r>
  <r>
    <x v="1"/>
    <x v="6"/>
    <x v="0"/>
    <x v="11"/>
    <n v="0.40553994672749999"/>
  </r>
  <r>
    <x v="1"/>
    <x v="1"/>
    <x v="0"/>
    <x v="11"/>
    <n v="0.12489924100786244"/>
  </r>
  <r>
    <x v="1"/>
    <x v="2"/>
    <x v="0"/>
    <x v="11"/>
    <n v="4.9037255120660683"/>
  </r>
  <r>
    <x v="1"/>
    <x v="7"/>
    <x v="0"/>
    <x v="11"/>
    <n v="0.9893728949991456"/>
  </r>
  <r>
    <x v="1"/>
    <x v="8"/>
    <x v="0"/>
    <x v="11"/>
    <n v="0.40553994672749999"/>
  </r>
  <r>
    <x v="1"/>
    <x v="5"/>
    <x v="0"/>
    <x v="11"/>
    <n v="4.9037255120660683"/>
  </r>
  <r>
    <x v="1"/>
    <x v="3"/>
    <x v="0"/>
    <x v="12"/>
    <n v="2.4047780285853415"/>
  </r>
  <r>
    <x v="1"/>
    <x v="4"/>
    <x v="0"/>
    <x v="12"/>
    <n v="3.4213560370760066"/>
  </r>
  <r>
    <x v="1"/>
    <x v="0"/>
    <x v="0"/>
    <x v="13"/>
    <n v="99.095567508581709"/>
  </r>
  <r>
    <x v="1"/>
    <x v="6"/>
    <x v="0"/>
    <x v="13"/>
    <n v="0.4054598809355156"/>
  </r>
  <r>
    <x v="1"/>
    <x v="1"/>
    <x v="0"/>
    <x v="13"/>
    <n v="0.12529139255641492"/>
  </r>
  <r>
    <x v="1"/>
    <x v="2"/>
    <x v="0"/>
    <x v="13"/>
    <n v="4.908543067178992"/>
  </r>
  <r>
    <x v="1"/>
    <x v="7"/>
    <x v="0"/>
    <x v="13"/>
    <n v="0.98744323267639256"/>
  </r>
  <r>
    <x v="1"/>
    <x v="8"/>
    <x v="0"/>
    <x v="13"/>
    <n v="0.4054598809355156"/>
  </r>
  <r>
    <x v="1"/>
    <x v="5"/>
    <x v="0"/>
    <x v="13"/>
    <n v="4.908543067178992"/>
  </r>
  <r>
    <x v="1"/>
    <x v="3"/>
    <x v="0"/>
    <x v="14"/>
    <n v="2.4125592609222313"/>
  </r>
  <r>
    <x v="1"/>
    <x v="4"/>
    <x v="0"/>
    <x v="14"/>
    <n v="3.4233924825446627"/>
  </r>
  <r>
    <x v="1"/>
    <x v="0"/>
    <x v="0"/>
    <x v="15"/>
    <n v="98.969873209489137"/>
  </r>
  <r>
    <x v="1"/>
    <x v="6"/>
    <x v="0"/>
    <x v="15"/>
    <n v="0.40534571740201375"/>
  </r>
  <r>
    <x v="1"/>
    <x v="1"/>
    <x v="0"/>
    <x v="15"/>
    <n v="0.12569429909257737"/>
  </r>
  <r>
    <x v="1"/>
    <x v="2"/>
    <x v="0"/>
    <x v="15"/>
    <n v="4.9165899440498961"/>
  </r>
  <r>
    <x v="1"/>
    <x v="7"/>
    <x v="0"/>
    <x v="15"/>
    <n v="0.98544926469776661"/>
  </r>
  <r>
    <x v="1"/>
    <x v="8"/>
    <x v="0"/>
    <x v="15"/>
    <n v="0.40534571740201375"/>
  </r>
  <r>
    <x v="1"/>
    <x v="5"/>
    <x v="0"/>
    <x v="15"/>
    <n v="4.9165899440498961"/>
  </r>
  <r>
    <x v="1"/>
    <x v="3"/>
    <x v="0"/>
    <x v="16"/>
    <n v="2.4208895142388887"/>
  </r>
  <r>
    <x v="1"/>
    <x v="4"/>
    <x v="0"/>
    <x v="16"/>
    <n v="3.4254122822831468"/>
  </r>
  <r>
    <x v="1"/>
    <x v="0"/>
    <x v="0"/>
    <x v="17"/>
    <n v="98.843846942637654"/>
  </r>
  <r>
    <x v="1"/>
    <x v="6"/>
    <x v="0"/>
    <x v="17"/>
    <n v="0.40549523615472288"/>
  </r>
  <r>
    <x v="1"/>
    <x v="1"/>
    <x v="0"/>
    <x v="17"/>
    <n v="0.12602626685148899"/>
  </r>
  <r>
    <x v="1"/>
    <x v="2"/>
    <x v="0"/>
    <x v="17"/>
    <n v="4.9242212906681493"/>
  </r>
  <r>
    <x v="1"/>
    <x v="7"/>
    <x v="0"/>
    <x v="17"/>
    <n v="0.98345276025510064"/>
  </r>
  <r>
    <x v="1"/>
    <x v="8"/>
    <x v="0"/>
    <x v="17"/>
    <n v="0.40549523615472288"/>
  </r>
  <r>
    <x v="1"/>
    <x v="5"/>
    <x v="0"/>
    <x v="17"/>
    <n v="4.9242212906681493"/>
  </r>
  <r>
    <x v="1"/>
    <x v="3"/>
    <x v="0"/>
    <x v="18"/>
    <n v="2.4275531754810231"/>
  </r>
  <r>
    <x v="1"/>
    <x v="4"/>
    <x v="0"/>
    <x v="18"/>
    <n v="3.4273496788821189"/>
  </r>
  <r>
    <x v="1"/>
    <x v="0"/>
    <x v="0"/>
    <x v="19"/>
    <n v="98.717477029242147"/>
  </r>
  <r>
    <x v="1"/>
    <x v="6"/>
    <x v="0"/>
    <x v="19"/>
    <n v="0.40560747963873345"/>
  </r>
  <r>
    <x v="1"/>
    <x v="1"/>
    <x v="0"/>
    <x v="19"/>
    <n v="0.12636991339550882"/>
  </r>
  <r>
    <x v="1"/>
    <x v="2"/>
    <x v="0"/>
    <x v="19"/>
    <n v="4.9330524572161893"/>
  </r>
  <r>
    <x v="1"/>
    <x v="7"/>
    <x v="0"/>
    <x v="19"/>
    <n v="0.98151849958878512"/>
  </r>
  <r>
    <x v="1"/>
    <x v="8"/>
    <x v="0"/>
    <x v="19"/>
    <n v="0.40560747963873345"/>
  </r>
  <r>
    <x v="1"/>
    <x v="5"/>
    <x v="0"/>
    <x v="19"/>
    <n v="4.9330524572161893"/>
  </r>
  <r>
    <x v="1"/>
    <x v="3"/>
    <x v="0"/>
    <x v="20"/>
    <n v="2.4389186831691667"/>
  </r>
  <r>
    <x v="1"/>
    <x v="4"/>
    <x v="0"/>
    <x v="20"/>
    <n v="3.4293374057770443"/>
  </r>
  <r>
    <x v="1"/>
    <x v="0"/>
    <x v="0"/>
    <x v="21"/>
    <n v="98.590788320416024"/>
  </r>
  <r>
    <x v="1"/>
    <x v="6"/>
    <x v="0"/>
    <x v="21"/>
    <n v="0.40581541052440473"/>
  </r>
  <r>
    <x v="1"/>
    <x v="1"/>
    <x v="0"/>
    <x v="21"/>
    <n v="0.12668870882611905"/>
  </r>
  <r>
    <x v="1"/>
    <x v="2"/>
    <x v="0"/>
    <x v="21"/>
    <n v="4.941832564052504"/>
  </r>
  <r>
    <x v="1"/>
    <x v="7"/>
    <x v="0"/>
    <x v="21"/>
    <n v="0.97951658748632031"/>
  </r>
  <r>
    <x v="1"/>
    <x v="8"/>
    <x v="0"/>
    <x v="21"/>
    <n v="0.40581541052440473"/>
  </r>
  <r>
    <x v="1"/>
    <x v="5"/>
    <x v="0"/>
    <x v="21"/>
    <n v="4.941832564052504"/>
  </r>
  <r>
    <x v="1"/>
    <x v="3"/>
    <x v="0"/>
    <x v="22"/>
    <n v="2.4447465278215175"/>
  </r>
  <r>
    <x v="1"/>
    <x v="4"/>
    <x v="0"/>
    <x v="22"/>
    <n v="3.4312374675019575"/>
  </r>
  <r>
    <x v="1"/>
    <x v="0"/>
    <x v="0"/>
    <x v="23"/>
    <n v="98.463777315098113"/>
  </r>
  <r>
    <x v="1"/>
    <x v="6"/>
    <x v="0"/>
    <x v="23"/>
    <n v="0.40601597353119928"/>
  </r>
  <r>
    <x v="1"/>
    <x v="1"/>
    <x v="0"/>
    <x v="23"/>
    <n v="0.12701100531790421"/>
  </r>
  <r>
    <x v="1"/>
    <x v="2"/>
    <x v="0"/>
    <x v="23"/>
    <n v="4.9516649336796315"/>
  </r>
  <r>
    <x v="1"/>
    <x v="7"/>
    <x v="0"/>
    <x v="23"/>
    <n v="0.97757625408135995"/>
  </r>
  <r>
    <x v="1"/>
    <x v="8"/>
    <x v="0"/>
    <x v="23"/>
    <n v="0.40601597353119928"/>
  </r>
  <r>
    <x v="1"/>
    <x v="5"/>
    <x v="0"/>
    <x v="23"/>
    <n v="4.9516649336796315"/>
  </r>
  <r>
    <x v="1"/>
    <x v="3"/>
    <x v="0"/>
    <x v="24"/>
    <n v="2.459045081577016"/>
  </r>
  <r>
    <x v="1"/>
    <x v="4"/>
    <x v="0"/>
    <x v="24"/>
    <n v="3.4331884073480312"/>
  </r>
  <r>
    <x v="1"/>
    <x v="0"/>
    <x v="0"/>
    <x v="25"/>
    <n v="98.33646541561366"/>
  </r>
  <r>
    <x v="1"/>
    <x v="6"/>
    <x v="0"/>
    <x v="25"/>
    <n v="0.40629969447400938"/>
  </r>
  <r>
    <x v="1"/>
    <x v="1"/>
    <x v="0"/>
    <x v="25"/>
    <n v="0.12731189948446048"/>
  </r>
  <r>
    <x v="1"/>
    <x v="2"/>
    <x v="0"/>
    <x v="25"/>
    <n v="4.9631450000369259"/>
  </r>
  <r>
    <x v="1"/>
    <x v="7"/>
    <x v="0"/>
    <x v="25"/>
    <n v="0.97556732853771255"/>
  </r>
  <r>
    <x v="1"/>
    <x v="8"/>
    <x v="0"/>
    <x v="25"/>
    <n v="0.40629969447400938"/>
  </r>
  <r>
    <x v="1"/>
    <x v="5"/>
    <x v="0"/>
    <x v="25"/>
    <n v="4.9631450000369259"/>
  </r>
  <r>
    <x v="1"/>
    <x v="3"/>
    <x v="0"/>
    <x v="26"/>
    <n v="2.4675184272237694"/>
  </r>
  <r>
    <x v="1"/>
    <x v="4"/>
    <x v="0"/>
    <x v="26"/>
    <n v="3.4351087326865315"/>
  </r>
  <r>
    <x v="1"/>
    <x v="0"/>
    <x v="0"/>
    <x v="27"/>
    <n v="98.208887364361729"/>
  </r>
  <r>
    <x v="1"/>
    <x v="6"/>
    <x v="0"/>
    <x v="27"/>
    <n v="0.40671511387400577"/>
  </r>
  <r>
    <x v="1"/>
    <x v="1"/>
    <x v="0"/>
    <x v="27"/>
    <n v="0.12757805125192673"/>
  </r>
  <r>
    <x v="1"/>
    <x v="2"/>
    <x v="0"/>
    <x v="27"/>
    <n v="4.9720577214128792"/>
  </r>
  <r>
    <x v="1"/>
    <x v="7"/>
    <x v="0"/>
    <x v="27"/>
    <n v="0.97355326664268704"/>
  </r>
  <r>
    <x v="1"/>
    <x v="8"/>
    <x v="0"/>
    <x v="27"/>
    <n v="0.40671511387400577"/>
  </r>
  <r>
    <x v="1"/>
    <x v="5"/>
    <x v="0"/>
    <x v="27"/>
    <n v="4.9720577214128792"/>
  </r>
  <r>
    <x v="1"/>
    <x v="3"/>
    <x v="0"/>
    <x v="28"/>
    <n v="2.4759919390362928"/>
  </r>
  <r>
    <x v="1"/>
    <x v="4"/>
    <x v="0"/>
    <x v="28"/>
    <n v="3.4368268460796658"/>
  </r>
  <r>
    <x v="1"/>
    <x v="0"/>
    <x v="0"/>
    <x v="29"/>
    <n v="98.080982734398816"/>
  </r>
  <r>
    <x v="1"/>
    <x v="6"/>
    <x v="0"/>
    <x v="29"/>
    <n v="0.40691688060945208"/>
  </r>
  <r>
    <x v="1"/>
    <x v="1"/>
    <x v="0"/>
    <x v="29"/>
    <n v="0.12790462996291141"/>
  </r>
  <r>
    <x v="1"/>
    <x v="2"/>
    <x v="0"/>
    <x v="29"/>
    <n v="4.9864035692122366"/>
  </r>
  <r>
    <x v="1"/>
    <x v="7"/>
    <x v="0"/>
    <x v="29"/>
    <n v="0.97173120421995429"/>
  </r>
  <r>
    <x v="1"/>
    <x v="8"/>
    <x v="0"/>
    <x v="29"/>
    <n v="0.40691688060945208"/>
  </r>
  <r>
    <x v="1"/>
    <x v="5"/>
    <x v="0"/>
    <x v="29"/>
    <n v="4.9864035692122366"/>
  </r>
  <r>
    <x v="1"/>
    <x v="3"/>
    <x v="0"/>
    <x v="30"/>
    <n v="2.4975104740314835"/>
  </r>
  <r>
    <x v="1"/>
    <x v="4"/>
    <x v="0"/>
    <x v="30"/>
    <n v="3.4387109148596995"/>
  </r>
  <r>
    <x v="1"/>
    <x v="0"/>
    <x v="0"/>
    <x v="31"/>
    <n v="97.952871503077631"/>
  </r>
  <r>
    <x v="1"/>
    <x v="6"/>
    <x v="0"/>
    <x v="31"/>
    <n v="0.40755946864887499"/>
  </r>
  <r>
    <x v="1"/>
    <x v="1"/>
    <x v="0"/>
    <x v="31"/>
    <n v="0.12811123132119165"/>
  </r>
  <r>
    <x v="1"/>
    <x v="2"/>
    <x v="0"/>
    <x v="31"/>
    <n v="5.0026932232202093"/>
  </r>
  <r>
    <x v="1"/>
    <x v="7"/>
    <x v="0"/>
    <x v="31"/>
    <n v="0.9697063690037675"/>
  </r>
  <r>
    <x v="1"/>
    <x v="8"/>
    <x v="0"/>
    <x v="31"/>
    <n v="0.40755946864887499"/>
  </r>
  <r>
    <x v="1"/>
    <x v="5"/>
    <x v="0"/>
    <x v="31"/>
    <n v="5.0026932232202093"/>
  </r>
  <r>
    <x v="1"/>
    <x v="3"/>
    <x v="0"/>
    <x v="32"/>
    <n v="2.5078762344724392"/>
  </r>
  <r>
    <x v="1"/>
    <x v="4"/>
    <x v="0"/>
    <x v="32"/>
    <n v="3.4404896122506745"/>
  </r>
  <r>
    <x v="1"/>
    <x v="0"/>
    <x v="0"/>
    <x v="33"/>
    <n v="97.824594570004308"/>
  </r>
  <r>
    <x v="1"/>
    <x v="6"/>
    <x v="0"/>
    <x v="33"/>
    <n v="0.40835680538617197"/>
  </r>
  <r>
    <x v="1"/>
    <x v="1"/>
    <x v="0"/>
    <x v="33"/>
    <n v="0.12827693307331889"/>
  </r>
  <r>
    <x v="1"/>
    <x v="2"/>
    <x v="0"/>
    <x v="33"/>
    <n v="5.0128919228947666"/>
  </r>
  <r>
    <x v="1"/>
    <x v="7"/>
    <x v="0"/>
    <x v="33"/>
    <n v="0.96773822686497868"/>
  </r>
  <r>
    <x v="1"/>
    <x v="8"/>
    <x v="0"/>
    <x v="33"/>
    <n v="0.40835680538617197"/>
  </r>
  <r>
    <x v="1"/>
    <x v="5"/>
    <x v="0"/>
    <x v="33"/>
    <n v="5.0128919228947666"/>
  </r>
  <r>
    <x v="1"/>
    <x v="3"/>
    <x v="0"/>
    <x v="34"/>
    <n v="2.5182422610495081"/>
  </r>
  <r>
    <x v="1"/>
    <x v="4"/>
    <x v="0"/>
    <x v="34"/>
    <n v="3.4423054204385739"/>
  </r>
  <r>
    <x v="1"/>
    <x v="0"/>
    <x v="0"/>
    <x v="35"/>
    <n v="97.696012151429031"/>
  </r>
  <r>
    <x v="1"/>
    <x v="6"/>
    <x v="0"/>
    <x v="35"/>
    <n v="0.40865343331702486"/>
  </r>
  <r>
    <x v="1"/>
    <x v="1"/>
    <x v="0"/>
    <x v="35"/>
    <n v="0.12858241857527949"/>
  </r>
  <r>
    <x v="1"/>
    <x v="2"/>
    <x v="0"/>
    <x v="35"/>
    <n v="5.0336234093415566"/>
  </r>
  <r>
    <x v="1"/>
    <x v="7"/>
    <x v="0"/>
    <x v="35"/>
    <n v="0.96570051623208175"/>
  </r>
  <r>
    <x v="1"/>
    <x v="8"/>
    <x v="0"/>
    <x v="35"/>
    <n v="0.40865343331702486"/>
  </r>
  <r>
    <x v="1"/>
    <x v="5"/>
    <x v="0"/>
    <x v="35"/>
    <n v="5.0336234093415566"/>
  </r>
  <r>
    <x v="1"/>
    <x v="3"/>
    <x v="0"/>
    <x v="36"/>
    <n v="2.549006865317871"/>
  </r>
  <r>
    <x v="1"/>
    <x v="4"/>
    <x v="0"/>
    <x v="36"/>
    <n v="3.444041191022662"/>
  </r>
  <r>
    <x v="1"/>
    <x v="0"/>
    <x v="0"/>
    <x v="37"/>
    <n v="97.567358011368896"/>
  </r>
  <r>
    <x v="1"/>
    <x v="6"/>
    <x v="0"/>
    <x v="37"/>
    <n v="0.40980411147062523"/>
  </r>
  <r>
    <x v="1"/>
    <x v="1"/>
    <x v="0"/>
    <x v="37"/>
    <n v="0.12865414006013162"/>
  </r>
  <r>
    <x v="1"/>
    <x v="2"/>
    <x v="0"/>
    <x v="37"/>
    <n v="5.0551656021888913"/>
  </r>
  <r>
    <x v="1"/>
    <x v="7"/>
    <x v="0"/>
    <x v="37"/>
    <n v="0.96371660629817801"/>
  </r>
  <r>
    <x v="1"/>
    <x v="8"/>
    <x v="0"/>
    <x v="37"/>
    <n v="0.40980411147062523"/>
  </r>
  <r>
    <x v="1"/>
    <x v="5"/>
    <x v="0"/>
    <x v="37"/>
    <n v="5.0551656021888913"/>
  </r>
  <r>
    <x v="1"/>
    <x v="3"/>
    <x v="0"/>
    <x v="38"/>
    <n v="2.5617353292002987"/>
  </r>
  <r>
    <x v="1"/>
    <x v="4"/>
    <x v="0"/>
    <x v="38"/>
    <n v="3.4457689479898912"/>
  </r>
  <r>
    <x v="1"/>
    <x v="0"/>
    <x v="0"/>
    <x v="39"/>
    <n v="97.438646754609948"/>
  </r>
  <r>
    <x v="1"/>
    <x v="6"/>
    <x v="0"/>
    <x v="39"/>
    <n v="0.41101596009626729"/>
  </r>
  <r>
    <x v="1"/>
    <x v="1"/>
    <x v="0"/>
    <x v="39"/>
    <n v="0.1287112567589459"/>
  </r>
  <r>
    <x v="1"/>
    <x v="2"/>
    <x v="0"/>
    <x v="39"/>
    <n v="5.0677949225403118"/>
  </r>
  <r>
    <x v="1"/>
    <x v="7"/>
    <x v="0"/>
    <x v="39"/>
    <n v="0.96165368956926223"/>
  </r>
  <r>
    <x v="1"/>
    <x v="8"/>
    <x v="0"/>
    <x v="39"/>
    <n v="0.41101596009626729"/>
  </r>
  <r>
    <x v="1"/>
    <x v="5"/>
    <x v="0"/>
    <x v="39"/>
    <n v="5.0677949225403118"/>
  </r>
  <r>
    <x v="1"/>
    <x v="3"/>
    <x v="0"/>
    <x v="40"/>
    <n v="2.574258883382341"/>
  </r>
  <r>
    <x v="1"/>
    <x v="4"/>
    <x v="0"/>
    <x v="40"/>
    <n v="3.4474694725278976"/>
  </r>
  <r>
    <x v="1"/>
    <x v="0"/>
    <x v="0"/>
    <x v="41"/>
    <n v="97.309675717540983"/>
  </r>
  <r>
    <x v="1"/>
    <x v="6"/>
    <x v="0"/>
    <x v="41"/>
    <n v="0.41149923273517613"/>
  </r>
  <r>
    <x v="1"/>
    <x v="1"/>
    <x v="0"/>
    <x v="41"/>
    <n v="0.12897103706896623"/>
  </r>
  <r>
    <x v="1"/>
    <x v="2"/>
    <x v="0"/>
    <x v="41"/>
    <n v="5.0805206571055672"/>
  </r>
  <r>
    <x v="1"/>
    <x v="7"/>
    <x v="0"/>
    <x v="41"/>
    <n v="0.9595851529264785"/>
  </r>
  <r>
    <x v="1"/>
    <x v="8"/>
    <x v="0"/>
    <x v="41"/>
    <n v="0.41149923273517613"/>
  </r>
  <r>
    <x v="1"/>
    <x v="5"/>
    <x v="0"/>
    <x v="41"/>
    <n v="5.0805206571055672"/>
  </r>
  <r>
    <x v="1"/>
    <x v="3"/>
    <x v="0"/>
    <x v="42"/>
    <n v="2.5867828130868409"/>
  </r>
  <r>
    <x v="1"/>
    <x v="4"/>
    <x v="0"/>
    <x v="42"/>
    <n v="3.4490892136607609"/>
  </r>
  <r>
    <x v="1"/>
    <x v="0"/>
    <x v="0"/>
    <x v="43"/>
    <n v="97.180444314368614"/>
  </r>
  <r>
    <x v="1"/>
    <x v="6"/>
    <x v="0"/>
    <x v="43"/>
    <n v="0.41198651468267589"/>
  </r>
  <r>
    <x v="1"/>
    <x v="1"/>
    <x v="0"/>
    <x v="43"/>
    <n v="0.1292314031723672"/>
  </r>
  <r>
    <x v="1"/>
    <x v="2"/>
    <x v="0"/>
    <x v="43"/>
    <n v="5.0928427759039918"/>
  </r>
  <r>
    <x v="1"/>
    <x v="7"/>
    <x v="0"/>
    <x v="43"/>
    <n v="0.95757781536257447"/>
  </r>
  <r>
    <x v="1"/>
    <x v="8"/>
    <x v="0"/>
    <x v="43"/>
    <n v="0.41198651468267589"/>
  </r>
  <r>
    <x v="1"/>
    <x v="5"/>
    <x v="0"/>
    <x v="43"/>
    <n v="5.0928427759039918"/>
  </r>
  <r>
    <x v="1"/>
    <x v="3"/>
    <x v="0"/>
    <x v="44"/>
    <n v="2.5993071308069826"/>
  </r>
  <r>
    <x v="1"/>
    <x v="4"/>
    <x v="0"/>
    <x v="44"/>
    <n v="3.4507361553135496"/>
  </r>
  <r>
    <x v="1"/>
    <x v="0"/>
    <x v="0"/>
    <x v="45"/>
    <n v="97.050940784789773"/>
  </r>
  <r>
    <x v="1"/>
    <x v="6"/>
    <x v="0"/>
    <x v="45"/>
    <n v="0.41243726982131029"/>
  </r>
  <r>
    <x v="1"/>
    <x v="1"/>
    <x v="0"/>
    <x v="45"/>
    <n v="0.12950352957883904"/>
  </r>
  <r>
    <x v="1"/>
    <x v="2"/>
    <x v="0"/>
    <x v="45"/>
    <n v="5.1055692862769764"/>
  </r>
  <r>
    <x v="1"/>
    <x v="7"/>
    <x v="0"/>
    <x v="45"/>
    <n v="0.95549823029574454"/>
  </r>
  <r>
    <x v="1"/>
    <x v="8"/>
    <x v="0"/>
    <x v="45"/>
    <n v="0.41243726982131029"/>
  </r>
  <r>
    <x v="1"/>
    <x v="5"/>
    <x v="0"/>
    <x v="45"/>
    <n v="5.1055692862769764"/>
  </r>
  <r>
    <x v="1"/>
    <x v="3"/>
    <x v="0"/>
    <x v="46"/>
    <n v="2.6118318239577887"/>
  </r>
  <r>
    <x v="1"/>
    <x v="4"/>
    <x v="0"/>
    <x v="46"/>
    <n v="3.452304044337895"/>
  </r>
  <r>
    <x v="1"/>
    <x v="0"/>
    <x v="0"/>
    <x v="47"/>
    <n v="96.921171391840701"/>
  </r>
  <r>
    <x v="1"/>
    <x v="6"/>
    <x v="0"/>
    <x v="47"/>
    <n v="0.41291691872925684"/>
  </r>
  <r>
    <x v="1"/>
    <x v="1"/>
    <x v="0"/>
    <x v="47"/>
    <n v="0.12976939294906786"/>
  </r>
  <r>
    <x v="1"/>
    <x v="2"/>
    <x v="0"/>
    <x v="47"/>
    <n v="5.1365793961424355"/>
  </r>
  <r>
    <x v="1"/>
    <x v="7"/>
    <x v="0"/>
    <x v="47"/>
    <n v="0.95348030787664073"/>
  </r>
  <r>
    <x v="1"/>
    <x v="8"/>
    <x v="0"/>
    <x v="47"/>
    <n v="0.41291691872925684"/>
  </r>
  <r>
    <x v="1"/>
    <x v="5"/>
    <x v="0"/>
    <x v="47"/>
    <n v="5.1365793961424355"/>
  </r>
  <r>
    <x v="1"/>
    <x v="3"/>
    <x v="0"/>
    <x v="48"/>
    <n v="2.6629833851604001"/>
  </r>
  <r>
    <x v="1"/>
    <x v="4"/>
    <x v="0"/>
    <x v="48"/>
    <n v="3.4538974078923923"/>
  </r>
  <r>
    <x v="1"/>
    <x v="0"/>
    <x v="0"/>
    <x v="49"/>
    <n v="96.791539721293447"/>
  </r>
  <r>
    <x v="1"/>
    <x v="6"/>
    <x v="0"/>
    <x v="49"/>
    <n v="0.41486941001776556"/>
  </r>
  <r>
    <x v="1"/>
    <x v="1"/>
    <x v="0"/>
    <x v="49"/>
    <n v="0.12963167054725844"/>
  </r>
  <r>
    <x v="1"/>
    <x v="2"/>
    <x v="0"/>
    <x v="49"/>
    <n v="5.1702865480322746"/>
  </r>
  <r>
    <x v="1"/>
    <x v="7"/>
    <x v="0"/>
    <x v="49"/>
    <n v="0.95137518134734178"/>
  </r>
  <r>
    <x v="1"/>
    <x v="8"/>
    <x v="0"/>
    <x v="49"/>
    <n v="0.41486941001776556"/>
  </r>
  <r>
    <x v="1"/>
    <x v="5"/>
    <x v="0"/>
    <x v="49"/>
    <n v="5.1702865480322746"/>
  </r>
  <r>
    <x v="1"/>
    <x v="3"/>
    <x v="0"/>
    <x v="50"/>
    <n v="2.6780771610639187"/>
  </r>
  <r>
    <x v="1"/>
    <x v="4"/>
    <x v="0"/>
    <x v="50"/>
    <n v="3.4553813208798356"/>
  </r>
  <r>
    <x v="1"/>
    <x v="0"/>
    <x v="0"/>
    <x v="51"/>
    <n v="96.662100243246798"/>
  </r>
  <r>
    <x v="1"/>
    <x v="6"/>
    <x v="0"/>
    <x v="51"/>
    <n v="0.41703332982027924"/>
  </r>
  <r>
    <x v="1"/>
    <x v="1"/>
    <x v="0"/>
    <x v="51"/>
    <n v="0.12943947804664574"/>
  </r>
  <r>
    <x v="1"/>
    <x v="2"/>
    <x v="0"/>
    <x v="51"/>
    <n v="5.1861631179824652"/>
  </r>
  <r>
    <x v="1"/>
    <x v="7"/>
    <x v="0"/>
    <x v="51"/>
    <n v="0.94924822958217014"/>
  </r>
  <r>
    <x v="1"/>
    <x v="8"/>
    <x v="0"/>
    <x v="51"/>
    <n v="0.41703332982027924"/>
  </r>
  <r>
    <x v="1"/>
    <x v="5"/>
    <x v="0"/>
    <x v="51"/>
    <n v="5.1861631179824652"/>
  </r>
  <r>
    <x v="1"/>
    <x v="3"/>
    <x v="0"/>
    <x v="52"/>
    <n v="2.6931714623897651"/>
  </r>
  <r>
    <x v="1"/>
    <x v="4"/>
    <x v="0"/>
    <x v="52"/>
    <n v="3.4566924790568443"/>
  </r>
  <r>
    <x v="1"/>
    <x v="0"/>
    <x v="0"/>
    <x v="53"/>
    <n v="96.532454026416261"/>
  </r>
  <r>
    <x v="1"/>
    <x v="6"/>
    <x v="0"/>
    <x v="53"/>
    <n v="0.41775451599020869"/>
  </r>
  <r>
    <x v="1"/>
    <x v="1"/>
    <x v="0"/>
    <x v="53"/>
    <n v="0.12964621683054381"/>
  </r>
  <r>
    <x v="1"/>
    <x v="2"/>
    <x v="0"/>
    <x v="53"/>
    <n v="5.2007227343330831"/>
  </r>
  <r>
    <x v="1"/>
    <x v="7"/>
    <x v="0"/>
    <x v="53"/>
    <n v="0.94731996249659534"/>
  </r>
  <r>
    <x v="1"/>
    <x v="8"/>
    <x v="0"/>
    <x v="53"/>
    <n v="0.41775451599020869"/>
  </r>
  <r>
    <x v="1"/>
    <x v="5"/>
    <x v="0"/>
    <x v="53"/>
    <n v="5.2007227343330831"/>
  </r>
  <r>
    <x v="1"/>
    <x v="3"/>
    <x v="0"/>
    <x v="54"/>
    <n v="2.7087780364298819"/>
  </r>
  <r>
    <x v="1"/>
    <x v="4"/>
    <x v="0"/>
    <x v="54"/>
    <n v="3.458111847197709"/>
  </r>
  <r>
    <x v="1"/>
    <x v="0"/>
    <x v="0"/>
    <x v="55"/>
    <n v="96.402568932727263"/>
  </r>
  <r>
    <x v="1"/>
    <x v="6"/>
    <x v="0"/>
    <x v="55"/>
    <n v="0.41836544021345518"/>
  </r>
  <r>
    <x v="1"/>
    <x v="1"/>
    <x v="0"/>
    <x v="55"/>
    <n v="0.1298850936890015"/>
  </r>
  <r>
    <x v="1"/>
    <x v="2"/>
    <x v="0"/>
    <x v="55"/>
    <n v="5.216581317980693"/>
  </r>
  <r>
    <x v="1"/>
    <x v="7"/>
    <x v="0"/>
    <x v="55"/>
    <n v="0.94517828273200288"/>
  </r>
  <r>
    <x v="1"/>
    <x v="8"/>
    <x v="0"/>
    <x v="55"/>
    <n v="0.41836544021345518"/>
  </r>
  <r>
    <x v="1"/>
    <x v="5"/>
    <x v="0"/>
    <x v="55"/>
    <n v="5.216581317980693"/>
  </r>
  <r>
    <x v="1"/>
    <x v="3"/>
    <x v="0"/>
    <x v="56"/>
    <n v="2.7243851923844709"/>
  </r>
  <r>
    <x v="1"/>
    <x v="4"/>
    <x v="0"/>
    <x v="56"/>
    <n v="3.4594531426680897"/>
  </r>
  <r>
    <x v="1"/>
    <x v="0"/>
    <x v="0"/>
    <x v="57"/>
    <n v="96.272470577206803"/>
  </r>
  <r>
    <x v="1"/>
    <x v="6"/>
    <x v="0"/>
    <x v="57"/>
    <n v="0.41907653341650913"/>
  </r>
  <r>
    <x v="1"/>
    <x v="1"/>
    <x v="0"/>
    <x v="57"/>
    <n v="0.13009835552046586"/>
  </r>
  <r>
    <x v="1"/>
    <x v="2"/>
    <x v="0"/>
    <x v="57"/>
    <n v="5.2319370368847684"/>
  </r>
  <r>
    <x v="1"/>
    <x v="7"/>
    <x v="0"/>
    <x v="57"/>
    <n v="0.94309833096185602"/>
  </r>
  <r>
    <x v="1"/>
    <x v="8"/>
    <x v="0"/>
    <x v="57"/>
    <n v="0.41907653341650913"/>
  </r>
  <r>
    <x v="1"/>
    <x v="5"/>
    <x v="0"/>
    <x v="57"/>
    <n v="5.2319370368847684"/>
  </r>
  <r>
    <x v="1"/>
    <x v="3"/>
    <x v="0"/>
    <x v="58"/>
    <n v="2.7399929496159547"/>
  </r>
  <r>
    <x v="1"/>
    <x v="4"/>
    <x v="0"/>
    <x v="58"/>
    <n v="3.4608057876666987"/>
  </r>
  <r>
    <x v="1"/>
    <x v="0"/>
    <x v="0"/>
    <x v="59"/>
    <n v="96.142144774932461"/>
  </r>
  <r>
    <x v="1"/>
    <x v="6"/>
    <x v="0"/>
    <x v="59"/>
    <n v="0.41974292037107291"/>
  </r>
  <r>
    <x v="1"/>
    <x v="1"/>
    <x v="0"/>
    <x v="59"/>
    <n v="0.13032580227434537"/>
  </r>
  <r>
    <x v="1"/>
    <x v="2"/>
    <x v="0"/>
    <x v="59"/>
    <n v="5.247796822717552"/>
  </r>
  <r>
    <x v="1"/>
    <x v="7"/>
    <x v="0"/>
    <x v="59"/>
    <n v="0.94094190962449931"/>
  </r>
  <r>
    <x v="1"/>
    <x v="8"/>
    <x v="0"/>
    <x v="59"/>
    <n v="0.41974292037107291"/>
  </r>
  <r>
    <x v="1"/>
    <x v="5"/>
    <x v="0"/>
    <x v="59"/>
    <n v="5.247796822717552"/>
  </r>
  <r>
    <x v="1"/>
    <x v="3"/>
    <x v="0"/>
    <x v="60"/>
    <n v="2.7556012885820991"/>
  </r>
  <r>
    <x v="1"/>
    <x v="4"/>
    <x v="0"/>
    <x v="60"/>
    <n v="3.4620825171980174"/>
  </r>
  <r>
    <x v="1"/>
    <x v="0"/>
    <x v="0"/>
    <x v="61"/>
    <n v="96.01159950282532"/>
  </r>
  <r>
    <x v="1"/>
    <x v="6"/>
    <x v="0"/>
    <x v="61"/>
    <n v="0.42044536823261786"/>
  </r>
  <r>
    <x v="1"/>
    <x v="1"/>
    <x v="0"/>
    <x v="61"/>
    <n v="0.13054527210714775"/>
  </r>
  <r>
    <x v="1"/>
    <x v="2"/>
    <x v="0"/>
    <x v="61"/>
    <n v="5.2632775106374075"/>
  </r>
  <r>
    <x v="1"/>
    <x v="7"/>
    <x v="0"/>
    <x v="61"/>
    <n v="0.93884783308291431"/>
  </r>
  <r>
    <x v="1"/>
    <x v="8"/>
    <x v="0"/>
    <x v="61"/>
    <n v="0.42044536823261786"/>
  </r>
  <r>
    <x v="1"/>
    <x v="5"/>
    <x v="0"/>
    <x v="61"/>
    <n v="5.2632775106374075"/>
  </r>
  <r>
    <x v="1"/>
    <x v="3"/>
    <x v="0"/>
    <x v="62"/>
    <n v="2.7714661128918072"/>
  </r>
  <r>
    <x v="1"/>
    <x v="4"/>
    <x v="0"/>
    <x v="62"/>
    <n v="3.4633684491274908"/>
  </r>
  <r>
    <x v="1"/>
    <x v="0"/>
    <x v="0"/>
    <x v="63"/>
    <n v="95.880823288951277"/>
  </r>
  <r>
    <x v="1"/>
    <x v="6"/>
    <x v="0"/>
    <x v="63"/>
    <n v="0.42111307701962186"/>
  </r>
  <r>
    <x v="1"/>
    <x v="1"/>
    <x v="0"/>
    <x v="63"/>
    <n v="0.1307762138740487"/>
  </r>
  <r>
    <x v="1"/>
    <x v="2"/>
    <x v="0"/>
    <x v="63"/>
    <n v="5.2790188205908395"/>
  </r>
  <r>
    <x v="1"/>
    <x v="7"/>
    <x v="0"/>
    <x v="63"/>
    <n v="0.93667686463633093"/>
  </r>
  <r>
    <x v="1"/>
    <x v="8"/>
    <x v="0"/>
    <x v="63"/>
    <n v="0.42111307701962186"/>
  </r>
  <r>
    <x v="1"/>
    <x v="5"/>
    <x v="0"/>
    <x v="63"/>
    <n v="5.2790188205908395"/>
  </r>
  <r>
    <x v="1"/>
    <x v="3"/>
    <x v="0"/>
    <x v="64"/>
    <n v="2.7870756539269737"/>
  </r>
  <r>
    <x v="1"/>
    <x v="4"/>
    <x v="0"/>
    <x v="64"/>
    <n v="3.4646204816341397"/>
  </r>
  <r>
    <x v="1"/>
    <x v="0"/>
    <x v="0"/>
    <x v="65"/>
    <n v="95.749818704538527"/>
  </r>
  <r>
    <x v="1"/>
    <x v="6"/>
    <x v="0"/>
    <x v="65"/>
    <n v="0.42179722556343174"/>
  </r>
  <r>
    <x v="1"/>
    <x v="1"/>
    <x v="0"/>
    <x v="65"/>
    <n v="0.1310045844127519"/>
  </r>
  <r>
    <x v="1"/>
    <x v="2"/>
    <x v="0"/>
    <x v="65"/>
    <n v="5.2948804188633325"/>
  </r>
  <r>
    <x v="1"/>
    <x v="7"/>
    <x v="0"/>
    <x v="65"/>
    <n v="0.93449875946167027"/>
  </r>
  <r>
    <x v="1"/>
    <x v="8"/>
    <x v="0"/>
    <x v="65"/>
    <n v="0.42179722556343174"/>
  </r>
  <r>
    <x v="1"/>
    <x v="5"/>
    <x v="0"/>
    <x v="65"/>
    <n v="5.2948804188633325"/>
  </r>
  <r>
    <x v="1"/>
    <x v="3"/>
    <x v="0"/>
    <x v="66"/>
    <n v="2.8026857764260837"/>
  </r>
  <r>
    <x v="1"/>
    <x v="4"/>
    <x v="0"/>
    <x v="66"/>
    <n v="3.4657998517712452"/>
  </r>
  <r>
    <x v="1"/>
    <x v="0"/>
    <x v="0"/>
    <x v="67"/>
    <n v="95.618585203728486"/>
  </r>
  <r>
    <x v="1"/>
    <x v="6"/>
    <x v="0"/>
    <x v="67"/>
    <n v="0.4224865334736459"/>
  </r>
  <r>
    <x v="1"/>
    <x v="1"/>
    <x v="0"/>
    <x v="67"/>
    <n v="0.13123350081004018"/>
  </r>
  <r>
    <x v="1"/>
    <x v="2"/>
    <x v="0"/>
    <x v="67"/>
    <n v="5.3102390562448232"/>
  </r>
  <r>
    <x v="1"/>
    <x v="7"/>
    <x v="0"/>
    <x v="67"/>
    <n v="0.93238391237269336"/>
  </r>
  <r>
    <x v="1"/>
    <x v="8"/>
    <x v="0"/>
    <x v="67"/>
    <n v="0.4224865334736459"/>
  </r>
  <r>
    <x v="1"/>
    <x v="5"/>
    <x v="0"/>
    <x v="67"/>
    <n v="5.3102390562448232"/>
  </r>
  <r>
    <x v="1"/>
    <x v="3"/>
    <x v="0"/>
    <x v="68"/>
    <n v="2.8182964997486959"/>
  </r>
  <r>
    <x v="1"/>
    <x v="4"/>
    <x v="0"/>
    <x v="68"/>
    <n v="3.4669851868724066"/>
  </r>
  <r>
    <x v="1"/>
    <x v="0"/>
    <x v="0"/>
    <x v="69"/>
    <n v="95.487108592151856"/>
  </r>
  <r>
    <x v="1"/>
    <x v="6"/>
    <x v="0"/>
    <x v="69"/>
    <n v="0.42313128804309363"/>
  </r>
  <r>
    <x v="1"/>
    <x v="1"/>
    <x v="0"/>
    <x v="69"/>
    <n v="0.13147661157662915"/>
  </r>
  <r>
    <x v="1"/>
    <x v="2"/>
    <x v="0"/>
    <x v="69"/>
    <n v="5.3261018557848017"/>
  </r>
  <r>
    <x v="1"/>
    <x v="7"/>
    <x v="0"/>
    <x v="69"/>
    <n v="0.93019179527663431"/>
  </r>
  <r>
    <x v="1"/>
    <x v="8"/>
    <x v="0"/>
    <x v="69"/>
    <n v="0.42313128804309363"/>
  </r>
  <r>
    <x v="1"/>
    <x v="5"/>
    <x v="0"/>
    <x v="69"/>
    <n v="5.3261018557848017"/>
  </r>
  <r>
    <x v="1"/>
    <x v="3"/>
    <x v="0"/>
    <x v="70"/>
    <n v="2.8339078043572608"/>
  </r>
  <r>
    <x v="1"/>
    <x v="4"/>
    <x v="0"/>
    <x v="70"/>
    <n v="3.4681000162794184"/>
  </r>
  <r>
    <x v="1"/>
    <x v="0"/>
    <x v="0"/>
    <x v="71"/>
    <n v="95.355396694184776"/>
  </r>
  <r>
    <x v="1"/>
    <x v="6"/>
    <x v="0"/>
    <x v="71"/>
    <n v="0.42381172189682076"/>
  </r>
  <r>
    <x v="1"/>
    <x v="1"/>
    <x v="0"/>
    <x v="71"/>
    <n v="0.13171189796707869"/>
  </r>
  <r>
    <x v="1"/>
    <x v="2"/>
    <x v="0"/>
    <x v="71"/>
    <n v="5.3514883474145769"/>
  </r>
  <r>
    <x v="1"/>
    <x v="7"/>
    <x v="0"/>
    <x v="71"/>
    <n v="0.92806353048405632"/>
  </r>
  <r>
    <x v="1"/>
    <x v="8"/>
    <x v="0"/>
    <x v="71"/>
    <n v="0.42381172189682076"/>
  </r>
  <r>
    <x v="1"/>
    <x v="5"/>
    <x v="0"/>
    <x v="71"/>
    <n v="5.3514883474145769"/>
  </r>
  <r>
    <x v="1"/>
    <x v="3"/>
    <x v="0"/>
    <x v="72"/>
    <n v="2.8779620454683519"/>
  </r>
  <r>
    <x v="1"/>
    <x v="4"/>
    <x v="0"/>
    <x v="72"/>
    <n v="3.4692186646731793"/>
  </r>
  <r>
    <x v="1"/>
    <x v="0"/>
    <x v="0"/>
    <x v="73"/>
    <n v="95.223653692918163"/>
  </r>
  <r>
    <x v="1"/>
    <x v="6"/>
    <x v="0"/>
    <x v="73"/>
    <n v="0.42524441189335355"/>
  </r>
  <r>
    <x v="1"/>
    <x v="1"/>
    <x v="0"/>
    <x v="73"/>
    <n v="0.13174300126661009"/>
  </r>
  <r>
    <x v="1"/>
    <x v="2"/>
    <x v="0"/>
    <x v="73"/>
    <n v="5.3781887412992813"/>
  </r>
  <r>
    <x v="1"/>
    <x v="7"/>
    <x v="0"/>
    <x v="73"/>
    <n v="0.92585002748793122"/>
  </r>
  <r>
    <x v="1"/>
    <x v="8"/>
    <x v="0"/>
    <x v="73"/>
    <n v="0.42524441189335355"/>
  </r>
  <r>
    <x v="1"/>
    <x v="5"/>
    <x v="0"/>
    <x v="73"/>
    <n v="5.3781887412992813"/>
  </r>
  <r>
    <x v="1"/>
    <x v="3"/>
    <x v="0"/>
    <x v="74"/>
    <n v="2.8946855983292386"/>
  </r>
  <r>
    <x v="1"/>
    <x v="4"/>
    <x v="0"/>
    <x v="74"/>
    <n v="3.4702405175608853"/>
  </r>
  <r>
    <x v="1"/>
    <x v="0"/>
    <x v="0"/>
    <x v="75"/>
    <n v="95.091903766557692"/>
  </r>
  <r>
    <x v="1"/>
    <x v="6"/>
    <x v="0"/>
    <x v="75"/>
    <n v="0.42677565183052857"/>
  </r>
  <r>
    <x v="1"/>
    <x v="1"/>
    <x v="0"/>
    <x v="75"/>
    <n v="0.13174992636046925"/>
  </r>
  <r>
    <x v="1"/>
    <x v="2"/>
    <x v="0"/>
    <x v="75"/>
    <n v="5.3951700412143122"/>
  </r>
  <r>
    <x v="1"/>
    <x v="7"/>
    <x v="0"/>
    <x v="75"/>
    <n v="0.92362144196483575"/>
  </r>
  <r>
    <x v="1"/>
    <x v="8"/>
    <x v="0"/>
    <x v="75"/>
    <n v="0.42677565183052857"/>
  </r>
  <r>
    <x v="1"/>
    <x v="5"/>
    <x v="0"/>
    <x v="75"/>
    <n v="5.3951700412143122"/>
  </r>
  <r>
    <x v="1"/>
    <x v="3"/>
    <x v="0"/>
    <x v="76"/>
    <n v="2.9111784588416123"/>
  </r>
  <r>
    <x v="1"/>
    <x v="4"/>
    <x v="0"/>
    <x v="76"/>
    <n v="3.4711630535472215"/>
  </r>
  <r>
    <x v="1"/>
    <x v="0"/>
    <x v="0"/>
    <x v="77"/>
    <n v="94.95993184666429"/>
  </r>
  <r>
    <x v="1"/>
    <x v="6"/>
    <x v="0"/>
    <x v="77"/>
    <n v="0.42753082530280551"/>
  </r>
  <r>
    <x v="1"/>
    <x v="1"/>
    <x v="0"/>
    <x v="77"/>
    <n v="0.13197191989340387"/>
  </r>
  <r>
    <x v="1"/>
    <x v="2"/>
    <x v="0"/>
    <x v="77"/>
    <n v="5.411200681614412"/>
  </r>
  <r>
    <x v="1"/>
    <x v="7"/>
    <x v="0"/>
    <x v="77"/>
    <n v="0.92152940828983776"/>
  </r>
  <r>
    <x v="1"/>
    <x v="8"/>
    <x v="0"/>
    <x v="77"/>
    <n v="0.42753082530280551"/>
  </r>
  <r>
    <x v="1"/>
    <x v="5"/>
    <x v="0"/>
    <x v="77"/>
    <n v="5.411200681614412"/>
  </r>
  <r>
    <x v="1"/>
    <x v="3"/>
    <x v="0"/>
    <x v="78"/>
    <n v="2.9279468980101475"/>
  </r>
  <r>
    <x v="1"/>
    <x v="4"/>
    <x v="0"/>
    <x v="78"/>
    <n v="3.4721141052177273"/>
  </r>
  <r>
    <x v="1"/>
    <x v="0"/>
    <x v="0"/>
    <x v="79"/>
    <n v="94.827713968270416"/>
  </r>
  <r>
    <x v="1"/>
    <x v="6"/>
    <x v="0"/>
    <x v="79"/>
    <n v="0.42820603994560663"/>
  </r>
  <r>
    <x v="1"/>
    <x v="1"/>
    <x v="0"/>
    <x v="79"/>
    <n v="0.13221787839388041"/>
  </r>
  <r>
    <x v="1"/>
    <x v="2"/>
    <x v="0"/>
    <x v="79"/>
    <n v="5.4281920217182789"/>
  </r>
  <r>
    <x v="1"/>
    <x v="7"/>
    <x v="0"/>
    <x v="79"/>
    <n v="0.91928617303950544"/>
  </r>
  <r>
    <x v="1"/>
    <x v="8"/>
    <x v="0"/>
    <x v="79"/>
    <n v="0.42820603994560663"/>
  </r>
  <r>
    <x v="1"/>
    <x v="5"/>
    <x v="0"/>
    <x v="79"/>
    <n v="5.4281920217182789"/>
  </r>
  <r>
    <x v="1"/>
    <x v="3"/>
    <x v="0"/>
    <x v="80"/>
    <n v="2.9447160123960314"/>
  </r>
  <r>
    <x v="1"/>
    <x v="4"/>
    <x v="0"/>
    <x v="80"/>
    <n v="3.4729999397886679"/>
  </r>
  <r>
    <x v="1"/>
    <x v="0"/>
    <x v="0"/>
    <x v="81"/>
    <n v="94.695267579390773"/>
  </r>
  <r>
    <x v="1"/>
    <x v="6"/>
    <x v="0"/>
    <x v="81"/>
    <n v="0.42895253366695707"/>
  </r>
  <r>
    <x v="1"/>
    <x v="1"/>
    <x v="0"/>
    <x v="81"/>
    <n v="0.13244638887963639"/>
  </r>
  <r>
    <x v="1"/>
    <x v="2"/>
    <x v="0"/>
    <x v="81"/>
    <n v="5.4446446205954047"/>
  </r>
  <r>
    <x v="1"/>
    <x v="7"/>
    <x v="0"/>
    <x v="81"/>
    <n v="0.91710805497106962"/>
  </r>
  <r>
    <x v="1"/>
    <x v="8"/>
    <x v="0"/>
    <x v="81"/>
    <n v="0.42895253366695707"/>
  </r>
  <r>
    <x v="1"/>
    <x v="5"/>
    <x v="0"/>
    <x v="81"/>
    <n v="5.4446446205954047"/>
  </r>
  <r>
    <x v="1"/>
    <x v="3"/>
    <x v="0"/>
    <x v="82"/>
    <n v="2.9614858242449804"/>
  </r>
  <r>
    <x v="1"/>
    <x v="4"/>
    <x v="0"/>
    <x v="82"/>
    <n v="3.4738796163391372"/>
  </r>
  <r>
    <x v="1"/>
    <x v="0"/>
    <x v="0"/>
    <x v="83"/>
    <n v="94.562577627125066"/>
  </r>
  <r>
    <x v="1"/>
    <x v="6"/>
    <x v="0"/>
    <x v="83"/>
    <n v="0.42965173268497703"/>
  </r>
  <r>
    <x v="1"/>
    <x v="1"/>
    <x v="0"/>
    <x v="83"/>
    <n v="0.1326899522657092"/>
  </r>
  <r>
    <x v="1"/>
    <x v="2"/>
    <x v="0"/>
    <x v="83"/>
    <n v="5.4616373363639203"/>
  </r>
  <r>
    <x v="1"/>
    <x v="7"/>
    <x v="0"/>
    <x v="83"/>
    <n v="0.91485033545102767"/>
  </r>
  <r>
    <x v="1"/>
    <x v="8"/>
    <x v="0"/>
    <x v="83"/>
    <n v="0.42965173268497703"/>
  </r>
  <r>
    <x v="1"/>
    <x v="5"/>
    <x v="0"/>
    <x v="83"/>
    <n v="5.4616373363639203"/>
  </r>
  <r>
    <x v="1"/>
    <x v="3"/>
    <x v="0"/>
    <x v="84"/>
    <n v="2.978256311092875"/>
  </r>
  <r>
    <x v="1"/>
    <x v="4"/>
    <x v="0"/>
    <x v="84"/>
    <n v="3.474696384871323"/>
  </r>
  <r>
    <x v="1"/>
    <x v="0"/>
    <x v="0"/>
    <x v="85"/>
    <n v="94.429652362537979"/>
  </r>
  <r>
    <x v="1"/>
    <x v="6"/>
    <x v="0"/>
    <x v="85"/>
    <n v="0.43038875382593161"/>
  </r>
  <r>
    <x v="1"/>
    <x v="1"/>
    <x v="0"/>
    <x v="85"/>
    <n v="0.1329252645870915"/>
  </r>
  <r>
    <x v="1"/>
    <x v="2"/>
    <x v="0"/>
    <x v="85"/>
    <n v="5.4782239158930413"/>
  </r>
  <r>
    <x v="1"/>
    <x v="7"/>
    <x v="0"/>
    <x v="85"/>
    <n v="0.91265835649995586"/>
  </r>
  <r>
    <x v="1"/>
    <x v="8"/>
    <x v="0"/>
    <x v="85"/>
    <n v="0.43038875382593161"/>
  </r>
  <r>
    <x v="1"/>
    <x v="5"/>
    <x v="0"/>
    <x v="85"/>
    <n v="5.4782239158930413"/>
  </r>
  <r>
    <x v="1"/>
    <x v="3"/>
    <x v="0"/>
    <x v="86"/>
    <n v="2.9953024326596411"/>
  </r>
  <r>
    <x v="1"/>
    <x v="4"/>
    <x v="0"/>
    <x v="86"/>
    <n v="3.4755047001331363"/>
  </r>
  <r>
    <x v="1"/>
    <x v="0"/>
    <x v="0"/>
    <x v="87"/>
    <n v="94.296479583022887"/>
  </r>
  <r>
    <x v="1"/>
    <x v="6"/>
    <x v="0"/>
    <x v="87"/>
    <n v="0.43108898328493461"/>
  </r>
  <r>
    <x v="1"/>
    <x v="1"/>
    <x v="0"/>
    <x v="87"/>
    <n v="0.13317277951509884"/>
  </r>
  <r>
    <x v="1"/>
    <x v="2"/>
    <x v="0"/>
    <x v="87"/>
    <n v="5.4950897803589172"/>
  </r>
  <r>
    <x v="1"/>
    <x v="7"/>
    <x v="0"/>
    <x v="87"/>
    <n v="0.9103863739224235"/>
  </r>
  <r>
    <x v="1"/>
    <x v="8"/>
    <x v="0"/>
    <x v="87"/>
    <n v="0.43108898328493461"/>
  </r>
  <r>
    <x v="1"/>
    <x v="5"/>
    <x v="0"/>
    <x v="87"/>
    <n v="5.4950897803589172"/>
  </r>
  <r>
    <x v="1"/>
    <x v="3"/>
    <x v="0"/>
    <x v="88"/>
    <n v="3.0120743139433914"/>
  </r>
  <r>
    <x v="1"/>
    <x v="4"/>
    <x v="0"/>
    <x v="88"/>
    <n v="3.4762767552136697"/>
  </r>
  <r>
    <x v="1"/>
    <x v="0"/>
    <x v="0"/>
    <x v="89"/>
    <n v="94.163061851674044"/>
  </r>
  <r>
    <x v="1"/>
    <x v="6"/>
    <x v="0"/>
    <x v="89"/>
    <n v="0.43180635106707704"/>
  </r>
  <r>
    <x v="1"/>
    <x v="1"/>
    <x v="0"/>
    <x v="89"/>
    <n v="0.13341773134884397"/>
  </r>
  <r>
    <x v="1"/>
    <x v="2"/>
    <x v="0"/>
    <x v="89"/>
    <n v="5.5120845700527088"/>
  </r>
  <r>
    <x v="1"/>
    <x v="7"/>
    <x v="0"/>
    <x v="89"/>
    <n v="0.90810741627492519"/>
  </r>
  <r>
    <x v="1"/>
    <x v="8"/>
    <x v="0"/>
    <x v="89"/>
    <n v="0.43180635106707704"/>
  </r>
  <r>
    <x v="1"/>
    <x v="5"/>
    <x v="0"/>
    <x v="89"/>
    <n v="5.5120845700527088"/>
  </r>
  <r>
    <x v="1"/>
    <x v="3"/>
    <x v="0"/>
    <x v="90"/>
    <n v="3.0288468698924875"/>
  </r>
  <r>
    <x v="1"/>
    <x v="4"/>
    <x v="0"/>
    <x v="90"/>
    <n v="3.476989384237883"/>
  </r>
  <r>
    <x v="1"/>
    <x v="0"/>
    <x v="0"/>
    <x v="91"/>
    <n v="94.029398451711103"/>
  </r>
  <r>
    <x v="1"/>
    <x v="6"/>
    <x v="0"/>
    <x v="91"/>
    <n v="0.43252896691794285"/>
  </r>
  <r>
    <x v="1"/>
    <x v="1"/>
    <x v="0"/>
    <x v="91"/>
    <n v="0.13366339996293844"/>
  </r>
  <r>
    <x v="1"/>
    <x v="2"/>
    <x v="0"/>
    <x v="91"/>
    <n v="5.5285405084647721"/>
  </r>
  <r>
    <x v="1"/>
    <x v="7"/>
    <x v="0"/>
    <x v="91"/>
    <n v="0.90589512041481679"/>
  </r>
  <r>
    <x v="1"/>
    <x v="8"/>
    <x v="0"/>
    <x v="91"/>
    <n v="0.43252896691794285"/>
  </r>
  <r>
    <x v="1"/>
    <x v="5"/>
    <x v="0"/>
    <x v="91"/>
    <n v="5.5285405084647721"/>
  </r>
  <r>
    <x v="1"/>
    <x v="3"/>
    <x v="0"/>
    <x v="92"/>
    <n v="3.0456201227450075"/>
  </r>
  <r>
    <x v="1"/>
    <x v="4"/>
    <x v="0"/>
    <x v="92"/>
    <n v="3.4776900994274884"/>
  </r>
  <r>
    <x v="1"/>
    <x v="0"/>
    <x v="0"/>
    <x v="93"/>
    <n v="93.895474313994768"/>
  </r>
  <r>
    <x v="1"/>
    <x v="6"/>
    <x v="0"/>
    <x v="93"/>
    <n v="0.43320444860571633"/>
  </r>
  <r>
    <x v="1"/>
    <x v="1"/>
    <x v="0"/>
    <x v="93"/>
    <n v="0.13392413771633688"/>
  </r>
  <r>
    <x v="1"/>
    <x v="2"/>
    <x v="0"/>
    <x v="93"/>
    <n v="5.5455366726992672"/>
  </r>
  <r>
    <x v="1"/>
    <x v="7"/>
    <x v="0"/>
    <x v="93"/>
    <n v="0.90360248435562573"/>
  </r>
  <r>
    <x v="1"/>
    <x v="8"/>
    <x v="0"/>
    <x v="93"/>
    <n v="0.43320444860571633"/>
  </r>
  <r>
    <x v="1"/>
    <x v="5"/>
    <x v="0"/>
    <x v="93"/>
    <n v="5.5455366726992672"/>
  </r>
  <r>
    <x v="1"/>
    <x v="3"/>
    <x v="0"/>
    <x v="94"/>
    <n v="3.0623940500433822"/>
  </r>
  <r>
    <x v="1"/>
    <x v="4"/>
    <x v="0"/>
    <x v="94"/>
    <n v="3.4783336968502665"/>
  </r>
  <r>
    <x v="1"/>
    <x v="0"/>
    <x v="0"/>
    <x v="95"/>
    <n v="93.761297519691084"/>
  </r>
  <r>
    <x v="1"/>
    <x v="6"/>
    <x v="0"/>
    <x v="95"/>
    <n v="0.43391733017395845"/>
  </r>
  <r>
    <x v="1"/>
    <x v="1"/>
    <x v="0"/>
    <x v="95"/>
    <n v="0.1341767943036794"/>
  </r>
  <r>
    <x v="1"/>
    <x v="2"/>
    <x v="0"/>
    <x v="95"/>
    <n v="5.5579023142803585"/>
  </r>
  <r>
    <x v="1"/>
    <x v="7"/>
    <x v="0"/>
    <x v="95"/>
    <n v="0.90137710823011796"/>
  </r>
  <r>
    <x v="1"/>
    <x v="8"/>
    <x v="0"/>
    <x v="95"/>
    <n v="0.43391733017395845"/>
  </r>
  <r>
    <x v="1"/>
    <x v="5"/>
    <x v="0"/>
    <x v="95"/>
    <n v="5.5579023142803585"/>
  </r>
  <r>
    <x v="1"/>
    <x v="3"/>
    <x v="0"/>
    <x v="96"/>
    <n v="3.0624452279940817"/>
  </r>
  <r>
    <x v="1"/>
    <x v="4"/>
    <x v="0"/>
    <x v="96"/>
    <n v="3.4789630866924881"/>
  </r>
  <r>
    <x v="1"/>
    <x v="0"/>
    <x v="0"/>
    <x v="97"/>
    <n v="93.626765462049718"/>
  </r>
  <r>
    <x v="1"/>
    <x v="6"/>
    <x v="0"/>
    <x v="97"/>
    <n v="0.4342634437288504"/>
  </r>
  <r>
    <x v="1"/>
    <x v="1"/>
    <x v="0"/>
    <x v="97"/>
    <n v="0.13453205764135986"/>
  </r>
  <r>
    <x v="1"/>
    <x v="2"/>
    <x v="0"/>
    <x v="97"/>
    <n v="5.5698501359029073"/>
  </r>
  <r>
    <x v="1"/>
    <x v="7"/>
    <x v="0"/>
    <x v="97"/>
    <n v="0.89907414764026028"/>
  </r>
  <r>
    <x v="1"/>
    <x v="8"/>
    <x v="0"/>
    <x v="97"/>
    <n v="0.4342634437288504"/>
  </r>
  <r>
    <x v="1"/>
    <x v="5"/>
    <x v="0"/>
    <x v="97"/>
    <n v="5.5698501359029073"/>
  </r>
  <r>
    <x v="1"/>
    <x v="3"/>
    <x v="0"/>
    <x v="98"/>
    <n v="3.0780416071245931"/>
  </r>
  <r>
    <x v="1"/>
    <x v="4"/>
    <x v="0"/>
    <x v="98"/>
    <n v="3.4795940400137004"/>
  </r>
  <r>
    <x v="1"/>
    <x v="0"/>
    <x v="0"/>
    <x v="99"/>
    <n v="93.49186598155967"/>
  </r>
  <r>
    <x v="1"/>
    <x v="6"/>
    <x v="0"/>
    <x v="99"/>
    <n v="0.43457254361078951"/>
  </r>
  <r>
    <x v="1"/>
    <x v="1"/>
    <x v="0"/>
    <x v="99"/>
    <n v="0.13489948049005385"/>
  </r>
  <r>
    <x v="1"/>
    <x v="2"/>
    <x v="0"/>
    <x v="99"/>
    <n v="5.5865250528519406"/>
  </r>
  <r>
    <x v="1"/>
    <x v="7"/>
    <x v="0"/>
    <x v="99"/>
    <n v="0.89676824152091583"/>
  </r>
  <r>
    <x v="1"/>
    <x v="8"/>
    <x v="0"/>
    <x v="99"/>
    <n v="0.43457254361078951"/>
  </r>
  <r>
    <x v="1"/>
    <x v="5"/>
    <x v="0"/>
    <x v="99"/>
    <n v="5.5865250528519406"/>
  </r>
  <r>
    <x v="1"/>
    <x v="3"/>
    <x v="0"/>
    <x v="100"/>
    <n v="3.0938779372446046"/>
  </r>
  <r>
    <x v="1"/>
    <x v="4"/>
    <x v="0"/>
    <x v="100"/>
    <n v="3.4801339570579959"/>
  </r>
  <r>
    <x v="1"/>
    <x v="0"/>
    <x v="0"/>
    <x v="101"/>
    <n v="93.356696836427602"/>
  </r>
  <r>
    <x v="1"/>
    <x v="6"/>
    <x v="0"/>
    <x v="101"/>
    <n v="0.43524554295321605"/>
  </r>
  <r>
    <x v="1"/>
    <x v="1"/>
    <x v="0"/>
    <x v="101"/>
    <n v="0.13516914513207329"/>
  </r>
  <r>
    <x v="1"/>
    <x v="2"/>
    <x v="0"/>
    <x v="101"/>
    <n v="5.6018004253321463"/>
  </r>
  <r>
    <x v="1"/>
    <x v="7"/>
    <x v="0"/>
    <x v="101"/>
    <n v="0.89467946851884161"/>
  </r>
  <r>
    <x v="1"/>
    <x v="8"/>
    <x v="0"/>
    <x v="101"/>
    <n v="0.43524554295321605"/>
  </r>
  <r>
    <x v="1"/>
    <x v="5"/>
    <x v="0"/>
    <x v="101"/>
    <n v="5.6018004253321463"/>
  </r>
  <r>
    <x v="1"/>
    <x v="3"/>
    <x v="0"/>
    <x v="102"/>
    <n v="3.1102517503503568"/>
  </r>
  <r>
    <x v="1"/>
    <x v="4"/>
    <x v="0"/>
    <x v="102"/>
    <n v="3.4806979717953102"/>
  </r>
  <r>
    <x v="1"/>
    <x v="0"/>
    <x v="0"/>
    <x v="103"/>
    <n v="93.221224587489857"/>
  </r>
  <r>
    <x v="1"/>
    <x v="6"/>
    <x v="0"/>
    <x v="103"/>
    <n v="0.43580465337158703"/>
  </r>
  <r>
    <x v="1"/>
    <x v="1"/>
    <x v="0"/>
    <x v="103"/>
    <n v="0.13547224893774107"/>
  </r>
  <r>
    <x v="1"/>
    <x v="2"/>
    <x v="0"/>
    <x v="103"/>
    <n v="5.6184386502512318"/>
  </r>
  <r>
    <x v="1"/>
    <x v="7"/>
    <x v="0"/>
    <x v="103"/>
    <n v="0.89236134324115102"/>
  </r>
  <r>
    <x v="1"/>
    <x v="8"/>
    <x v="0"/>
    <x v="103"/>
    <n v="0.43580465337158703"/>
  </r>
  <r>
    <x v="1"/>
    <x v="5"/>
    <x v="0"/>
    <x v="103"/>
    <n v="5.6184386502512318"/>
  </r>
  <r>
    <x v="1"/>
    <x v="3"/>
    <x v="0"/>
    <x v="104"/>
    <n v="3.1266262001877987"/>
  </r>
  <r>
    <x v="1"/>
    <x v="4"/>
    <x v="0"/>
    <x v="104"/>
    <n v="3.4812100268841073"/>
  </r>
  <r>
    <x v="1"/>
    <x v="0"/>
    <x v="0"/>
    <x v="105"/>
    <n v="93.085474779081039"/>
  </r>
  <r>
    <x v="1"/>
    <x v="6"/>
    <x v="0"/>
    <x v="105"/>
    <n v="0.4364647760384196"/>
  </r>
  <r>
    <x v="1"/>
    <x v="1"/>
    <x v="0"/>
    <x v="105"/>
    <n v="0.13574980840882453"/>
  </r>
  <r>
    <x v="1"/>
    <x v="2"/>
    <x v="0"/>
    <x v="105"/>
    <n v="5.6345493147962644"/>
  </r>
  <r>
    <x v="1"/>
    <x v="7"/>
    <x v="0"/>
    <x v="105"/>
    <n v="0.89011190972239429"/>
  </r>
  <r>
    <x v="1"/>
    <x v="8"/>
    <x v="0"/>
    <x v="105"/>
    <n v="0.4364647760384196"/>
  </r>
  <r>
    <x v="1"/>
    <x v="5"/>
    <x v="0"/>
    <x v="105"/>
    <n v="5.6345493147962644"/>
  </r>
  <r>
    <x v="1"/>
    <x v="3"/>
    <x v="0"/>
    <x v="106"/>
    <n v="3.1430013079966734"/>
  </r>
  <r>
    <x v="1"/>
    <x v="4"/>
    <x v="0"/>
    <x v="106"/>
    <n v="3.4817042629849526"/>
  </r>
  <r>
    <x v="1"/>
    <x v="0"/>
    <x v="0"/>
    <x v="107"/>
    <n v="92.949432559929761"/>
  </r>
  <r>
    <x v="1"/>
    <x v="6"/>
    <x v="0"/>
    <x v="107"/>
    <n v="0.43707891511163005"/>
  </r>
  <r>
    <x v="1"/>
    <x v="1"/>
    <x v="0"/>
    <x v="107"/>
    <n v="0.13604221915128126"/>
  </r>
  <r>
    <x v="1"/>
    <x v="2"/>
    <x v="0"/>
    <x v="107"/>
    <n v="5.6511888551985612"/>
  </r>
  <r>
    <x v="1"/>
    <x v="7"/>
    <x v="0"/>
    <x v="107"/>
    <n v="0.88778167253469609"/>
  </r>
  <r>
    <x v="1"/>
    <x v="8"/>
    <x v="0"/>
    <x v="107"/>
    <n v="0.43707891511163005"/>
  </r>
  <r>
    <x v="1"/>
    <x v="5"/>
    <x v="0"/>
    <x v="107"/>
    <n v="5.6511888551985612"/>
  </r>
  <r>
    <x v="1"/>
    <x v="3"/>
    <x v="0"/>
    <x v="108"/>
    <n v="3.1593770523322018"/>
  </r>
  <r>
    <x v="1"/>
    <x v="4"/>
    <x v="0"/>
    <x v="108"/>
    <n v="3.4821487974286747"/>
  </r>
  <r>
    <x v="1"/>
    <x v="0"/>
    <x v="0"/>
    <x v="109"/>
    <n v="92.813105567678008"/>
  </r>
  <r>
    <x v="1"/>
    <x v="6"/>
    <x v="0"/>
    <x v="109"/>
    <n v="0.43772899781642116"/>
  </r>
  <r>
    <x v="1"/>
    <x v="1"/>
    <x v="0"/>
    <x v="109"/>
    <n v="0.13632699225175507"/>
  </r>
  <r>
    <x v="1"/>
    <x v="2"/>
    <x v="0"/>
    <x v="109"/>
    <n v="5.6674306852310652"/>
  </r>
  <r>
    <x v="1"/>
    <x v="7"/>
    <x v="0"/>
    <x v="109"/>
    <n v="0.88552067107973864"/>
  </r>
  <r>
    <x v="1"/>
    <x v="8"/>
    <x v="0"/>
    <x v="109"/>
    <n v="0.43772899781642116"/>
  </r>
  <r>
    <x v="1"/>
    <x v="5"/>
    <x v="0"/>
    <x v="109"/>
    <n v="5.6674306852310652"/>
  </r>
  <r>
    <x v="1"/>
    <x v="3"/>
    <x v="0"/>
    <x v="110"/>
    <n v="3.1760219200085205"/>
  </r>
  <r>
    <x v="1"/>
    <x v="4"/>
    <x v="0"/>
    <x v="110"/>
    <n v="3.4825732695677347"/>
  </r>
  <r>
    <x v="1"/>
    <x v="0"/>
    <x v="0"/>
    <x v="111"/>
    <n v="92.676481691882984"/>
  </r>
  <r>
    <x v="1"/>
    <x v="6"/>
    <x v="0"/>
    <x v="111"/>
    <n v="0.43834320207154059"/>
  </r>
  <r>
    <x v="1"/>
    <x v="1"/>
    <x v="0"/>
    <x v="111"/>
    <n v="0.13662387579502316"/>
  </r>
  <r>
    <x v="1"/>
    <x v="2"/>
    <x v="0"/>
    <x v="111"/>
    <n v="5.6839459791561442"/>
  </r>
  <r>
    <x v="1"/>
    <x v="7"/>
    <x v="0"/>
    <x v="111"/>
    <n v="0.8831785422542614"/>
  </r>
  <r>
    <x v="1"/>
    <x v="8"/>
    <x v="0"/>
    <x v="111"/>
    <n v="0.43834320207154059"/>
  </r>
  <r>
    <x v="1"/>
    <x v="5"/>
    <x v="0"/>
    <x v="111"/>
    <n v="5.6839459791561442"/>
  </r>
  <r>
    <x v="1"/>
    <x v="3"/>
    <x v="0"/>
    <x v="112"/>
    <n v="3.1923989797036256"/>
  </r>
  <r>
    <x v="1"/>
    <x v="4"/>
    <x v="0"/>
    <x v="112"/>
    <n v="3.4829622936008331"/>
  </r>
  <r>
    <x v="1"/>
    <x v="0"/>
    <x v="0"/>
    <x v="113"/>
    <n v="92.539563073417668"/>
  </r>
  <r>
    <x v="1"/>
    <x v="6"/>
    <x v="0"/>
    <x v="113"/>
    <n v="0.4389734295624303"/>
  </r>
  <r>
    <x v="1"/>
    <x v="1"/>
    <x v="0"/>
    <x v="113"/>
    <n v="0.13691861846531253"/>
  </r>
  <r>
    <x v="1"/>
    <x v="2"/>
    <x v="0"/>
    <x v="113"/>
    <n v="5.7005875027723674"/>
  </r>
  <r>
    <x v="1"/>
    <x v="7"/>
    <x v="0"/>
    <x v="113"/>
    <n v="0.88083063323162791"/>
  </r>
  <r>
    <x v="1"/>
    <x v="8"/>
    <x v="0"/>
    <x v="113"/>
    <n v="0.4389734295624303"/>
  </r>
  <r>
    <x v="1"/>
    <x v="5"/>
    <x v="0"/>
    <x v="113"/>
    <n v="5.7005875027723674"/>
  </r>
  <r>
    <x v="1"/>
    <x v="3"/>
    <x v="0"/>
    <x v="114"/>
    <n v="3.2087766756169422"/>
  </r>
  <r>
    <x v="1"/>
    <x v="4"/>
    <x v="0"/>
    <x v="114"/>
    <n v="3.4833050208221472"/>
  </r>
  <r>
    <x v="1"/>
    <x v="0"/>
    <x v="0"/>
    <x v="115"/>
    <n v="92.402348683561428"/>
  </r>
  <r>
    <x v="1"/>
    <x v="6"/>
    <x v="0"/>
    <x v="115"/>
    <n v="0.43960823064028348"/>
  </r>
  <r>
    <x v="1"/>
    <x v="1"/>
    <x v="0"/>
    <x v="115"/>
    <n v="0.13721438985623302"/>
  </r>
  <r>
    <x v="1"/>
    <x v="2"/>
    <x v="0"/>
    <x v="115"/>
    <n v="5.7167013607851347"/>
  </r>
  <r>
    <x v="1"/>
    <x v="7"/>
    <x v="0"/>
    <x v="115"/>
    <n v="0.87855276131276094"/>
  </r>
  <r>
    <x v="1"/>
    <x v="8"/>
    <x v="0"/>
    <x v="115"/>
    <n v="0.43960823064028348"/>
  </r>
  <r>
    <x v="1"/>
    <x v="5"/>
    <x v="0"/>
    <x v="115"/>
    <n v="5.7167013607851347"/>
  </r>
  <r>
    <x v="1"/>
    <x v="3"/>
    <x v="0"/>
    <x v="116"/>
    <n v="3.2251550289808195"/>
  </r>
  <r>
    <x v="1"/>
    <x v="4"/>
    <x v="0"/>
    <x v="116"/>
    <n v="3.4836243035386794"/>
  </r>
  <r>
    <x v="1"/>
    <x v="0"/>
    <x v="0"/>
    <x v="117"/>
    <n v="92.264823627304722"/>
  </r>
  <r>
    <x v="1"/>
    <x v="6"/>
    <x v="0"/>
    <x v="117"/>
    <n v="0.4401971937158819"/>
  </r>
  <r>
    <x v="1"/>
    <x v="1"/>
    <x v="0"/>
    <x v="117"/>
    <n v="0.13752505625670569"/>
  </r>
  <r>
    <x v="1"/>
    <x v="2"/>
    <x v="0"/>
    <x v="117"/>
    <n v="5.7333441988328548"/>
  </r>
  <r>
    <x v="1"/>
    <x v="7"/>
    <x v="0"/>
    <x v="117"/>
    <n v="0.87619353001171552"/>
  </r>
  <r>
    <x v="1"/>
    <x v="8"/>
    <x v="0"/>
    <x v="117"/>
    <n v="0.4401971937158819"/>
  </r>
  <r>
    <x v="1"/>
    <x v="5"/>
    <x v="0"/>
    <x v="117"/>
    <n v="5.7333441988328548"/>
  </r>
  <r>
    <x v="1"/>
    <x v="3"/>
    <x v="0"/>
    <x v="118"/>
    <n v="3.2415340183570507"/>
  </r>
  <r>
    <x v="1"/>
    <x v="4"/>
    <x v="0"/>
    <x v="118"/>
    <n v="3.4838995465599432"/>
  </r>
  <r>
    <x v="1"/>
    <x v="0"/>
    <x v="0"/>
    <x v="119"/>
    <n v="92.126995365834802"/>
  </r>
  <r>
    <x v="1"/>
    <x v="6"/>
    <x v="0"/>
    <x v="119"/>
    <n v="0.44082165941662022"/>
  </r>
  <r>
    <x v="1"/>
    <x v="1"/>
    <x v="0"/>
    <x v="119"/>
    <n v="0.13782826146991631"/>
  </r>
  <r>
    <x v="1"/>
    <x v="2"/>
    <x v="0"/>
    <x v="119"/>
    <n v="5.744009620591326"/>
  </r>
  <r>
    <x v="1"/>
    <x v="7"/>
    <x v="0"/>
    <x v="119"/>
    <n v="0.87390485447314947"/>
  </r>
  <r>
    <x v="1"/>
    <x v="8"/>
    <x v="0"/>
    <x v="119"/>
    <n v="0.44082165941662022"/>
  </r>
  <r>
    <x v="1"/>
    <x v="5"/>
    <x v="0"/>
    <x v="119"/>
    <n v="5.744009620591326"/>
  </r>
  <r>
    <x v="1"/>
    <x v="3"/>
    <x v="0"/>
    <x v="120"/>
    <n v="3.2466503284043213"/>
  </r>
  <r>
    <x v="1"/>
    <x v="4"/>
    <x v="0"/>
    <x v="120"/>
    <n v="3.4841491033143601"/>
  </r>
  <r>
    <x v="1"/>
    <x v="0"/>
    <x v="0"/>
    <x v="121"/>
    <n v="91.988733947211401"/>
  </r>
  <r>
    <x v="1"/>
    <x v="6"/>
    <x v="0"/>
    <x v="121"/>
    <n v="0.44098195641460652"/>
  </r>
  <r>
    <x v="1"/>
    <x v="1"/>
    <x v="0"/>
    <x v="121"/>
    <n v="0.13826141862339847"/>
  </r>
  <r>
    <x v="1"/>
    <x v="2"/>
    <x v="0"/>
    <x v="121"/>
    <n v="5.754138829044928"/>
  </r>
  <r>
    <x v="1"/>
    <x v="7"/>
    <x v="0"/>
    <x v="121"/>
    <n v="0.87153852293714595"/>
  </r>
  <r>
    <x v="1"/>
    <x v="8"/>
    <x v="0"/>
    <x v="121"/>
    <n v="0.44098195641460652"/>
  </r>
  <r>
    <x v="1"/>
    <x v="5"/>
    <x v="0"/>
    <x v="121"/>
    <n v="5.754138829044928"/>
  </r>
  <r>
    <x v="1"/>
    <x v="3"/>
    <x v="0"/>
    <x v="122"/>
    <n v="3.2621271617263137"/>
  </r>
  <r>
    <x v="1"/>
    <x v="4"/>
    <x v="0"/>
    <x v="122"/>
    <n v="3.4843877719879401"/>
  </r>
  <r>
    <x v="1"/>
    <x v="0"/>
    <x v="0"/>
    <x v="123"/>
    <n v="91.850024649779186"/>
  </r>
  <r>
    <x v="1"/>
    <x v="6"/>
    <x v="0"/>
    <x v="123"/>
    <n v="0.44109662153361062"/>
  </r>
  <r>
    <x v="1"/>
    <x v="1"/>
    <x v="0"/>
    <x v="123"/>
    <n v="0.13870929743222021"/>
  </r>
  <r>
    <x v="1"/>
    <x v="2"/>
    <x v="0"/>
    <x v="123"/>
    <n v="5.7704183273331244"/>
  </r>
  <r>
    <x v="1"/>
    <x v="7"/>
    <x v="0"/>
    <x v="123"/>
    <n v="0.86917135676327117"/>
  </r>
  <r>
    <x v="1"/>
    <x v="8"/>
    <x v="0"/>
    <x v="123"/>
    <n v="0.44109662153361062"/>
  </r>
  <r>
    <x v="1"/>
    <x v="5"/>
    <x v="0"/>
    <x v="123"/>
    <n v="5.7704183273331244"/>
  </r>
  <r>
    <x v="1"/>
    <x v="3"/>
    <x v="0"/>
    <x v="124"/>
    <n v="3.2776045426821776"/>
  </r>
  <r>
    <x v="1"/>
    <x v="4"/>
    <x v="0"/>
    <x v="124"/>
    <n v="3.4845735963946023"/>
  </r>
  <r>
    <x v="1"/>
    <x v="0"/>
    <x v="0"/>
    <x v="125"/>
    <n v="91.710993788613777"/>
  </r>
  <r>
    <x v="1"/>
    <x v="6"/>
    <x v="0"/>
    <x v="125"/>
    <n v="0.44167755467090447"/>
  </r>
  <r>
    <x v="1"/>
    <x v="1"/>
    <x v="0"/>
    <x v="125"/>
    <n v="0.13903086116540764"/>
  </r>
  <r>
    <x v="1"/>
    <x v="2"/>
    <x v="0"/>
    <x v="125"/>
    <n v="5.7853474581038489"/>
  </r>
  <r>
    <x v="1"/>
    <x v="7"/>
    <x v="0"/>
    <x v="125"/>
    <n v="0.86702831211229081"/>
  </r>
  <r>
    <x v="1"/>
    <x v="8"/>
    <x v="0"/>
    <x v="125"/>
    <n v="0.44167755467090447"/>
  </r>
  <r>
    <x v="1"/>
    <x v="5"/>
    <x v="0"/>
    <x v="125"/>
    <n v="5.7853474581038489"/>
  </r>
  <r>
    <x v="1"/>
    <x v="3"/>
    <x v="0"/>
    <x v="126"/>
    <n v="3.2936072077288436"/>
  </r>
  <r>
    <x v="1"/>
    <x v="4"/>
    <x v="0"/>
    <x v="126"/>
    <n v="3.484746399630767"/>
  </r>
  <r>
    <x v="1"/>
    <x v="0"/>
    <x v="0"/>
    <x v="127"/>
    <n v="91.57160910215903"/>
  </r>
  <r>
    <x v="1"/>
    <x v="6"/>
    <x v="0"/>
    <x v="127"/>
    <n v="0.44214997066261241"/>
  </r>
  <r>
    <x v="1"/>
    <x v="1"/>
    <x v="0"/>
    <x v="127"/>
    <n v="0.13938468645474769"/>
  </r>
  <r>
    <x v="1"/>
    <x v="2"/>
    <x v="0"/>
    <x v="127"/>
    <n v="5.8016085336516232"/>
  </r>
  <r>
    <x v="1"/>
    <x v="7"/>
    <x v="0"/>
    <x v="127"/>
    <n v="0.86465120297265785"/>
  </r>
  <r>
    <x v="1"/>
    <x v="8"/>
    <x v="0"/>
    <x v="127"/>
    <n v="0.44214997066261241"/>
  </r>
  <r>
    <x v="1"/>
    <x v="5"/>
    <x v="0"/>
    <x v="127"/>
    <n v="5.8016085336516232"/>
  </r>
  <r>
    <x v="1"/>
    <x v="3"/>
    <x v="0"/>
    <x v="128"/>
    <n v="3.3096104793724823"/>
  </r>
  <r>
    <x v="1"/>
    <x v="4"/>
    <x v="0"/>
    <x v="128"/>
    <n v="3.4848806832084689"/>
  </r>
  <r>
    <x v="1"/>
    <x v="0"/>
    <x v="0"/>
    <x v="129"/>
    <n v="91.431894872232164"/>
  </r>
  <r>
    <x v="1"/>
    <x v="6"/>
    <x v="0"/>
    <x v="129"/>
    <n v="0.44271885733941396"/>
  </r>
  <r>
    <x v="1"/>
    <x v="1"/>
    <x v="0"/>
    <x v="129"/>
    <n v="0.13971422992687074"/>
  </r>
  <r>
    <x v="1"/>
    <x v="2"/>
    <x v="0"/>
    <x v="129"/>
    <n v="5.8173539916723227"/>
  </r>
  <r>
    <x v="1"/>
    <x v="7"/>
    <x v="0"/>
    <x v="129"/>
    <n v="0.86234582218577382"/>
  </r>
  <r>
    <x v="1"/>
    <x v="8"/>
    <x v="0"/>
    <x v="129"/>
    <n v="0.44271885733941396"/>
  </r>
  <r>
    <x v="1"/>
    <x v="5"/>
    <x v="0"/>
    <x v="129"/>
    <n v="5.8173539916723227"/>
  </r>
  <r>
    <x v="1"/>
    <x v="3"/>
    <x v="0"/>
    <x v="130"/>
    <n v="3.3256143778679803"/>
  </r>
  <r>
    <x v="1"/>
    <x v="4"/>
    <x v="0"/>
    <x v="130"/>
    <n v="3.4849854032144467"/>
  </r>
  <r>
    <x v="1"/>
    <x v="0"/>
    <x v="0"/>
    <x v="131"/>
    <n v="91.291836393793091"/>
  </r>
  <r>
    <x v="1"/>
    <x v="6"/>
    <x v="0"/>
    <x v="131"/>
    <n v="0.44324308216762021"/>
  </r>
  <r>
    <x v="1"/>
    <x v="1"/>
    <x v="0"/>
    <x v="131"/>
    <n v="0.14005847843908015"/>
  </r>
  <r>
    <x v="1"/>
    <x v="2"/>
    <x v="0"/>
    <x v="131"/>
    <n v="5.8336163204661817"/>
  </r>
  <r>
    <x v="1"/>
    <x v="7"/>
    <x v="0"/>
    <x v="131"/>
    <n v="0.85995892089017567"/>
  </r>
  <r>
    <x v="1"/>
    <x v="8"/>
    <x v="0"/>
    <x v="131"/>
    <n v="0.44324308216762021"/>
  </r>
  <r>
    <x v="1"/>
    <x v="5"/>
    <x v="0"/>
    <x v="131"/>
    <n v="5.8336163204661817"/>
  </r>
  <r>
    <x v="1"/>
    <x v="3"/>
    <x v="0"/>
    <x v="132"/>
    <n v="3.341618882766384"/>
  </r>
  <r>
    <x v="1"/>
    <x v="4"/>
    <x v="0"/>
    <x v="132"/>
    <n v="3.4850538072338066"/>
  </r>
  <r>
    <x v="1"/>
    <x v="0"/>
    <x v="0"/>
    <x v="133"/>
    <n v="91.151440664054732"/>
  </r>
  <r>
    <x v="1"/>
    <x v="6"/>
    <x v="0"/>
    <x v="133"/>
    <n v="0.44380128892680004"/>
  </r>
  <r>
    <x v="1"/>
    <x v="1"/>
    <x v="0"/>
    <x v="133"/>
    <n v="0.14039572973836198"/>
  </r>
  <r>
    <x v="1"/>
    <x v="2"/>
    <x v="0"/>
    <x v="133"/>
    <n v="5.849489939189465"/>
  </r>
  <r>
    <x v="1"/>
    <x v="7"/>
    <x v="0"/>
    <x v="133"/>
    <n v="0.85764421244685807"/>
  </r>
  <r>
    <x v="1"/>
    <x v="8"/>
    <x v="0"/>
    <x v="133"/>
    <n v="0.44380128892680004"/>
  </r>
  <r>
    <x v="1"/>
    <x v="5"/>
    <x v="0"/>
    <x v="133"/>
    <n v="5.849489939189465"/>
  </r>
  <r>
    <x v="1"/>
    <x v="3"/>
    <x v="0"/>
    <x v="134"/>
    <n v="3.3578863934935255"/>
  </r>
  <r>
    <x v="1"/>
    <x v="4"/>
    <x v="0"/>
    <x v="134"/>
    <n v="3.4850904594475818"/>
  </r>
  <r>
    <x v="1"/>
    <x v="0"/>
    <x v="0"/>
    <x v="135"/>
    <n v="91.010695612766909"/>
  </r>
  <r>
    <x v="1"/>
    <x v="6"/>
    <x v="0"/>
    <x v="135"/>
    <n v="0.44432452925584487"/>
  </r>
  <r>
    <x v="1"/>
    <x v="1"/>
    <x v="0"/>
    <x v="135"/>
    <n v="0.14074505128782425"/>
  </r>
  <r>
    <x v="1"/>
    <x v="2"/>
    <x v="0"/>
    <x v="135"/>
    <n v="5.8656308056515982"/>
  </r>
  <r>
    <x v="1"/>
    <x v="7"/>
    <x v="0"/>
    <x v="135"/>
    <n v="0.85524773478525129"/>
  </r>
  <r>
    <x v="1"/>
    <x v="8"/>
    <x v="0"/>
    <x v="135"/>
    <n v="0.44432452925584487"/>
  </r>
  <r>
    <x v="1"/>
    <x v="5"/>
    <x v="0"/>
    <x v="135"/>
    <n v="5.8656308056515982"/>
  </r>
  <r>
    <x v="1"/>
    <x v="3"/>
    <x v="0"/>
    <x v="136"/>
    <n v="3.3738921515455988"/>
  </r>
  <r>
    <x v="1"/>
    <x v="4"/>
    <x v="0"/>
    <x v="136"/>
    <n v="3.4850925258314458"/>
  </r>
  <r>
    <x v="1"/>
    <x v="0"/>
    <x v="0"/>
    <x v="137"/>
    <n v="90.869602923926109"/>
  </r>
  <r>
    <x v="1"/>
    <x v="6"/>
    <x v="0"/>
    <x v="137"/>
    <n v="0.44486261652502218"/>
  </r>
  <r>
    <x v="1"/>
    <x v="1"/>
    <x v="0"/>
    <x v="137"/>
    <n v="0.14109268884080262"/>
  </r>
  <r>
    <x v="1"/>
    <x v="2"/>
    <x v="0"/>
    <x v="137"/>
    <n v="5.8818950238498902"/>
  </r>
  <r>
    <x v="1"/>
    <x v="7"/>
    <x v="0"/>
    <x v="137"/>
    <n v="0.85284664181262282"/>
  </r>
  <r>
    <x v="1"/>
    <x v="8"/>
    <x v="0"/>
    <x v="137"/>
    <n v="0.44486261652502218"/>
  </r>
  <r>
    <x v="1"/>
    <x v="5"/>
    <x v="0"/>
    <x v="137"/>
    <n v="5.8818950238498902"/>
  </r>
  <r>
    <x v="1"/>
    <x v="3"/>
    <x v="0"/>
    <x v="138"/>
    <n v="3.3898985157107875"/>
  </r>
  <r>
    <x v="1"/>
    <x v="4"/>
    <x v="0"/>
    <x v="138"/>
    <n v="3.4850615990907885"/>
  </r>
  <r>
    <x v="1"/>
    <x v="0"/>
    <x v="0"/>
    <x v="139"/>
    <n v="90.728161217855487"/>
  </r>
  <r>
    <x v="1"/>
    <x v="6"/>
    <x v="0"/>
    <x v="139"/>
    <n v="0.44540455438121379"/>
  </r>
  <r>
    <x v="1"/>
    <x v="1"/>
    <x v="0"/>
    <x v="139"/>
    <n v="0.14144170607062256"/>
  </r>
  <r>
    <x v="1"/>
    <x v="2"/>
    <x v="0"/>
    <x v="139"/>
    <n v="5.8976435242787817"/>
  </r>
  <r>
    <x v="1"/>
    <x v="7"/>
    <x v="0"/>
    <x v="139"/>
    <n v="0.85051842339109029"/>
  </r>
  <r>
    <x v="1"/>
    <x v="8"/>
    <x v="0"/>
    <x v="139"/>
    <n v="0.44540455438121379"/>
  </r>
  <r>
    <x v="1"/>
    <x v="5"/>
    <x v="0"/>
    <x v="139"/>
    <n v="5.8976435242787817"/>
  </r>
  <r>
    <x v="1"/>
    <x v="3"/>
    <x v="0"/>
    <x v="140"/>
    <n v="3.4059055062441779"/>
  </r>
  <r>
    <x v="1"/>
    <x v="4"/>
    <x v="0"/>
    <x v="140"/>
    <n v="3.4849956214535904"/>
  </r>
  <r>
    <x v="1"/>
    <x v="0"/>
    <x v="0"/>
    <x v="141"/>
    <n v="90.586355718485976"/>
  </r>
  <r>
    <x v="1"/>
    <x v="6"/>
    <x v="0"/>
    <x v="141"/>
    <n v="0.44590196039683905"/>
  </r>
  <r>
    <x v="1"/>
    <x v="1"/>
    <x v="0"/>
    <x v="141"/>
    <n v="0.1418054993695094"/>
  </r>
  <r>
    <x v="1"/>
    <x v="2"/>
    <x v="0"/>
    <x v="141"/>
    <n v="5.9139089947444745"/>
  </r>
  <r>
    <x v="1"/>
    <x v="7"/>
    <x v="0"/>
    <x v="141"/>
    <n v="0.84810830273408322"/>
  </r>
  <r>
    <x v="1"/>
    <x v="8"/>
    <x v="0"/>
    <x v="141"/>
    <n v="0.44590196039683905"/>
  </r>
  <r>
    <x v="1"/>
    <x v="5"/>
    <x v="0"/>
    <x v="141"/>
    <n v="5.9139089947444745"/>
  </r>
  <r>
    <x v="1"/>
    <x v="3"/>
    <x v="0"/>
    <x v="142"/>
    <n v="3.4219131027045213"/>
  </r>
  <r>
    <x v="1"/>
    <x v="4"/>
    <x v="0"/>
    <x v="142"/>
    <n v="3.484898853411722"/>
  </r>
  <r>
    <x v="1"/>
    <x v="0"/>
    <x v="0"/>
    <x v="143"/>
    <n v="90.444193237304674"/>
  </r>
  <r>
    <x v="1"/>
    <x v="6"/>
    <x v="0"/>
    <x v="143"/>
    <n v="0.44643288657056418"/>
  </r>
  <r>
    <x v="1"/>
    <x v="1"/>
    <x v="0"/>
    <x v="143"/>
    <n v="0.14216248118129873"/>
  </r>
  <r>
    <x v="1"/>
    <x v="2"/>
    <x v="0"/>
    <x v="143"/>
    <n v="5.9157899766281696"/>
  </r>
  <r>
    <x v="1"/>
    <x v="7"/>
    <x v="0"/>
    <x v="143"/>
    <n v="0.84577149609066804"/>
  </r>
  <r>
    <x v="1"/>
    <x v="8"/>
    <x v="0"/>
    <x v="143"/>
    <n v="0.44643288657056418"/>
  </r>
  <r>
    <x v="1"/>
    <x v="5"/>
    <x v="0"/>
    <x v="143"/>
    <n v="5.9157899766281696"/>
  </r>
  <r>
    <x v="1"/>
    <x v="3"/>
    <x v="0"/>
    <x v="144"/>
    <n v="3.4092590417254431"/>
  </r>
  <r>
    <x v="1"/>
    <x v="4"/>
    <x v="0"/>
    <x v="144"/>
    <n v="3.4847648478377735"/>
  </r>
  <r>
    <x v="1"/>
    <x v="0"/>
    <x v="0"/>
    <x v="145"/>
    <n v="90.301369446187977"/>
  </r>
  <r>
    <x v="1"/>
    <x v="6"/>
    <x v="0"/>
    <x v="145"/>
    <n v="0.44587404316455703"/>
  </r>
  <r>
    <x v="1"/>
    <x v="1"/>
    <x v="0"/>
    <x v="145"/>
    <n v="0.14282379111670429"/>
  </r>
  <r>
    <x v="1"/>
    <x v="2"/>
    <x v="0"/>
    <x v="145"/>
    <n v="5.9163793738191339"/>
  </r>
  <r>
    <x v="1"/>
    <x v="7"/>
    <x v="0"/>
    <x v="145"/>
    <n v="0.84336225701396583"/>
  </r>
  <r>
    <x v="1"/>
    <x v="8"/>
    <x v="0"/>
    <x v="145"/>
    <n v="0.44587404316455703"/>
  </r>
  <r>
    <x v="1"/>
    <x v="5"/>
    <x v="0"/>
    <x v="145"/>
    <n v="5.9163793738191339"/>
  </r>
  <r>
    <x v="1"/>
    <x v="3"/>
    <x v="0"/>
    <x v="146"/>
    <n v="3.423974935113705"/>
  </r>
  <r>
    <x v="1"/>
    <x v="4"/>
    <x v="0"/>
    <x v="146"/>
    <n v="3.4846577285909452"/>
  </r>
  <r>
    <x v="1"/>
    <x v="0"/>
    <x v="0"/>
    <x v="147"/>
    <n v="90.157853882655829"/>
  </r>
  <r>
    <x v="1"/>
    <x v="6"/>
    <x v="0"/>
    <x v="147"/>
    <n v="0.44521429968254006"/>
  </r>
  <r>
    <x v="1"/>
    <x v="1"/>
    <x v="0"/>
    <x v="147"/>
    <n v="0.14351556353215106"/>
  </r>
  <r>
    <x v="1"/>
    <x v="2"/>
    <x v="0"/>
    <x v="147"/>
    <n v="5.9318584536666474"/>
  </r>
  <r>
    <x v="1"/>
    <x v="7"/>
    <x v="0"/>
    <x v="147"/>
    <n v="0.84095947375755709"/>
  </r>
  <r>
    <x v="1"/>
    <x v="8"/>
    <x v="0"/>
    <x v="147"/>
    <n v="0.44521429968254006"/>
  </r>
  <r>
    <x v="1"/>
    <x v="5"/>
    <x v="0"/>
    <x v="147"/>
    <n v="5.9318584536666474"/>
  </r>
  <r>
    <x v="1"/>
    <x v="3"/>
    <x v="0"/>
    <x v="148"/>
    <n v="3.4386913224914384"/>
  </r>
  <r>
    <x v="1"/>
    <x v="4"/>
    <x v="0"/>
    <x v="148"/>
    <n v="3.4845327350188304"/>
  </r>
  <r>
    <x v="1"/>
    <x v="0"/>
    <x v="0"/>
    <x v="149"/>
    <n v="90.013954357464129"/>
  </r>
  <r>
    <x v="1"/>
    <x v="6"/>
    <x v="0"/>
    <x v="149"/>
    <n v="0.44566968976522869"/>
  </r>
  <r>
    <x v="1"/>
    <x v="1"/>
    <x v="0"/>
    <x v="149"/>
    <n v="0.14389952519169788"/>
  </r>
  <r>
    <x v="1"/>
    <x v="2"/>
    <x v="0"/>
    <x v="149"/>
    <n v="5.9460535335192777"/>
  </r>
  <r>
    <x v="1"/>
    <x v="7"/>
    <x v="0"/>
    <x v="149"/>
    <n v="0.83878547209551579"/>
  </r>
  <r>
    <x v="1"/>
    <x v="8"/>
    <x v="0"/>
    <x v="149"/>
    <n v="0.44566968976522869"/>
  </r>
  <r>
    <x v="1"/>
    <x v="5"/>
    <x v="0"/>
    <x v="149"/>
    <n v="5.9460535335192777"/>
  </r>
  <r>
    <x v="1"/>
    <x v="3"/>
    <x v="0"/>
    <x v="150"/>
    <n v="3.4539071361836093"/>
  </r>
  <r>
    <x v="1"/>
    <x v="4"/>
    <x v="0"/>
    <x v="150"/>
    <n v="3.4843630863050867"/>
  </r>
  <r>
    <x v="1"/>
    <x v="0"/>
    <x v="0"/>
    <x v="151"/>
    <n v="89.869640004706497"/>
  </r>
  <r>
    <x v="1"/>
    <x v="6"/>
    <x v="0"/>
    <x v="151"/>
    <n v="0.44602315947770221"/>
  </r>
  <r>
    <x v="1"/>
    <x v="1"/>
    <x v="0"/>
    <x v="151"/>
    <n v="0.14431435275763546"/>
  </r>
  <r>
    <x v="1"/>
    <x v="2"/>
    <x v="0"/>
    <x v="151"/>
    <n v="5.9615150368908054"/>
  </r>
  <r>
    <x v="1"/>
    <x v="7"/>
    <x v="0"/>
    <x v="151"/>
    <n v="0.83637534843463246"/>
  </r>
  <r>
    <x v="1"/>
    <x v="8"/>
    <x v="0"/>
    <x v="151"/>
    <n v="0.44602315947770221"/>
  </r>
  <r>
    <x v="1"/>
    <x v="5"/>
    <x v="0"/>
    <x v="151"/>
    <n v="5.9615150368908054"/>
  </r>
  <r>
    <x v="1"/>
    <x v="3"/>
    <x v="0"/>
    <x v="152"/>
    <n v="3.4691234970756213"/>
  </r>
  <r>
    <x v="1"/>
    <x v="4"/>
    <x v="0"/>
    <x v="152"/>
    <n v="3.4841676335746863"/>
  </r>
  <r>
    <x v="1"/>
    <x v="0"/>
    <x v="0"/>
    <x v="153"/>
    <n v="89.724933224245703"/>
  </r>
  <r>
    <x v="1"/>
    <x v="6"/>
    <x v="0"/>
    <x v="153"/>
    <n v="0.44646600854001783"/>
  </r>
  <r>
    <x v="1"/>
    <x v="1"/>
    <x v="0"/>
    <x v="153"/>
    <n v="0.1447067804607968"/>
  </r>
  <r>
    <x v="1"/>
    <x v="2"/>
    <x v="0"/>
    <x v="153"/>
    <n v="5.976486246545174"/>
  </r>
  <r>
    <x v="1"/>
    <x v="7"/>
    <x v="0"/>
    <x v="153"/>
    <n v="0.83403931928709618"/>
  </r>
  <r>
    <x v="1"/>
    <x v="8"/>
    <x v="0"/>
    <x v="153"/>
    <n v="0.44646600854001783"/>
  </r>
  <r>
    <x v="1"/>
    <x v="5"/>
    <x v="0"/>
    <x v="153"/>
    <n v="5.976486246545174"/>
  </r>
  <r>
    <x v="1"/>
    <x v="3"/>
    <x v="0"/>
    <x v="154"/>
    <n v="3.4843404234624842"/>
  </r>
  <r>
    <x v="1"/>
    <x v="4"/>
    <x v="0"/>
    <x v="154"/>
    <n v="3.483933350423829"/>
  </r>
  <r>
    <x v="1"/>
    <x v="0"/>
    <x v="0"/>
    <x v="155"/>
    <n v="89.579819677842579"/>
  </r>
  <r>
    <x v="1"/>
    <x v="6"/>
    <x v="0"/>
    <x v="155"/>
    <n v="0.44686652448907388"/>
  </r>
  <r>
    <x v="1"/>
    <x v="1"/>
    <x v="0"/>
    <x v="155"/>
    <n v="0.14511354640312046"/>
  </r>
  <r>
    <x v="1"/>
    <x v="2"/>
    <x v="0"/>
    <x v="155"/>
    <n v="5.991948880475837"/>
  </r>
  <r>
    <x v="1"/>
    <x v="7"/>
    <x v="0"/>
    <x v="155"/>
    <n v="0.83162205692438051"/>
  </r>
  <r>
    <x v="1"/>
    <x v="8"/>
    <x v="0"/>
    <x v="155"/>
    <n v="0.44686652448907388"/>
  </r>
  <r>
    <x v="1"/>
    <x v="5"/>
    <x v="0"/>
    <x v="155"/>
    <n v="5.991948880475837"/>
  </r>
  <r>
    <x v="1"/>
    <x v="3"/>
    <x v="0"/>
    <x v="156"/>
    <n v="3.4995578968846086"/>
  </r>
  <r>
    <x v="1"/>
    <x v="4"/>
    <x v="0"/>
    <x v="156"/>
    <n v="3.4836753555391731"/>
  </r>
  <r>
    <x v="1"/>
    <x v="0"/>
    <x v="0"/>
    <x v="157"/>
    <n v="89.434305474202787"/>
  </r>
  <r>
    <x v="1"/>
    <x v="6"/>
    <x v="0"/>
    <x v="157"/>
    <n v="0.44729808352656364"/>
  </r>
  <r>
    <x v="1"/>
    <x v="1"/>
    <x v="0"/>
    <x v="157"/>
    <n v="0.14551420363978554"/>
  </r>
  <r>
    <x v="1"/>
    <x v="2"/>
    <x v="0"/>
    <x v="157"/>
    <n v="6.0070418895998046"/>
  </r>
  <r>
    <x v="1"/>
    <x v="7"/>
    <x v="0"/>
    <x v="157"/>
    <n v="0.82927925694545812"/>
  </r>
  <r>
    <x v="1"/>
    <x v="8"/>
    <x v="0"/>
    <x v="157"/>
    <n v="0.44729808352656364"/>
  </r>
  <r>
    <x v="1"/>
    <x v="5"/>
    <x v="0"/>
    <x v="157"/>
    <n v="6.0070418895998046"/>
  </r>
  <r>
    <x v="1"/>
    <x v="3"/>
    <x v="0"/>
    <x v="158"/>
    <n v="3.5150254116453672"/>
  </r>
  <r>
    <x v="1"/>
    <x v="4"/>
    <x v="0"/>
    <x v="158"/>
    <n v="3.4833764530983968"/>
  </r>
  <r>
    <x v="1"/>
    <x v="0"/>
    <x v="0"/>
    <x v="159"/>
    <n v="89.288378745480557"/>
  </r>
  <r>
    <x v="1"/>
    <x v="6"/>
    <x v="0"/>
    <x v="159"/>
    <n v="0.44769634945900127"/>
  </r>
  <r>
    <x v="1"/>
    <x v="1"/>
    <x v="0"/>
    <x v="159"/>
    <n v="0.14592672872222787"/>
  </r>
  <r>
    <x v="1"/>
    <x v="2"/>
    <x v="0"/>
    <x v="159"/>
    <n v="6.0223889728894786"/>
  </r>
  <r>
    <x v="1"/>
    <x v="7"/>
    <x v="0"/>
    <x v="159"/>
    <n v="0.82685505618215116"/>
  </r>
  <r>
    <x v="1"/>
    <x v="8"/>
    <x v="0"/>
    <x v="159"/>
    <n v="0.44769634945900127"/>
  </r>
  <r>
    <x v="1"/>
    <x v="5"/>
    <x v="0"/>
    <x v="159"/>
    <n v="6.0223889728894786"/>
  </r>
  <r>
    <x v="1"/>
    <x v="3"/>
    <x v="0"/>
    <x v="160"/>
    <n v="3.5302440155705384"/>
  </r>
  <r>
    <x v="1"/>
    <x v="4"/>
    <x v="0"/>
    <x v="160"/>
    <n v="3.4830447172256696"/>
  </r>
  <r>
    <x v="1"/>
    <x v="0"/>
    <x v="0"/>
    <x v="161"/>
    <n v="89.142040583785345"/>
  </r>
  <r>
    <x v="1"/>
    <x v="6"/>
    <x v="0"/>
    <x v="161"/>
    <n v="0.44810778963663478"/>
  </r>
  <r>
    <x v="1"/>
    <x v="1"/>
    <x v="0"/>
    <x v="161"/>
    <n v="0.14633816169520589"/>
  </r>
  <r>
    <x v="1"/>
    <x v="2"/>
    <x v="0"/>
    <x v="161"/>
    <n v="6.0378533112930821"/>
  </r>
  <r>
    <x v="1"/>
    <x v="7"/>
    <x v="0"/>
    <x v="161"/>
    <n v="0.8244275607871161"/>
  </r>
  <r>
    <x v="1"/>
    <x v="8"/>
    <x v="0"/>
    <x v="161"/>
    <n v="0.44810778963663478"/>
  </r>
  <r>
    <x v="1"/>
    <x v="5"/>
    <x v="0"/>
    <x v="161"/>
    <n v="6.0378533112930821"/>
  </r>
  <r>
    <x v="1"/>
    <x v="3"/>
    <x v="0"/>
    <x v="162"/>
    <n v="3.5454631662859892"/>
  </r>
  <r>
    <x v="1"/>
    <x v="4"/>
    <x v="0"/>
    <x v="162"/>
    <n v="3.4826924244792945"/>
  </r>
  <r>
    <x v="1"/>
    <x v="0"/>
    <x v="0"/>
    <x v="163"/>
    <n v="88.995289188752366"/>
  </r>
  <r>
    <x v="1"/>
    <x v="6"/>
    <x v="0"/>
    <x v="163"/>
    <n v="0.44852213742852581"/>
  </r>
  <r>
    <x v="1"/>
    <x v="1"/>
    <x v="0"/>
    <x v="163"/>
    <n v="0.14675139503297449"/>
  </r>
  <r>
    <x v="1"/>
    <x v="2"/>
    <x v="0"/>
    <x v="163"/>
    <n v="6.0528272655723558"/>
  </r>
  <r>
    <x v="1"/>
    <x v="7"/>
    <x v="0"/>
    <x v="163"/>
    <n v="0.82207506476585723"/>
  </r>
  <r>
    <x v="1"/>
    <x v="8"/>
    <x v="0"/>
    <x v="163"/>
    <n v="0.44852213742852581"/>
  </r>
  <r>
    <x v="1"/>
    <x v="5"/>
    <x v="0"/>
    <x v="163"/>
    <n v="6.0528272655723558"/>
  </r>
  <r>
    <x v="1"/>
    <x v="3"/>
    <x v="0"/>
    <x v="164"/>
    <n v="3.560682882079913"/>
  </r>
  <r>
    <x v="1"/>
    <x v="4"/>
    <x v="0"/>
    <x v="164"/>
    <n v="3.4822960926009117"/>
  </r>
  <r>
    <x v="1"/>
    <x v="0"/>
    <x v="0"/>
    <x v="165"/>
    <n v="88.848110121439632"/>
  </r>
  <r>
    <x v="1"/>
    <x v="6"/>
    <x v="0"/>
    <x v="165"/>
    <n v="0.44889426075764788"/>
  </r>
  <r>
    <x v="1"/>
    <x v="1"/>
    <x v="0"/>
    <x v="165"/>
    <n v="0.14717906731273669"/>
  </r>
  <r>
    <x v="1"/>
    <x v="2"/>
    <x v="0"/>
    <x v="165"/>
    <n v="6.0682927336962988"/>
  </r>
  <r>
    <x v="1"/>
    <x v="7"/>
    <x v="0"/>
    <x v="165"/>
    <n v="0.81964113715594766"/>
  </r>
  <r>
    <x v="1"/>
    <x v="8"/>
    <x v="0"/>
    <x v="165"/>
    <n v="0.44889426075764788"/>
  </r>
  <r>
    <x v="1"/>
    <x v="5"/>
    <x v="0"/>
    <x v="165"/>
    <n v="6.0682927336962988"/>
  </r>
  <r>
    <x v="1"/>
    <x v="3"/>
    <x v="0"/>
    <x v="166"/>
    <n v="3.5759031445003142"/>
  </r>
  <r>
    <x v="1"/>
    <x v="4"/>
    <x v="0"/>
    <x v="166"/>
    <n v="3.4818812951738387"/>
  </r>
  <r>
    <x v="1"/>
    <x v="0"/>
    <x v="0"/>
    <x v="167"/>
    <n v="88.70050929590974"/>
  </r>
  <r>
    <x v="1"/>
    <x v="6"/>
    <x v="0"/>
    <x v="167"/>
    <n v="0.44929695087715088"/>
  </r>
  <r>
    <x v="1"/>
    <x v="1"/>
    <x v="0"/>
    <x v="167"/>
    <n v="0.14760082552988976"/>
  </r>
  <r>
    <x v="1"/>
    <x v="2"/>
    <x v="0"/>
    <x v="167"/>
    <n v="6.0266573184048911"/>
  </r>
  <r>
    <x v="1"/>
    <x v="7"/>
    <x v="0"/>
    <x v="167"/>
    <n v="0.81728255314107812"/>
  </r>
  <r>
    <x v="1"/>
    <x v="8"/>
    <x v="0"/>
    <x v="167"/>
    <n v="0.44929695087715088"/>
  </r>
  <r>
    <x v="1"/>
    <x v="5"/>
    <x v="0"/>
    <x v="167"/>
    <n v="6.0266573184048911"/>
  </r>
  <r>
    <x v="1"/>
    <x v="3"/>
    <x v="0"/>
    <x v="168"/>
    <n v="3.4835232159966756"/>
  </r>
  <r>
    <x v="1"/>
    <x v="4"/>
    <x v="0"/>
    <x v="168"/>
    <n v="3.4814203830193291"/>
  </r>
  <r>
    <x v="1"/>
    <x v="0"/>
    <x v="0"/>
    <x v="169"/>
    <n v="88.551296970530345"/>
  </r>
  <r>
    <x v="1"/>
    <x v="6"/>
    <x v="0"/>
    <x v="169"/>
    <n v="0.44547297791202989"/>
  </r>
  <r>
    <x v="1"/>
    <x v="1"/>
    <x v="0"/>
    <x v="169"/>
    <n v="0.14921232537939427"/>
  </r>
  <r>
    <x v="1"/>
    <x v="2"/>
    <x v="0"/>
    <x v="169"/>
    <n v="5.980060066444568"/>
  </r>
  <r>
    <x v="1"/>
    <x v="7"/>
    <x v="0"/>
    <x v="169"/>
    <n v="0.81488030735401629"/>
  </r>
  <r>
    <x v="1"/>
    <x v="8"/>
    <x v="0"/>
    <x v="169"/>
    <n v="0.44547297791202989"/>
  </r>
  <r>
    <x v="1"/>
    <x v="5"/>
    <x v="0"/>
    <x v="169"/>
    <n v="5.980060066444568"/>
  </r>
  <r>
    <x v="1"/>
    <x v="3"/>
    <x v="0"/>
    <x v="170"/>
    <n v="3.4960767094336598"/>
  </r>
  <r>
    <x v="1"/>
    <x v="4"/>
    <x v="0"/>
    <x v="170"/>
    <n v="3.4811562302082821"/>
  </r>
  <r>
    <x v="1"/>
    <x v="0"/>
    <x v="0"/>
    <x v="171"/>
    <n v="88.400361571847682"/>
  </r>
  <r>
    <x v="1"/>
    <x v="6"/>
    <x v="0"/>
    <x v="171"/>
    <n v="0.44128506237111897"/>
  </r>
  <r>
    <x v="1"/>
    <x v="1"/>
    <x v="0"/>
    <x v="171"/>
    <n v="0.15093539868266784"/>
  </r>
  <r>
    <x v="1"/>
    <x v="2"/>
    <x v="0"/>
    <x v="171"/>
    <n v="5.9926972128204836"/>
  </r>
  <r>
    <x v="1"/>
    <x v="7"/>
    <x v="0"/>
    <x v="171"/>
    <n v="0.81251618944484749"/>
  </r>
  <r>
    <x v="1"/>
    <x v="8"/>
    <x v="0"/>
    <x v="171"/>
    <n v="0.44128506237111897"/>
  </r>
  <r>
    <x v="1"/>
    <x v="5"/>
    <x v="0"/>
    <x v="171"/>
    <n v="5.9926972128204836"/>
  </r>
  <r>
    <x v="1"/>
    <x v="3"/>
    <x v="0"/>
    <x v="172"/>
    <n v="3.5083637642665533"/>
  </r>
  <r>
    <x v="1"/>
    <x v="4"/>
    <x v="0"/>
    <x v="172"/>
    <n v="3.4808842772082738"/>
  </r>
  <r>
    <x v="1"/>
    <x v="0"/>
    <x v="0"/>
    <x v="173"/>
    <n v="88.248938754109759"/>
  </r>
  <r>
    <x v="1"/>
    <x v="6"/>
    <x v="0"/>
    <x v="173"/>
    <n v="0.44146383366994585"/>
  </r>
  <r>
    <x v="1"/>
    <x v="1"/>
    <x v="0"/>
    <x v="173"/>
    <n v="0.15142281773792207"/>
  </r>
  <r>
    <x v="1"/>
    <x v="2"/>
    <x v="0"/>
    <x v="173"/>
    <n v="6.0046396651464473"/>
  </r>
  <r>
    <x v="1"/>
    <x v="7"/>
    <x v="0"/>
    <x v="173"/>
    <n v="0.81030294315337326"/>
  </r>
  <r>
    <x v="1"/>
    <x v="8"/>
    <x v="0"/>
    <x v="173"/>
    <n v="0.44146383366994585"/>
  </r>
  <r>
    <x v="1"/>
    <x v="5"/>
    <x v="0"/>
    <x v="173"/>
    <n v="6.0046396651464473"/>
  </r>
  <r>
    <x v="1"/>
    <x v="3"/>
    <x v="0"/>
    <x v="174"/>
    <n v="3.5208559875402168"/>
  </r>
  <r>
    <x v="1"/>
    <x v="4"/>
    <x v="0"/>
    <x v="174"/>
    <n v="3.4805675573881256"/>
  </r>
  <r>
    <x v="1"/>
    <x v="0"/>
    <x v="0"/>
    <x v="175"/>
    <n v="88.097009773121485"/>
  </r>
  <r>
    <x v="1"/>
    <x v="6"/>
    <x v="0"/>
    <x v="175"/>
    <n v="0.44158589837500622"/>
  </r>
  <r>
    <x v="1"/>
    <x v="1"/>
    <x v="0"/>
    <x v="175"/>
    <n v="0.15192898098826904"/>
  </r>
  <r>
    <x v="1"/>
    <x v="2"/>
    <x v="0"/>
    <x v="175"/>
    <n v="6.0172976820829982"/>
  </r>
  <r>
    <x v="1"/>
    <x v="7"/>
    <x v="0"/>
    <x v="175"/>
    <n v="0.80793580768552931"/>
  </r>
  <r>
    <x v="1"/>
    <x v="8"/>
    <x v="0"/>
    <x v="175"/>
    <n v="0.44158589837500622"/>
  </r>
  <r>
    <x v="1"/>
    <x v="5"/>
    <x v="0"/>
    <x v="175"/>
    <n v="6.0172976820829982"/>
  </r>
  <r>
    <x v="1"/>
    <x v="3"/>
    <x v="0"/>
    <x v="176"/>
    <n v="3.5333485826305244"/>
  </r>
  <r>
    <x v="1"/>
    <x v="4"/>
    <x v="0"/>
    <x v="176"/>
    <n v="3.4802354649386524"/>
  </r>
  <r>
    <x v="1"/>
    <x v="0"/>
    <x v="0"/>
    <x v="177"/>
    <n v="87.94458539368344"/>
  </r>
  <r>
    <x v="1"/>
    <x v="6"/>
    <x v="0"/>
    <x v="177"/>
    <n v="0.44175494392187309"/>
  </r>
  <r>
    <x v="1"/>
    <x v="1"/>
    <x v="0"/>
    <x v="177"/>
    <n v="0.15242437943804957"/>
  </r>
  <r>
    <x v="1"/>
    <x v="2"/>
    <x v="0"/>
    <x v="177"/>
    <n v="6.0295542241809086"/>
  </r>
  <r>
    <x v="1"/>
    <x v="7"/>
    <x v="0"/>
    <x v="177"/>
    <n v="0.80564351820058366"/>
  </r>
  <r>
    <x v="1"/>
    <x v="8"/>
    <x v="0"/>
    <x v="177"/>
    <n v="0.44175494392187309"/>
  </r>
  <r>
    <x v="1"/>
    <x v="5"/>
    <x v="0"/>
    <x v="177"/>
    <n v="6.0295542241809086"/>
  </r>
  <r>
    <x v="1"/>
    <x v="3"/>
    <x v="0"/>
    <x v="178"/>
    <n v="3.5458415618362382"/>
  </r>
  <r>
    <x v="1"/>
    <x v="4"/>
    <x v="0"/>
    <x v="178"/>
    <n v="3.4798658630273316"/>
  </r>
  <r>
    <x v="1"/>
    <x v="0"/>
    <x v="0"/>
    <x v="179"/>
    <n v="87.791652954156277"/>
  </r>
  <r>
    <x v="1"/>
    <x v="6"/>
    <x v="0"/>
    <x v="179"/>
    <n v="0.44188887196193599"/>
  </r>
  <r>
    <x v="1"/>
    <x v="1"/>
    <x v="0"/>
    <x v="179"/>
    <n v="0.15293243952716642"/>
  </r>
  <r>
    <x v="1"/>
    <x v="2"/>
    <x v="0"/>
    <x v="179"/>
    <n v="6.0422129986786732"/>
  </r>
  <r>
    <x v="1"/>
    <x v="7"/>
    <x v="0"/>
    <x v="179"/>
    <n v="0.80327357411797384"/>
  </r>
  <r>
    <x v="1"/>
    <x v="8"/>
    <x v="0"/>
    <x v="179"/>
    <n v="0.44188887196193599"/>
  </r>
  <r>
    <x v="1"/>
    <x v="5"/>
    <x v="0"/>
    <x v="179"/>
    <n v="6.0422129986786732"/>
  </r>
  <r>
    <x v="1"/>
    <x v="3"/>
    <x v="0"/>
    <x v="180"/>
    <n v="3.558334912768002"/>
  </r>
  <r>
    <x v="1"/>
    <x v="4"/>
    <x v="0"/>
    <x v="180"/>
    <n v="3.4794825995077661"/>
  </r>
  <r>
    <x v="1"/>
    <x v="0"/>
    <x v="0"/>
    <x v="181"/>
    <n v="87.638216574113841"/>
  </r>
  <r>
    <x v="1"/>
    <x v="6"/>
    <x v="0"/>
    <x v="181"/>
    <n v="0.44204655554590883"/>
  </r>
  <r>
    <x v="1"/>
    <x v="1"/>
    <x v="0"/>
    <x v="181"/>
    <n v="0.15343638004244223"/>
  </r>
  <r>
    <x v="1"/>
    <x v="2"/>
    <x v="0"/>
    <x v="181"/>
    <n v="6.054569091958526"/>
  </r>
  <r>
    <x v="1"/>
    <x v="7"/>
    <x v="0"/>
    <x v="181"/>
    <n v="0.80097866876680923"/>
  </r>
  <r>
    <x v="1"/>
    <x v="8"/>
    <x v="0"/>
    <x v="181"/>
    <n v="0.44204655554590883"/>
  </r>
  <r>
    <x v="1"/>
    <x v="5"/>
    <x v="0"/>
    <x v="181"/>
    <n v="6.054569091958526"/>
  </r>
  <r>
    <x v="1"/>
    <x v="3"/>
    <x v="0"/>
    <x v="182"/>
    <n v="3.571033463062756"/>
  </r>
  <r>
    <x v="1"/>
    <x v="4"/>
    <x v="0"/>
    <x v="182"/>
    <n v="3.4790601261819987"/>
  </r>
  <r>
    <x v="1"/>
    <x v="0"/>
    <x v="0"/>
    <x v="183"/>
    <n v="87.484265601296983"/>
  </r>
  <r>
    <x v="1"/>
    <x v="6"/>
    <x v="0"/>
    <x v="183"/>
    <n v="0.44217636445333131"/>
  </r>
  <r>
    <x v="1"/>
    <x v="1"/>
    <x v="0"/>
    <x v="183"/>
    <n v="0.15395097281685186"/>
  </r>
  <r>
    <x v="1"/>
    <x v="2"/>
    <x v="0"/>
    <x v="183"/>
    <n v="6.06713310040222"/>
  </r>
  <r>
    <x v="1"/>
    <x v="7"/>
    <x v="0"/>
    <x v="183"/>
    <n v="0.79860606062958051"/>
  </r>
  <r>
    <x v="1"/>
    <x v="8"/>
    <x v="0"/>
    <x v="183"/>
    <n v="0.44217636445333131"/>
  </r>
  <r>
    <x v="1"/>
    <x v="5"/>
    <x v="0"/>
    <x v="183"/>
    <n v="6.06713310040222"/>
  </r>
  <r>
    <x v="1"/>
    <x v="3"/>
    <x v="0"/>
    <x v="184"/>
    <n v="3.5835275820195411"/>
  </r>
  <r>
    <x v="1"/>
    <x v="4"/>
    <x v="0"/>
    <x v="184"/>
    <n v="3.4786107879184236"/>
  </r>
  <r>
    <x v="1"/>
    <x v="0"/>
    <x v="0"/>
    <x v="185"/>
    <n v="87.329800021744674"/>
  </r>
  <r>
    <x v="1"/>
    <x v="6"/>
    <x v="0"/>
    <x v="185"/>
    <n v="0.44231556966167401"/>
  </r>
  <r>
    <x v="1"/>
    <x v="1"/>
    <x v="0"/>
    <x v="185"/>
    <n v="0.1544655795523151"/>
  </r>
  <r>
    <x v="1"/>
    <x v="2"/>
    <x v="0"/>
    <x v="185"/>
    <n v="6.0797930171055148"/>
  </r>
  <r>
    <x v="1"/>
    <x v="7"/>
    <x v="0"/>
    <x v="185"/>
    <n v="0.796232276145173"/>
  </r>
  <r>
    <x v="1"/>
    <x v="8"/>
    <x v="0"/>
    <x v="185"/>
    <n v="0.44231556966167401"/>
  </r>
  <r>
    <x v="1"/>
    <x v="5"/>
    <x v="0"/>
    <x v="185"/>
    <n v="6.0797930171055148"/>
  </r>
  <r>
    <x v="1"/>
    <x v="3"/>
    <x v="0"/>
    <x v="186"/>
    <n v="3.5960220725663516"/>
  </r>
  <r>
    <x v="1"/>
    <x v="4"/>
    <x v="0"/>
    <x v="186"/>
    <n v="3.4781503680927806"/>
  </r>
  <r>
    <x v="1"/>
    <x v="0"/>
    <x v="0"/>
    <x v="187"/>
    <n v="87.174817438620394"/>
  </r>
  <r>
    <x v="1"/>
    <x v="6"/>
    <x v="0"/>
    <x v="187"/>
    <n v="0.44245592363118741"/>
  </r>
  <r>
    <x v="1"/>
    <x v="1"/>
    <x v="0"/>
    <x v="187"/>
    <n v="0.15498258312427543"/>
  </r>
  <r>
    <x v="1"/>
    <x v="2"/>
    <x v="0"/>
    <x v="187"/>
    <n v="6.0920513984367908"/>
  </r>
  <r>
    <x v="1"/>
    <x v="7"/>
    <x v="0"/>
    <x v="187"/>
    <n v="0.7939338074657446"/>
  </r>
  <r>
    <x v="1"/>
    <x v="8"/>
    <x v="0"/>
    <x v="187"/>
    <n v="0.44245592363118741"/>
  </r>
  <r>
    <x v="1"/>
    <x v="5"/>
    <x v="0"/>
    <x v="187"/>
    <n v="6.0920513984367908"/>
  </r>
  <r>
    <x v="1"/>
    <x v="3"/>
    <x v="0"/>
    <x v="188"/>
    <n v="3.608516946999818"/>
  </r>
  <r>
    <x v="1"/>
    <x v="4"/>
    <x v="0"/>
    <x v="188"/>
    <n v="3.4776481748125754"/>
  </r>
  <r>
    <x v="1"/>
    <x v="0"/>
    <x v="0"/>
    <x v="189"/>
    <n v="87.019305056681475"/>
  </r>
  <r>
    <x v="1"/>
    <x v="6"/>
    <x v="0"/>
    <x v="189"/>
    <n v="0.4425612237378499"/>
  </r>
  <r>
    <x v="1"/>
    <x v="1"/>
    <x v="0"/>
    <x v="189"/>
    <n v="0.15551238193891675"/>
  </r>
  <r>
    <x v="1"/>
    <x v="2"/>
    <x v="0"/>
    <x v="189"/>
    <n v="6.1047120722418668"/>
  </r>
  <r>
    <x v="1"/>
    <x v="7"/>
    <x v="0"/>
    <x v="189"/>
    <n v="0.79155773748019387"/>
  </r>
  <r>
    <x v="1"/>
    <x v="8"/>
    <x v="0"/>
    <x v="189"/>
    <n v="0.4425612237378499"/>
  </r>
  <r>
    <x v="1"/>
    <x v="5"/>
    <x v="0"/>
    <x v="189"/>
    <n v="6.1047120722418668"/>
  </r>
  <r>
    <x v="1"/>
    <x v="3"/>
    <x v="0"/>
    <x v="190"/>
    <n v="3.6210121929340922"/>
  </r>
  <r>
    <x v="1"/>
    <x v="4"/>
    <x v="0"/>
    <x v="190"/>
    <n v="3.4771366103073964"/>
  </r>
  <r>
    <x v="1"/>
    <x v="0"/>
    <x v="0"/>
    <x v="191"/>
    <n v="86.863266805786509"/>
  </r>
  <r>
    <x v="1"/>
    <x v="6"/>
    <x v="0"/>
    <x v="191"/>
    <n v="0.44268983508135151"/>
  </r>
  <r>
    <x v="1"/>
    <x v="1"/>
    <x v="0"/>
    <x v="191"/>
    <n v="0.1560382508949601"/>
  </r>
  <r>
    <x v="1"/>
    <x v="2"/>
    <x v="0"/>
    <x v="191"/>
    <n v="6.1178460659370026"/>
  </r>
  <r>
    <x v="1"/>
    <x v="7"/>
    <x v="0"/>
    <x v="191"/>
    <n v="0.78925715800020313"/>
  </r>
  <r>
    <x v="1"/>
    <x v="8"/>
    <x v="0"/>
    <x v="191"/>
    <n v="0.44268983508135151"/>
  </r>
  <r>
    <x v="1"/>
    <x v="5"/>
    <x v="0"/>
    <x v="191"/>
    <n v="6.1178460659370026"/>
  </r>
  <r>
    <x v="1"/>
    <x v="3"/>
    <x v="0"/>
    <x v="192"/>
    <n v="3.6255359544645538"/>
  </r>
  <r>
    <x v="1"/>
    <x v="4"/>
    <x v="0"/>
    <x v="192"/>
    <n v="3.4765815730786409"/>
  </r>
  <r>
    <x v="1"/>
    <x v="0"/>
    <x v="0"/>
    <x v="193"/>
    <n v="86.706708026623559"/>
  </r>
  <r>
    <x v="1"/>
    <x v="6"/>
    <x v="0"/>
    <x v="193"/>
    <n v="0.44284674591851497"/>
  </r>
  <r>
    <x v="1"/>
    <x v="1"/>
    <x v="0"/>
    <x v="193"/>
    <n v="0.15655877916295247"/>
  </r>
  <r>
    <x v="1"/>
    <x v="2"/>
    <x v="0"/>
    <x v="193"/>
    <n v="6.1310837997032275"/>
  </r>
  <r>
    <x v="1"/>
    <x v="7"/>
    <x v="0"/>
    <x v="193"/>
    <n v="0.78687844507631388"/>
  </r>
  <r>
    <x v="1"/>
    <x v="8"/>
    <x v="0"/>
    <x v="193"/>
    <n v="0.44284674591851497"/>
  </r>
  <r>
    <x v="1"/>
    <x v="5"/>
    <x v="0"/>
    <x v="193"/>
    <n v="6.1310837997032275"/>
  </r>
  <r>
    <x v="1"/>
    <x v="3"/>
    <x v="0"/>
    <x v="194"/>
    <n v="3.6373488190088565"/>
  </r>
  <r>
    <x v="1"/>
    <x v="4"/>
    <x v="0"/>
    <x v="194"/>
    <n v="3.4760154764899687"/>
  </r>
  <r>
    <x v="1"/>
    <x v="0"/>
    <x v="0"/>
    <x v="195"/>
    <n v="86.549626307560914"/>
  </r>
  <r>
    <x v="1"/>
    <x v="6"/>
    <x v="0"/>
    <x v="195"/>
    <n v="0.44300507742302514"/>
  </r>
  <r>
    <x v="1"/>
    <x v="1"/>
    <x v="0"/>
    <x v="195"/>
    <n v="0.15708171906264129"/>
  </r>
  <r>
    <x v="1"/>
    <x v="2"/>
    <x v="0"/>
    <x v="195"/>
    <n v="6.1438230488834433"/>
  </r>
  <r>
    <x v="1"/>
    <x v="7"/>
    <x v="0"/>
    <x v="195"/>
    <n v="0.78449838960102469"/>
  </r>
  <r>
    <x v="1"/>
    <x v="8"/>
    <x v="0"/>
    <x v="195"/>
    <n v="0.44300507742302514"/>
  </r>
  <r>
    <x v="1"/>
    <x v="5"/>
    <x v="0"/>
    <x v="195"/>
    <n v="6.1438230488834433"/>
  </r>
  <r>
    <x v="1"/>
    <x v="3"/>
    <x v="0"/>
    <x v="196"/>
    <n v="3.6494343752586422"/>
  </r>
  <r>
    <x v="1"/>
    <x v="4"/>
    <x v="0"/>
    <x v="196"/>
    <n v="3.4754815003182671"/>
  </r>
  <r>
    <x v="1"/>
    <x v="0"/>
    <x v="0"/>
    <x v="197"/>
    <n v="86.392006690706751"/>
  </r>
  <r>
    <x v="1"/>
    <x v="6"/>
    <x v="0"/>
    <x v="197"/>
    <n v="0.44312132415053529"/>
  </r>
  <r>
    <x v="1"/>
    <x v="1"/>
    <x v="0"/>
    <x v="197"/>
    <n v="0.15761961685416723"/>
  </r>
  <r>
    <x v="1"/>
    <x v="2"/>
    <x v="0"/>
    <x v="197"/>
    <n v="6.1554804533134089"/>
  </r>
  <r>
    <x v="1"/>
    <x v="7"/>
    <x v="0"/>
    <x v="197"/>
    <n v="0.78234747305110885"/>
  </r>
  <r>
    <x v="1"/>
    <x v="8"/>
    <x v="0"/>
    <x v="197"/>
    <n v="0.44312132415053529"/>
  </r>
  <r>
    <x v="1"/>
    <x v="5"/>
    <x v="0"/>
    <x v="197"/>
    <n v="6.1554804533134089"/>
  </r>
  <r>
    <x v="1"/>
    <x v="3"/>
    <x v="0"/>
    <x v="198"/>
    <n v="3.6619299919707915"/>
  </r>
  <r>
    <x v="1"/>
    <x v="4"/>
    <x v="0"/>
    <x v="198"/>
    <n v="3.4748646962379226"/>
  </r>
  <r>
    <x v="1"/>
    <x v="0"/>
    <x v="0"/>
    <x v="199"/>
    <n v="86.233822120047236"/>
  </r>
  <r>
    <x v="1"/>
    <x v="6"/>
    <x v="0"/>
    <x v="199"/>
    <n v="0.44315359042263947"/>
  </r>
  <r>
    <x v="1"/>
    <x v="1"/>
    <x v="0"/>
    <x v="199"/>
    <n v="0.15818457065951094"/>
  </r>
  <r>
    <x v="1"/>
    <x v="2"/>
    <x v="0"/>
    <x v="199"/>
    <n v="6.1681777961073525"/>
  </r>
  <r>
    <x v="1"/>
    <x v="7"/>
    <x v="0"/>
    <x v="199"/>
    <n v="0.77996552902874028"/>
  </r>
  <r>
    <x v="1"/>
    <x v="8"/>
    <x v="0"/>
    <x v="199"/>
    <n v="0.44315359042263947"/>
  </r>
  <r>
    <x v="1"/>
    <x v="5"/>
    <x v="0"/>
    <x v="199"/>
    <n v="6.1681777961073525"/>
  </r>
  <r>
    <x v="1"/>
    <x v="3"/>
    <x v="0"/>
    <x v="200"/>
    <n v="3.6744259768049625"/>
  </r>
  <r>
    <x v="1"/>
    <x v="4"/>
    <x v="0"/>
    <x v="200"/>
    <n v="3.474242161579566"/>
  </r>
  <r>
    <x v="1"/>
    <x v="0"/>
    <x v="0"/>
    <x v="201"/>
    <n v="86.07508958622924"/>
  </r>
  <r>
    <x v="1"/>
    <x v="6"/>
    <x v="0"/>
    <x v="201"/>
    <n v="0.44325462239528923"/>
  </r>
  <r>
    <x v="1"/>
    <x v="1"/>
    <x v="0"/>
    <x v="201"/>
    <n v="0.15873253381799571"/>
  </r>
  <r>
    <x v="1"/>
    <x v="2"/>
    <x v="0"/>
    <x v="201"/>
    <n v="6.1804724170952374"/>
  </r>
  <r>
    <x v="1"/>
    <x v="7"/>
    <x v="0"/>
    <x v="201"/>
    <n v="0.77765949795631495"/>
  </r>
  <r>
    <x v="1"/>
    <x v="8"/>
    <x v="0"/>
    <x v="201"/>
    <n v="0.44325462239528923"/>
  </r>
  <r>
    <x v="1"/>
    <x v="5"/>
    <x v="0"/>
    <x v="201"/>
    <n v="6.1804724170952374"/>
  </r>
  <r>
    <x v="1"/>
    <x v="3"/>
    <x v="0"/>
    <x v="202"/>
    <n v="3.6869223420894048"/>
  </r>
  <r>
    <x v="1"/>
    <x v="4"/>
    <x v="0"/>
    <x v="202"/>
    <n v="3.4735723969335108"/>
  </r>
  <r>
    <x v="1"/>
    <x v="0"/>
    <x v="0"/>
    <x v="203"/>
    <n v="85.915796068009655"/>
  </r>
  <r>
    <x v="1"/>
    <x v="6"/>
    <x v="0"/>
    <x v="203"/>
    <n v="0.44332059748891006"/>
  </r>
  <r>
    <x v="1"/>
    <x v="1"/>
    <x v="0"/>
    <x v="203"/>
    <n v="0.1592935182195821"/>
  </r>
  <r>
    <x v="1"/>
    <x v="2"/>
    <x v="0"/>
    <x v="203"/>
    <n v="6.1931705204919396"/>
  </r>
  <r>
    <x v="1"/>
    <x v="7"/>
    <x v="0"/>
    <x v="203"/>
    <n v="0.77527595303369012"/>
  </r>
  <r>
    <x v="1"/>
    <x v="8"/>
    <x v="0"/>
    <x v="203"/>
    <n v="0.44332059748891006"/>
  </r>
  <r>
    <x v="1"/>
    <x v="5"/>
    <x v="0"/>
    <x v="203"/>
    <n v="6.1931705204919396"/>
  </r>
  <r>
    <x v="1"/>
    <x v="3"/>
    <x v="0"/>
    <x v="204"/>
    <n v="3.6994190754102485"/>
  </r>
  <r>
    <x v="1"/>
    <x v="4"/>
    <x v="0"/>
    <x v="204"/>
    <n v="3.4728986157177344"/>
  </r>
  <r>
    <x v="1"/>
    <x v="0"/>
    <x v="0"/>
    <x v="205"/>
    <n v="85.75594523520175"/>
  </r>
  <r>
    <x v="1"/>
    <x v="6"/>
    <x v="0"/>
    <x v="205"/>
    <n v="0.44340931287749619"/>
  </r>
  <r>
    <x v="1"/>
    <x v="1"/>
    <x v="0"/>
    <x v="205"/>
    <n v="0.15985083280790954"/>
  </r>
  <r>
    <x v="1"/>
    <x v="2"/>
    <x v="0"/>
    <x v="205"/>
    <n v="6.2055650026123876"/>
  </r>
  <r>
    <x v="1"/>
    <x v="7"/>
    <x v="0"/>
    <x v="205"/>
    <n v="0.77296847230903043"/>
  </r>
  <r>
    <x v="1"/>
    <x v="8"/>
    <x v="0"/>
    <x v="205"/>
    <n v="0.44340931287749619"/>
  </r>
  <r>
    <x v="1"/>
    <x v="5"/>
    <x v="0"/>
    <x v="205"/>
    <n v="6.2055650026123876"/>
  </r>
  <r>
    <x v="1"/>
    <x v="3"/>
    <x v="0"/>
    <x v="206"/>
    <n v="3.7121210597788279"/>
  </r>
  <r>
    <x v="1"/>
    <x v="4"/>
    <x v="0"/>
    <x v="206"/>
    <n v="3.4721759021246967"/>
  </r>
  <r>
    <x v="1"/>
    <x v="0"/>
    <x v="0"/>
    <x v="207"/>
    <n v="85.595526057042264"/>
  </r>
  <r>
    <x v="1"/>
    <x v="6"/>
    <x v="0"/>
    <x v="207"/>
    <n v="0.44347007709792768"/>
  </r>
  <r>
    <x v="1"/>
    <x v="1"/>
    <x v="0"/>
    <x v="207"/>
    <n v="0.1604191781594845"/>
  </r>
  <r>
    <x v="1"/>
    <x v="2"/>
    <x v="0"/>
    <x v="207"/>
    <n v="6.2181680462271771"/>
  </r>
  <r>
    <x v="1"/>
    <x v="7"/>
    <x v="0"/>
    <x v="207"/>
    <n v="0.77058346790996513"/>
  </r>
  <r>
    <x v="1"/>
    <x v="8"/>
    <x v="0"/>
    <x v="207"/>
    <n v="0.44347007709792768"/>
  </r>
  <r>
    <x v="1"/>
    <x v="5"/>
    <x v="0"/>
    <x v="207"/>
    <n v="6.2181680462271771"/>
  </r>
  <r>
    <x v="1"/>
    <x v="3"/>
    <x v="0"/>
    <x v="208"/>
    <n v="3.7246185537194165"/>
  </r>
  <r>
    <x v="1"/>
    <x v="4"/>
    <x v="0"/>
    <x v="208"/>
    <n v="3.4714262845531696"/>
  </r>
  <r>
    <x v="1"/>
    <x v="0"/>
    <x v="0"/>
    <x v="209"/>
    <n v="85.434538082333788"/>
  </r>
  <r>
    <x v="1"/>
    <x v="6"/>
    <x v="0"/>
    <x v="209"/>
    <n v="0.44353947085658885"/>
  </r>
  <r>
    <x v="1"/>
    <x v="1"/>
    <x v="0"/>
    <x v="209"/>
    <n v="0.16098797470847653"/>
  </r>
  <r>
    <x v="1"/>
    <x v="2"/>
    <x v="0"/>
    <x v="209"/>
    <n v="6.2308672964145861"/>
  </r>
  <r>
    <x v="1"/>
    <x v="7"/>
    <x v="0"/>
    <x v="209"/>
    <n v="0.76819789397079241"/>
  </r>
  <r>
    <x v="1"/>
    <x v="8"/>
    <x v="0"/>
    <x v="209"/>
    <n v="0.44353947085658885"/>
  </r>
  <r>
    <x v="1"/>
    <x v="5"/>
    <x v="0"/>
    <x v="209"/>
    <n v="6.2308672964145861"/>
  </r>
  <r>
    <x v="1"/>
    <x v="3"/>
    <x v="0"/>
    <x v="210"/>
    <n v="3.7371164155563852"/>
  </r>
  <r>
    <x v="1"/>
    <x v="4"/>
    <x v="0"/>
    <x v="210"/>
    <n v="3.470675234906162"/>
  </r>
  <r>
    <x v="1"/>
    <x v="0"/>
    <x v="0"/>
    <x v="211"/>
    <n v="85.272978484437189"/>
  </r>
  <r>
    <x v="1"/>
    <x v="6"/>
    <x v="0"/>
    <x v="211"/>
    <n v="0.44360939110125064"/>
  </r>
  <r>
    <x v="1"/>
    <x v="1"/>
    <x v="0"/>
    <x v="211"/>
    <n v="0.16155959789660163"/>
  </r>
  <r>
    <x v="1"/>
    <x v="2"/>
    <x v="0"/>
    <x v="211"/>
    <n v="6.2431637640195303"/>
  </r>
  <r>
    <x v="1"/>
    <x v="7"/>
    <x v="0"/>
    <x v="211"/>
    <n v="0.76588859888707284"/>
  </r>
  <r>
    <x v="1"/>
    <x v="8"/>
    <x v="0"/>
    <x v="211"/>
    <n v="0.44360939110125064"/>
  </r>
  <r>
    <x v="1"/>
    <x v="5"/>
    <x v="0"/>
    <x v="211"/>
    <n v="6.2431637640195303"/>
  </r>
  <r>
    <x v="1"/>
    <x v="3"/>
    <x v="0"/>
    <x v="212"/>
    <n v="3.7496146576135647"/>
  </r>
  <r>
    <x v="1"/>
    <x v="4"/>
    <x v="0"/>
    <x v="212"/>
    <n v="3.4698726862066653"/>
  </r>
  <r>
    <x v="1"/>
    <x v="0"/>
    <x v="0"/>
    <x v="213"/>
    <n v="85.110834087726786"/>
  </r>
  <r>
    <x v="1"/>
    <x v="6"/>
    <x v="0"/>
    <x v="213"/>
    <n v="0.44364430777004665"/>
  </r>
  <r>
    <x v="1"/>
    <x v="1"/>
    <x v="0"/>
    <x v="213"/>
    <n v="0.16214439671040043"/>
  </r>
  <r>
    <x v="1"/>
    <x v="2"/>
    <x v="0"/>
    <x v="213"/>
    <n v="6.2558637743472669"/>
  </r>
  <r>
    <x v="1"/>
    <x v="7"/>
    <x v="0"/>
    <x v="213"/>
    <n v="0.76350193354771623"/>
  </r>
  <r>
    <x v="1"/>
    <x v="8"/>
    <x v="0"/>
    <x v="213"/>
    <n v="0.44364430777004665"/>
  </r>
  <r>
    <x v="1"/>
    <x v="5"/>
    <x v="0"/>
    <x v="213"/>
    <n v="6.2558637743472669"/>
  </r>
  <r>
    <x v="1"/>
    <x v="3"/>
    <x v="0"/>
    <x v="214"/>
    <n v="3.7621132674815927"/>
  </r>
  <r>
    <x v="1"/>
    <x v="4"/>
    <x v="0"/>
    <x v="214"/>
    <n v="3.4690704186800758"/>
  </r>
  <r>
    <x v="1"/>
    <x v="0"/>
    <x v="0"/>
    <x v="215"/>
    <n v="84.948108351185169"/>
  </r>
  <r>
    <x v="1"/>
    <x v="6"/>
    <x v="0"/>
    <x v="215"/>
    <n v="0.4437014864782427"/>
  </r>
  <r>
    <x v="1"/>
    <x v="1"/>
    <x v="0"/>
    <x v="215"/>
    <n v="0.16272573654162367"/>
  </r>
  <r>
    <x v="1"/>
    <x v="2"/>
    <x v="0"/>
    <x v="215"/>
    <n v="6.2682601175217814"/>
  </r>
  <r>
    <x v="1"/>
    <x v="7"/>
    <x v="0"/>
    <x v="215"/>
    <n v="0.76119168050501751"/>
  </r>
  <r>
    <x v="1"/>
    <x v="8"/>
    <x v="0"/>
    <x v="215"/>
    <n v="0.4437014864782427"/>
  </r>
  <r>
    <x v="1"/>
    <x v="5"/>
    <x v="0"/>
    <x v="215"/>
    <n v="6.2682601175217814"/>
  </r>
  <r>
    <x v="1"/>
    <x v="3"/>
    <x v="0"/>
    <x v="216"/>
    <n v="3.7748171589267132"/>
  </r>
  <r>
    <x v="1"/>
    <x v="4"/>
    <x v="0"/>
    <x v="216"/>
    <n v="3.4682149508633131"/>
  </r>
  <r>
    <x v="1"/>
    <x v="0"/>
    <x v="0"/>
    <x v="217"/>
    <n v="84.784790079229907"/>
  </r>
  <r>
    <x v="1"/>
    <x v="6"/>
    <x v="0"/>
    <x v="217"/>
    <n v="0.44373069969721135"/>
  </r>
  <r>
    <x v="1"/>
    <x v="1"/>
    <x v="0"/>
    <x v="217"/>
    <n v="0.16331827195526546"/>
  </r>
  <r>
    <x v="1"/>
    <x v="2"/>
    <x v="0"/>
    <x v="217"/>
    <n v="6.2806667675865704"/>
  </r>
  <r>
    <x v="1"/>
    <x v="7"/>
    <x v="0"/>
    <x v="217"/>
    <n v="0.75880406332262273"/>
  </r>
  <r>
    <x v="1"/>
    <x v="8"/>
    <x v="0"/>
    <x v="217"/>
    <n v="0.44373069969721135"/>
  </r>
  <r>
    <x v="1"/>
    <x v="5"/>
    <x v="0"/>
    <x v="217"/>
    <n v="6.2806667675865704"/>
  </r>
  <r>
    <x v="1"/>
    <x v="3"/>
    <x v="0"/>
    <x v="218"/>
    <n v="3.7869067135962275"/>
  </r>
  <r>
    <x v="1"/>
    <x v="4"/>
    <x v="0"/>
    <x v="218"/>
    <n v="3.4673325943775035"/>
  </r>
  <r>
    <x v="1"/>
    <x v="0"/>
    <x v="0"/>
    <x v="219"/>
    <n v="84.620874533170209"/>
  </r>
  <r>
    <x v="1"/>
    <x v="6"/>
    <x v="0"/>
    <x v="219"/>
    <n v="0.44375417787285287"/>
  </r>
  <r>
    <x v="1"/>
    <x v="1"/>
    <x v="0"/>
    <x v="219"/>
    <n v="0.16391554605970093"/>
  </r>
  <r>
    <x v="1"/>
    <x v="2"/>
    <x v="0"/>
    <x v="219"/>
    <n v="6.2933832633582734"/>
  </r>
  <r>
    <x v="1"/>
    <x v="7"/>
    <x v="0"/>
    <x v="219"/>
    <n v="0.75641625472528951"/>
  </r>
  <r>
    <x v="1"/>
    <x v="8"/>
    <x v="0"/>
    <x v="219"/>
    <n v="0.44375417787285287"/>
  </r>
  <r>
    <x v="1"/>
    <x v="5"/>
    <x v="0"/>
    <x v="219"/>
    <n v="6.2933832633582734"/>
  </r>
  <r>
    <x v="1"/>
    <x v="3"/>
    <x v="0"/>
    <x v="220"/>
    <n v="3.7989966000654851"/>
  </r>
  <r>
    <x v="1"/>
    <x v="4"/>
    <x v="0"/>
    <x v="220"/>
    <n v="3.4665125184747181"/>
  </r>
  <r>
    <x v="1"/>
    <x v="0"/>
    <x v="0"/>
    <x v="221"/>
    <n v="84.456363103358157"/>
  </r>
  <r>
    <x v="1"/>
    <x v="6"/>
    <x v="0"/>
    <x v="221"/>
    <n v="0.4437929962648286"/>
  </r>
  <r>
    <x v="1"/>
    <x v="1"/>
    <x v="0"/>
    <x v="221"/>
    <n v="0.16451142981204883"/>
  </r>
  <r>
    <x v="1"/>
    <x v="2"/>
    <x v="0"/>
    <x v="221"/>
    <n v="6.3050448442891396"/>
  </r>
  <r>
    <x v="1"/>
    <x v="7"/>
    <x v="0"/>
    <x v="221"/>
    <n v="0.75425889401004864"/>
  </r>
  <r>
    <x v="1"/>
    <x v="8"/>
    <x v="0"/>
    <x v="221"/>
    <n v="0.4437929962648286"/>
  </r>
  <r>
    <x v="1"/>
    <x v="5"/>
    <x v="0"/>
    <x v="221"/>
    <n v="6.3050448442891396"/>
  </r>
  <r>
    <x v="1"/>
    <x v="3"/>
    <x v="0"/>
    <x v="222"/>
    <n v="3.8114966932445205"/>
  </r>
  <r>
    <x v="1"/>
    <x v="4"/>
    <x v="0"/>
    <x v="222"/>
    <n v="3.4655789955349237"/>
  </r>
  <r>
    <x v="1"/>
    <x v="0"/>
    <x v="0"/>
    <x v="223"/>
    <n v="84.29122903016868"/>
  </r>
  <r>
    <x v="1"/>
    <x v="6"/>
    <x v="0"/>
    <x v="223"/>
    <n v="0.44375096396020042"/>
  </r>
  <r>
    <x v="1"/>
    <x v="1"/>
    <x v="0"/>
    <x v="223"/>
    <n v="0.1651340731894759"/>
  </r>
  <r>
    <x v="1"/>
    <x v="2"/>
    <x v="0"/>
    <x v="223"/>
    <n v="6.3177467354834951"/>
  </r>
  <r>
    <x v="1"/>
    <x v="7"/>
    <x v="0"/>
    <x v="223"/>
    <n v="0.75187038966510644"/>
  </r>
  <r>
    <x v="1"/>
    <x v="8"/>
    <x v="0"/>
    <x v="223"/>
    <n v="0.44375096396020042"/>
  </r>
  <r>
    <x v="1"/>
    <x v="5"/>
    <x v="0"/>
    <x v="223"/>
    <n v="6.3177467354834951"/>
  </r>
  <r>
    <x v="1"/>
    <x v="3"/>
    <x v="0"/>
    <x v="224"/>
    <n v="3.8239971540109607"/>
  </r>
  <r>
    <x v="1"/>
    <x v="4"/>
    <x v="0"/>
    <x v="224"/>
    <n v="3.4646499934074315"/>
  </r>
  <r>
    <x v="1"/>
    <x v="0"/>
    <x v="0"/>
    <x v="225"/>
    <n v="84.125488690509002"/>
  </r>
  <r>
    <x v="1"/>
    <x v="6"/>
    <x v="0"/>
    <x v="225"/>
    <n v="0.44377553086270038"/>
  </r>
  <r>
    <x v="1"/>
    <x v="1"/>
    <x v="0"/>
    <x v="225"/>
    <n v="0.16574033965967597"/>
  </r>
  <r>
    <x v="1"/>
    <x v="2"/>
    <x v="0"/>
    <x v="225"/>
    <n v="6.330045759947053"/>
  </r>
  <r>
    <x v="1"/>
    <x v="7"/>
    <x v="0"/>
    <x v="225"/>
    <n v="0.74955859763968458"/>
  </r>
  <r>
    <x v="1"/>
    <x v="8"/>
    <x v="0"/>
    <x v="225"/>
    <n v="0.44377553086270038"/>
  </r>
  <r>
    <x v="1"/>
    <x v="5"/>
    <x v="0"/>
    <x v="225"/>
    <n v="6.330045759947053"/>
  </r>
  <r>
    <x v="1"/>
    <x v="3"/>
    <x v="0"/>
    <x v="226"/>
    <n v="3.8364979946815536"/>
  </r>
  <r>
    <x v="1"/>
    <x v="4"/>
    <x v="0"/>
    <x v="226"/>
    <n v="3.4636635817528516"/>
  </r>
  <r>
    <x v="1"/>
    <x v="0"/>
    <x v="0"/>
    <x v="227"/>
    <n v="83.959128676597217"/>
  </r>
  <r>
    <x v="1"/>
    <x v="6"/>
    <x v="0"/>
    <x v="227"/>
    <n v="0.44376516082402567"/>
  </r>
  <r>
    <x v="1"/>
    <x v="1"/>
    <x v="0"/>
    <x v="227"/>
    <n v="0.16636001391178667"/>
  </r>
  <r>
    <x v="1"/>
    <x v="2"/>
    <x v="0"/>
    <x v="227"/>
    <n v="6.3427484106418488"/>
  </r>
  <r>
    <x v="1"/>
    <x v="7"/>
    <x v="0"/>
    <x v="227"/>
    <n v="0.74716969576628067"/>
  </r>
  <r>
    <x v="1"/>
    <x v="8"/>
    <x v="0"/>
    <x v="227"/>
    <n v="0.44376516082402567"/>
  </r>
  <r>
    <x v="1"/>
    <x v="5"/>
    <x v="0"/>
    <x v="227"/>
    <n v="6.3427484106418488"/>
  </r>
  <r>
    <x v="1"/>
    <x v="3"/>
    <x v="0"/>
    <x v="228"/>
    <n v="3.8489992028445608"/>
  </r>
  <r>
    <x v="1"/>
    <x v="4"/>
    <x v="0"/>
    <x v="228"/>
    <n v="3.4626834030530906"/>
  </r>
  <r>
    <x v="1"/>
    <x v="0"/>
    <x v="0"/>
    <x v="229"/>
    <n v="83.792152136950932"/>
  </r>
  <r>
    <x v="1"/>
    <x v="6"/>
    <x v="0"/>
    <x v="229"/>
    <n v="0.44377635831030177"/>
  </r>
  <r>
    <x v="1"/>
    <x v="1"/>
    <x v="0"/>
    <x v="229"/>
    <n v="0.16697653964629081"/>
  </r>
  <r>
    <x v="1"/>
    <x v="2"/>
    <x v="0"/>
    <x v="229"/>
    <n v="6.3551473306598796"/>
  </r>
  <r>
    <x v="1"/>
    <x v="7"/>
    <x v="0"/>
    <x v="229"/>
    <n v="0.74485761524302019"/>
  </r>
  <r>
    <x v="1"/>
    <x v="8"/>
    <x v="0"/>
    <x v="229"/>
    <n v="0.44377635831030177"/>
  </r>
  <r>
    <x v="1"/>
    <x v="5"/>
    <x v="0"/>
    <x v="229"/>
    <n v="6.3551473306598796"/>
  </r>
  <r>
    <x v="1"/>
    <x v="3"/>
    <x v="0"/>
    <x v="230"/>
    <n v="3.8617057348556028"/>
  </r>
  <r>
    <x v="1"/>
    <x v="4"/>
    <x v="0"/>
    <x v="230"/>
    <n v="3.4616441152363953"/>
  </r>
  <r>
    <x v="1"/>
    <x v="0"/>
    <x v="0"/>
    <x v="231"/>
    <n v="83.624547629079387"/>
  </r>
  <r>
    <x v="1"/>
    <x v="6"/>
    <x v="0"/>
    <x v="231"/>
    <n v="0.44375955998615901"/>
  </r>
  <r>
    <x v="1"/>
    <x v="1"/>
    <x v="0"/>
    <x v="231"/>
    <n v="0.16760450787154541"/>
  </r>
  <r>
    <x v="1"/>
    <x v="2"/>
    <x v="0"/>
    <x v="231"/>
    <n v="6.3677548861584912"/>
  </r>
  <r>
    <x v="1"/>
    <x v="7"/>
    <x v="0"/>
    <x v="231"/>
    <n v="0.74246845255041705"/>
  </r>
  <r>
    <x v="1"/>
    <x v="8"/>
    <x v="0"/>
    <x v="231"/>
    <n v="0.44375955998615901"/>
  </r>
  <r>
    <x v="1"/>
    <x v="5"/>
    <x v="0"/>
    <x v="231"/>
    <n v="6.3677548861584912"/>
  </r>
  <r>
    <x v="1"/>
    <x v="3"/>
    <x v="0"/>
    <x v="232"/>
    <n v="3.8742077025466504"/>
  </r>
  <r>
    <x v="1"/>
    <x v="4"/>
    <x v="0"/>
    <x v="232"/>
    <n v="3.4605779607879361"/>
  </r>
  <r>
    <x v="1"/>
    <x v="0"/>
    <x v="0"/>
    <x v="233"/>
    <n v="83.456314202573481"/>
  </r>
  <r>
    <x v="1"/>
    <x v="6"/>
    <x v="0"/>
    <x v="233"/>
    <n v="0.44375051813988692"/>
  </r>
  <r>
    <x v="1"/>
    <x v="1"/>
    <x v="0"/>
    <x v="233"/>
    <n v="0.16823342650590528"/>
  </r>
  <r>
    <x v="1"/>
    <x v="2"/>
    <x v="0"/>
    <x v="233"/>
    <n v="6.3804586819824118"/>
  </r>
  <r>
    <x v="1"/>
    <x v="7"/>
    <x v="0"/>
    <x v="233"/>
    <n v="0.74007932317653591"/>
  </r>
  <r>
    <x v="1"/>
    <x v="8"/>
    <x v="0"/>
    <x v="233"/>
    <n v="0.44375051813988692"/>
  </r>
  <r>
    <x v="1"/>
    <x v="5"/>
    <x v="0"/>
    <x v="233"/>
    <n v="6.3804586819824118"/>
  </r>
  <r>
    <x v="1"/>
    <x v="3"/>
    <x v="0"/>
    <x v="234"/>
    <n v="3.8867100375917341"/>
  </r>
  <r>
    <x v="1"/>
    <x v="4"/>
    <x v="0"/>
    <x v="234"/>
    <n v="3.4595206209169893"/>
  </r>
  <r>
    <x v="1"/>
    <x v="0"/>
    <x v="0"/>
    <x v="235"/>
    <n v="83.287448544582929"/>
  </r>
  <r>
    <x v="1"/>
    <x v="6"/>
    <x v="0"/>
    <x v="235"/>
    <n v="0.44374130376671883"/>
  </r>
  <r>
    <x v="1"/>
    <x v="1"/>
    <x v="0"/>
    <x v="235"/>
    <n v="0.1688656579905469"/>
  </r>
  <r>
    <x v="1"/>
    <x v="2"/>
    <x v="0"/>
    <x v="235"/>
    <n v="6.3927595503828618"/>
  </r>
  <r>
    <x v="1"/>
    <x v="7"/>
    <x v="0"/>
    <x v="235"/>
    <n v="0.73776716643368734"/>
  </r>
  <r>
    <x v="1"/>
    <x v="8"/>
    <x v="0"/>
    <x v="235"/>
    <n v="0.44374130376671883"/>
  </r>
  <r>
    <x v="1"/>
    <x v="5"/>
    <x v="0"/>
    <x v="235"/>
    <n v="6.3927595503828618"/>
  </r>
  <r>
    <x v="1"/>
    <x v="3"/>
    <x v="0"/>
    <x v="236"/>
    <n v="3.8992127523118869"/>
  </r>
  <r>
    <x v="1"/>
    <x v="4"/>
    <x v="0"/>
    <x v="236"/>
    <n v="3.4584016095327463"/>
  </r>
  <r>
    <x v="1"/>
    <x v="0"/>
    <x v="0"/>
    <x v="237"/>
    <n v="83.117937070155733"/>
  </r>
  <r>
    <x v="1"/>
    <x v="6"/>
    <x v="0"/>
    <x v="237"/>
    <n v="0.44369719342533692"/>
  </r>
  <r>
    <x v="1"/>
    <x v="1"/>
    <x v="0"/>
    <x v="237"/>
    <n v="0.16951147442719092"/>
  </r>
  <r>
    <x v="1"/>
    <x v="2"/>
    <x v="0"/>
    <x v="237"/>
    <n v="6.4054641052441932"/>
  </r>
  <r>
    <x v="1"/>
    <x v="7"/>
    <x v="0"/>
    <x v="237"/>
    <n v="0.73537813103778293"/>
  </r>
  <r>
    <x v="1"/>
    <x v="8"/>
    <x v="0"/>
    <x v="237"/>
    <n v="0.44369719342533692"/>
  </r>
  <r>
    <x v="1"/>
    <x v="5"/>
    <x v="0"/>
    <x v="237"/>
    <n v="6.4054641052441932"/>
  </r>
  <r>
    <x v="1"/>
    <x v="3"/>
    <x v="0"/>
    <x v="238"/>
    <n v="3.9117158343044078"/>
  </r>
  <r>
    <x v="1"/>
    <x v="4"/>
    <x v="0"/>
    <x v="238"/>
    <n v="3.4572931240323124"/>
  </r>
  <r>
    <x v="1"/>
    <x v="0"/>
    <x v="0"/>
    <x v="239"/>
    <n v="82.947782692730087"/>
  </r>
  <r>
    <x v="1"/>
    <x v="6"/>
    <x v="0"/>
    <x v="239"/>
    <n v="0.44367413533735744"/>
  </r>
  <r>
    <x v="1"/>
    <x v="1"/>
    <x v="0"/>
    <x v="239"/>
    <n v="0.17015437742565159"/>
  </r>
  <r>
    <x v="1"/>
    <x v="2"/>
    <x v="0"/>
    <x v="239"/>
    <n v="6.2664529057487064"/>
  </r>
  <r>
    <x v="1"/>
    <x v="7"/>
    <x v="0"/>
    <x v="239"/>
    <n v="0.73306615989737978"/>
  </r>
  <r>
    <x v="1"/>
    <x v="8"/>
    <x v="0"/>
    <x v="239"/>
    <n v="0.44367413533735744"/>
  </r>
  <r>
    <x v="1"/>
    <x v="5"/>
    <x v="0"/>
    <x v="239"/>
    <n v="6.2664529057487064"/>
  </r>
  <r>
    <x v="1"/>
    <x v="3"/>
    <x v="0"/>
    <x v="240"/>
    <n v="3.6117296029087642"/>
  </r>
  <r>
    <x v="1"/>
    <x v="4"/>
    <x v="0"/>
    <x v="240"/>
    <n v="3.4561212686552656"/>
  </r>
  <r>
    <x v="1"/>
    <x v="0"/>
    <x v="0"/>
    <x v="241"/>
    <n v="82.773855229456359"/>
  </r>
  <r>
    <x v="1"/>
    <x v="6"/>
    <x v="0"/>
    <x v="241"/>
    <n v="0.43315697823355942"/>
  </r>
  <r>
    <x v="1"/>
    <x v="1"/>
    <x v="0"/>
    <x v="241"/>
    <n v="0.17392746327373323"/>
  </r>
  <r>
    <x v="1"/>
    <x v="2"/>
    <x v="0"/>
    <x v="241"/>
    <n v="6.1151575237005185"/>
  </r>
  <r>
    <x v="1"/>
    <x v="7"/>
    <x v="0"/>
    <x v="241"/>
    <n v="0.73076784449060161"/>
  </r>
  <r>
    <x v="1"/>
    <x v="8"/>
    <x v="0"/>
    <x v="241"/>
    <n v="0.43315697823355942"/>
  </r>
  <r>
    <x v="1"/>
    <x v="5"/>
    <x v="0"/>
    <x v="241"/>
    <n v="6.1151575237005185"/>
  </r>
  <r>
    <x v="1"/>
    <x v="3"/>
    <x v="0"/>
    <x v="242"/>
    <n v="3.618814097548495"/>
  </r>
  <r>
    <x v="1"/>
    <x v="4"/>
    <x v="0"/>
    <x v="242"/>
    <n v="3.4555845028356735"/>
  </r>
  <r>
    <x v="1"/>
    <x v="0"/>
    <x v="0"/>
    <x v="243"/>
    <n v="82.595857502720108"/>
  </r>
  <r>
    <x v="1"/>
    <x v="6"/>
    <x v="0"/>
    <x v="243"/>
    <n v="0.42181263631009008"/>
  </r>
  <r>
    <x v="1"/>
    <x v="1"/>
    <x v="0"/>
    <x v="243"/>
    <n v="0.17799772673625158"/>
  </r>
  <r>
    <x v="1"/>
    <x v="2"/>
    <x v="0"/>
    <x v="243"/>
    <n v="6.1226093635859602"/>
  </r>
  <r>
    <x v="1"/>
    <x v="7"/>
    <x v="0"/>
    <x v="243"/>
    <n v="0.72856701590019968"/>
  </r>
  <r>
    <x v="1"/>
    <x v="8"/>
    <x v="0"/>
    <x v="243"/>
    <n v="0.42181263631009008"/>
  </r>
  <r>
    <x v="1"/>
    <x v="5"/>
    <x v="0"/>
    <x v="243"/>
    <n v="6.1226093635859602"/>
  </r>
  <r>
    <x v="1"/>
    <x v="3"/>
    <x v="0"/>
    <x v="244"/>
    <n v="3.6258987065955317"/>
  </r>
  <r>
    <x v="1"/>
    <x v="4"/>
    <x v="0"/>
    <x v="244"/>
    <n v="3.4550861187907511"/>
  </r>
  <r>
    <x v="1"/>
    <x v="0"/>
    <x v="0"/>
    <x v="245"/>
    <n v="82.417109530132933"/>
  </r>
  <r>
    <x v="1"/>
    <x v="6"/>
    <x v="0"/>
    <x v="245"/>
    <n v="0.42141847544963856"/>
  </r>
  <r>
    <x v="1"/>
    <x v="1"/>
    <x v="0"/>
    <x v="245"/>
    <n v="0.17874797258717634"/>
  </r>
  <r>
    <x v="1"/>
    <x v="2"/>
    <x v="0"/>
    <x v="245"/>
    <n v="6.1294429466083855"/>
  </r>
  <r>
    <x v="1"/>
    <x v="7"/>
    <x v="0"/>
    <x v="245"/>
    <n v="0.72658085988521992"/>
  </r>
  <r>
    <x v="1"/>
    <x v="8"/>
    <x v="0"/>
    <x v="245"/>
    <n v="0.42141847544963856"/>
  </r>
  <r>
    <x v="1"/>
    <x v="5"/>
    <x v="0"/>
    <x v="245"/>
    <n v="6.1294429466083855"/>
  </r>
  <r>
    <x v="1"/>
    <x v="3"/>
    <x v="0"/>
    <x v="246"/>
    <n v="3.6332236029012366"/>
  </r>
  <r>
    <x v="1"/>
    <x v="4"/>
    <x v="0"/>
    <x v="246"/>
    <n v="3.4545193209563063"/>
  </r>
  <r>
    <x v="1"/>
    <x v="0"/>
    <x v="0"/>
    <x v="247"/>
    <n v="82.237593301087784"/>
  </r>
  <r>
    <x v="1"/>
    <x v="6"/>
    <x v="0"/>
    <x v="247"/>
    <n v="0.42097580890777042"/>
  </r>
  <r>
    <x v="1"/>
    <x v="1"/>
    <x v="0"/>
    <x v="247"/>
    <n v="0.1795162290451435"/>
  </r>
  <r>
    <x v="1"/>
    <x v="2"/>
    <x v="0"/>
    <x v="247"/>
    <n v="6.1368860497092204"/>
  </r>
  <r>
    <x v="1"/>
    <x v="7"/>
    <x v="0"/>
    <x v="247"/>
    <n v="0.72438415944659207"/>
  </r>
  <r>
    <x v="1"/>
    <x v="8"/>
    <x v="0"/>
    <x v="247"/>
    <n v="0.42097580890777042"/>
  </r>
  <r>
    <x v="1"/>
    <x v="5"/>
    <x v="0"/>
    <x v="247"/>
    <n v="6.1368860497092204"/>
  </r>
  <r>
    <x v="1"/>
    <x v="3"/>
    <x v="0"/>
    <x v="248"/>
    <n v="3.6405486259496689"/>
  </r>
  <r>
    <x v="1"/>
    <x v="4"/>
    <x v="0"/>
    <x v="248"/>
    <n v="3.4539557842266477"/>
  </r>
  <r>
    <x v="1"/>
    <x v="0"/>
    <x v="0"/>
    <x v="249"/>
    <n v="82.05731662147052"/>
  </r>
  <r>
    <x v="1"/>
    <x v="6"/>
    <x v="0"/>
    <x v="249"/>
    <n v="0.42056894924258886"/>
  </r>
  <r>
    <x v="1"/>
    <x v="1"/>
    <x v="0"/>
    <x v="249"/>
    <n v="0.18027667961726301"/>
  </r>
  <r>
    <x v="1"/>
    <x v="2"/>
    <x v="0"/>
    <x v="249"/>
    <n v="6.1440929906727426"/>
  </r>
  <r>
    <x v="1"/>
    <x v="7"/>
    <x v="0"/>
    <x v="249"/>
    <n v="0.72226038036520257"/>
  </r>
  <r>
    <x v="1"/>
    <x v="8"/>
    <x v="0"/>
    <x v="249"/>
    <n v="0.42056894924258886"/>
  </r>
  <r>
    <x v="1"/>
    <x v="5"/>
    <x v="0"/>
    <x v="249"/>
    <n v="6.1440929906727426"/>
  </r>
  <r>
    <x v="1"/>
    <x v="3"/>
    <x v="0"/>
    <x v="250"/>
    <n v="3.6478737799805705"/>
  </r>
  <r>
    <x v="1"/>
    <x v="4"/>
    <x v="0"/>
    <x v="250"/>
    <n v="3.4533579405745973"/>
  </r>
  <r>
    <x v="1"/>
    <x v="0"/>
    <x v="0"/>
    <x v="251"/>
    <n v="81.876269448112012"/>
  </r>
  <r>
    <x v="1"/>
    <x v="6"/>
    <x v="0"/>
    <x v="251"/>
    <n v="0.42013981990615956"/>
  </r>
  <r>
    <x v="1"/>
    <x v="1"/>
    <x v="0"/>
    <x v="251"/>
    <n v="0.18104717335850737"/>
  </r>
  <r>
    <x v="1"/>
    <x v="2"/>
    <x v="0"/>
    <x v="251"/>
    <n v="6.15153635565032"/>
  </r>
  <r>
    <x v="1"/>
    <x v="7"/>
    <x v="0"/>
    <x v="251"/>
    <n v="0.72006809710080966"/>
  </r>
  <r>
    <x v="1"/>
    <x v="8"/>
    <x v="0"/>
    <x v="251"/>
    <n v="0.42013981990615956"/>
  </r>
  <r>
    <x v="1"/>
    <x v="5"/>
    <x v="0"/>
    <x v="251"/>
    <n v="6.15153635565032"/>
  </r>
  <r>
    <x v="1"/>
    <x v="3"/>
    <x v="0"/>
    <x v="252"/>
    <n v="3.655199060743497"/>
  </r>
  <r>
    <x v="1"/>
    <x v="4"/>
    <x v="0"/>
    <x v="252"/>
    <n v="3.452764361606464"/>
  </r>
  <r>
    <x v="1"/>
    <x v="0"/>
    <x v="0"/>
    <x v="253"/>
    <n v="81.694451642473169"/>
  </r>
  <r>
    <x v="1"/>
    <x v="6"/>
    <x v="0"/>
    <x v="253"/>
    <n v="0.41972070681256929"/>
  </r>
  <r>
    <x v="1"/>
    <x v="1"/>
    <x v="0"/>
    <x v="253"/>
    <n v="0.18181780563884092"/>
  </r>
  <r>
    <x v="1"/>
    <x v="2"/>
    <x v="0"/>
    <x v="253"/>
    <n v="6.1588016554667258"/>
  </r>
  <r>
    <x v="1"/>
    <x v="7"/>
    <x v="0"/>
    <x v="253"/>
    <n v="0.7179486308774311"/>
  </r>
  <r>
    <x v="1"/>
    <x v="8"/>
    <x v="0"/>
    <x v="253"/>
    <n v="0.41972070681256929"/>
  </r>
  <r>
    <x v="1"/>
    <x v="5"/>
    <x v="0"/>
    <x v="253"/>
    <n v="6.1588016554667258"/>
  </r>
  <r>
    <x v="1"/>
    <x v="3"/>
    <x v="0"/>
    <x v="254"/>
    <n v="3.662644561181283"/>
  </r>
  <r>
    <x v="1"/>
    <x v="4"/>
    <x v="0"/>
    <x v="254"/>
    <n v="3.4521354764927015"/>
  </r>
  <r>
    <x v="1"/>
    <x v="0"/>
    <x v="0"/>
    <x v="255"/>
    <n v="81.511854311584742"/>
  </r>
  <r>
    <x v="1"/>
    <x v="6"/>
    <x v="0"/>
    <x v="255"/>
    <n v="0.41928327001509225"/>
  </r>
  <r>
    <x v="1"/>
    <x v="1"/>
    <x v="0"/>
    <x v="255"/>
    <n v="0.18259733088843064"/>
  </r>
  <r>
    <x v="1"/>
    <x v="2"/>
    <x v="0"/>
    <x v="255"/>
    <n v="6.1661891139616376"/>
  </r>
  <r>
    <x v="1"/>
    <x v="7"/>
    <x v="0"/>
    <x v="255"/>
    <n v="0.71576080855210611"/>
  </r>
  <r>
    <x v="1"/>
    <x v="8"/>
    <x v="0"/>
    <x v="255"/>
    <n v="0.41928327001509225"/>
  </r>
  <r>
    <x v="1"/>
    <x v="5"/>
    <x v="0"/>
    <x v="255"/>
    <n v="6.1661891139616376"/>
  </r>
  <r>
    <x v="1"/>
    <x v="3"/>
    <x v="0"/>
    <x v="256"/>
    <n v="3.6699701038497068"/>
  </r>
  <r>
    <x v="1"/>
    <x v="4"/>
    <x v="0"/>
    <x v="256"/>
    <n v="3.4514908178965742"/>
  </r>
  <r>
    <x v="1"/>
    <x v="0"/>
    <x v="0"/>
    <x v="257"/>
    <n v="81.328474836526368"/>
  </r>
  <r>
    <x v="1"/>
    <x v="6"/>
    <x v="0"/>
    <x v="257"/>
    <n v="0.41884792392910114"/>
  </r>
  <r>
    <x v="1"/>
    <x v="1"/>
    <x v="0"/>
    <x v="257"/>
    <n v="0.18337947505836727"/>
  </r>
  <r>
    <x v="1"/>
    <x v="2"/>
    <x v="0"/>
    <x v="257"/>
    <n v="6.1736328738322666"/>
  </r>
  <r>
    <x v="1"/>
    <x v="7"/>
    <x v="0"/>
    <x v="257"/>
    <n v="0.71357533422933506"/>
  </r>
  <r>
    <x v="1"/>
    <x v="8"/>
    <x v="0"/>
    <x v="257"/>
    <n v="0.41884792392910114"/>
  </r>
  <r>
    <x v="1"/>
    <x v="5"/>
    <x v="0"/>
    <x v="257"/>
    <n v="6.1736328738322666"/>
  </r>
  <r>
    <x v="1"/>
    <x v="3"/>
    <x v="0"/>
    <x v="258"/>
    <n v="3.677295773224154"/>
  </r>
  <r>
    <x v="1"/>
    <x v="4"/>
    <x v="0"/>
    <x v="258"/>
    <n v="3.4508519373622759"/>
  </r>
  <r>
    <x v="1"/>
    <x v="0"/>
    <x v="0"/>
    <x v="259"/>
    <n v="81.144309170128849"/>
  </r>
  <r>
    <x v="1"/>
    <x v="6"/>
    <x v="0"/>
    <x v="259"/>
    <n v="0.41841012152451668"/>
  </r>
  <r>
    <x v="1"/>
    <x v="1"/>
    <x v="0"/>
    <x v="259"/>
    <n v="0.18416566639752516"/>
  </r>
  <r>
    <x v="1"/>
    <x v="2"/>
    <x v="0"/>
    <x v="259"/>
    <n v="6.1808404506745163"/>
  </r>
  <r>
    <x v="1"/>
    <x v="7"/>
    <x v="0"/>
    <x v="259"/>
    <n v="0.71146251414397543"/>
  </r>
  <r>
    <x v="1"/>
    <x v="8"/>
    <x v="0"/>
    <x v="259"/>
    <n v="0.41841012152451668"/>
  </r>
  <r>
    <x v="1"/>
    <x v="5"/>
    <x v="0"/>
    <x v="259"/>
    <n v="6.1808404506745163"/>
  </r>
  <r>
    <x v="1"/>
    <x v="3"/>
    <x v="0"/>
    <x v="260"/>
    <n v="3.6846215735338639"/>
  </r>
  <r>
    <x v="1"/>
    <x v="4"/>
    <x v="0"/>
    <x v="260"/>
    <n v="3.4501762439764549"/>
  </r>
  <r>
    <x v="1"/>
    <x v="0"/>
    <x v="0"/>
    <x v="261"/>
    <n v="80.959347094167612"/>
  </r>
  <r>
    <x v="1"/>
    <x v="6"/>
    <x v="0"/>
    <x v="261"/>
    <n v="0.41795002371730999"/>
  </r>
  <r>
    <x v="1"/>
    <x v="1"/>
    <x v="0"/>
    <x v="261"/>
    <n v="0.18496207596124048"/>
  </r>
  <r>
    <x v="1"/>
    <x v="2"/>
    <x v="0"/>
    <x v="261"/>
    <n v="6.1882844723280295"/>
  </r>
  <r>
    <x v="1"/>
    <x v="7"/>
    <x v="0"/>
    <x v="261"/>
    <n v="0.70928165072246441"/>
  </r>
  <r>
    <x v="1"/>
    <x v="8"/>
    <x v="0"/>
    <x v="261"/>
    <n v="0.41795002371730999"/>
  </r>
  <r>
    <x v="1"/>
    <x v="5"/>
    <x v="0"/>
    <x v="261"/>
    <n v="6.1882844723280295"/>
  </r>
  <r>
    <x v="1"/>
    <x v="3"/>
    <x v="0"/>
    <x v="262"/>
    <n v="3.6919475005227742"/>
  </r>
  <r>
    <x v="1"/>
    <x v="4"/>
    <x v="0"/>
    <x v="262"/>
    <n v="3.4495073319415814"/>
  </r>
  <r>
    <x v="1"/>
    <x v="0"/>
    <x v="0"/>
    <x v="263"/>
    <n v="80.773588268752391"/>
  </r>
  <r>
    <x v="1"/>
    <x v="6"/>
    <x v="0"/>
    <x v="263"/>
    <n v="0.41749955876054445"/>
  </r>
  <r>
    <x v="1"/>
    <x v="1"/>
    <x v="0"/>
    <x v="263"/>
    <n v="0.18575882541521574"/>
  </r>
  <r>
    <x v="1"/>
    <x v="2"/>
    <x v="0"/>
    <x v="263"/>
    <n v="6.194926986280711"/>
  </r>
  <r>
    <x v="1"/>
    <x v="7"/>
    <x v="0"/>
    <x v="263"/>
    <n v="0.70717332999898219"/>
  </r>
  <r>
    <x v="1"/>
    <x v="8"/>
    <x v="0"/>
    <x v="263"/>
    <n v="0.41749955876054445"/>
  </r>
  <r>
    <x v="1"/>
    <x v="5"/>
    <x v="0"/>
    <x v="263"/>
    <n v="6.194926986280711"/>
  </r>
  <r>
    <x v="1"/>
    <x v="3"/>
    <x v="0"/>
    <x v="264"/>
    <n v="3.7080888644974719"/>
  </r>
  <r>
    <x v="1"/>
    <x v="4"/>
    <x v="0"/>
    <x v="264"/>
    <n v="3.4488006082578737"/>
  </r>
  <r>
    <x v="1"/>
    <x v="0"/>
    <x v="0"/>
    <x v="265"/>
    <n v="80.587010571997709"/>
  </r>
  <r>
    <x v="1"/>
    <x v="6"/>
    <x v="0"/>
    <x v="265"/>
    <n v="0.41698873478735149"/>
  </r>
  <r>
    <x v="1"/>
    <x v="1"/>
    <x v="0"/>
    <x v="265"/>
    <n v="0.18657769675468841"/>
  </r>
  <r>
    <x v="1"/>
    <x v="2"/>
    <x v="0"/>
    <x v="265"/>
    <n v="6.2015617816536173"/>
  </r>
  <r>
    <x v="1"/>
    <x v="7"/>
    <x v="0"/>
    <x v="265"/>
    <n v="0.70499747973928506"/>
  </r>
  <r>
    <x v="1"/>
    <x v="8"/>
    <x v="0"/>
    <x v="265"/>
    <n v="0.41698873478735149"/>
  </r>
  <r>
    <x v="1"/>
    <x v="5"/>
    <x v="0"/>
    <x v="265"/>
    <n v="6.2015617816536173"/>
  </r>
  <r>
    <x v="1"/>
    <x v="3"/>
    <x v="0"/>
    <x v="266"/>
    <n v="3.7155865985454506"/>
  </r>
  <r>
    <x v="1"/>
    <x v="4"/>
    <x v="0"/>
    <x v="266"/>
    <n v="3.448061658940893"/>
  </r>
  <r>
    <x v="1"/>
    <x v="0"/>
    <x v="0"/>
    <x v="267"/>
    <n v="80.399608514064028"/>
  </r>
  <r>
    <x v="1"/>
    <x v="6"/>
    <x v="0"/>
    <x v="267"/>
    <n v="0.41647110405084797"/>
  </r>
  <r>
    <x v="1"/>
    <x v="1"/>
    <x v="0"/>
    <x v="267"/>
    <n v="0.18740205793367587"/>
  </r>
  <r>
    <x v="1"/>
    <x v="2"/>
    <x v="0"/>
    <x v="267"/>
    <n v="6.2089660090619647"/>
  </r>
  <r>
    <x v="1"/>
    <x v="7"/>
    <x v="0"/>
    <x v="267"/>
    <n v="0.70282450498966598"/>
  </r>
  <r>
    <x v="1"/>
    <x v="8"/>
    <x v="0"/>
    <x v="267"/>
    <n v="0.41647110405084797"/>
  </r>
  <r>
    <x v="1"/>
    <x v="5"/>
    <x v="0"/>
    <x v="267"/>
    <n v="6.2089660090619647"/>
  </r>
  <r>
    <x v="1"/>
    <x v="3"/>
    <x v="0"/>
    <x v="268"/>
    <n v="3.7227934788588657"/>
  </r>
  <r>
    <x v="1"/>
    <x v="4"/>
    <x v="0"/>
    <x v="268"/>
    <n v="3.4473556354449819"/>
  </r>
  <r>
    <x v="1"/>
    <x v="0"/>
    <x v="0"/>
    <x v="269"/>
    <n v="80.211392815609472"/>
  </r>
  <r>
    <x v="1"/>
    <x v="6"/>
    <x v="0"/>
    <x v="269"/>
    <n v="0.41599869700476083"/>
  </r>
  <r>
    <x v="1"/>
    <x v="1"/>
    <x v="0"/>
    <x v="269"/>
    <n v="0.18821569845456179"/>
  </r>
  <r>
    <x v="1"/>
    <x v="2"/>
    <x v="0"/>
    <x v="269"/>
    <n v="6.2159706821716432"/>
  </r>
  <r>
    <x v="1"/>
    <x v="7"/>
    <x v="0"/>
    <x v="269"/>
    <n v="0.70079381062990453"/>
  </r>
  <r>
    <x v="1"/>
    <x v="8"/>
    <x v="0"/>
    <x v="269"/>
    <n v="0.41599869700476083"/>
  </r>
  <r>
    <x v="1"/>
    <x v="5"/>
    <x v="0"/>
    <x v="269"/>
    <n v="6.2159706821716432"/>
  </r>
  <r>
    <x v="1"/>
    <x v="3"/>
    <x v="0"/>
    <x v="270"/>
    <n v="3.7301206058018677"/>
  </r>
  <r>
    <x v="1"/>
    <x v="4"/>
    <x v="0"/>
    <x v="270"/>
    <n v="3.4465857056391824"/>
  </r>
  <r>
    <x v="1"/>
    <x v="0"/>
    <x v="0"/>
    <x v="271"/>
    <n v="80.02234966706007"/>
  </r>
  <r>
    <x v="1"/>
    <x v="6"/>
    <x v="0"/>
    <x v="271"/>
    <n v="0.41549305509831841"/>
  </r>
  <r>
    <x v="1"/>
    <x v="1"/>
    <x v="0"/>
    <x v="271"/>
    <n v="0.1890431485494046"/>
  </r>
  <r>
    <x v="1"/>
    <x v="2"/>
    <x v="0"/>
    <x v="271"/>
    <n v="6.2233949669256194"/>
  </r>
  <r>
    <x v="1"/>
    <x v="7"/>
    <x v="0"/>
    <x v="271"/>
    <n v="0.69862554874530691"/>
  </r>
  <r>
    <x v="1"/>
    <x v="8"/>
    <x v="0"/>
    <x v="271"/>
    <n v="0.41549305509831841"/>
  </r>
  <r>
    <x v="1"/>
    <x v="5"/>
    <x v="0"/>
    <x v="271"/>
    <n v="6.2233949669256194"/>
  </r>
  <r>
    <x v="1"/>
    <x v="3"/>
    <x v="0"/>
    <x v="272"/>
    <n v="3.7374478604613959"/>
  </r>
  <r>
    <x v="1"/>
    <x v="4"/>
    <x v="0"/>
    <x v="272"/>
    <n v="3.4458256437512658"/>
  </r>
  <r>
    <x v="1"/>
    <x v="0"/>
    <x v="0"/>
    <x v="273"/>
    <n v="79.83248235930985"/>
  </r>
  <r>
    <x v="1"/>
    <x v="6"/>
    <x v="0"/>
    <x v="273"/>
    <n v="0.41500890679962005"/>
  </r>
  <r>
    <x v="1"/>
    <x v="1"/>
    <x v="0"/>
    <x v="273"/>
    <n v="0.18986730775021898"/>
  </r>
  <r>
    <x v="1"/>
    <x v="2"/>
    <x v="0"/>
    <x v="273"/>
    <n v="6.2305836861567299"/>
  </r>
  <r>
    <x v="1"/>
    <x v="7"/>
    <x v="0"/>
    <x v="273"/>
    <n v="0.69652952059316786"/>
  </r>
  <r>
    <x v="1"/>
    <x v="8"/>
    <x v="0"/>
    <x v="273"/>
    <n v="0.41500890679962005"/>
  </r>
  <r>
    <x v="1"/>
    <x v="5"/>
    <x v="0"/>
    <x v="273"/>
    <n v="6.2305836861567299"/>
  </r>
  <r>
    <x v="1"/>
    <x v="3"/>
    <x v="0"/>
    <x v="274"/>
    <n v="3.7447752470721074"/>
  </r>
  <r>
    <x v="1"/>
    <x v="4"/>
    <x v="0"/>
    <x v="274"/>
    <n v="3.4450247801605549"/>
  </r>
  <r>
    <x v="1"/>
    <x v="0"/>
    <x v="0"/>
    <x v="275"/>
    <n v="79.641780433520509"/>
  </r>
  <r>
    <x v="1"/>
    <x v="6"/>
    <x v="0"/>
    <x v="275"/>
    <n v="0.41450246851109279"/>
  </r>
  <r>
    <x v="1"/>
    <x v="1"/>
    <x v="0"/>
    <x v="275"/>
    <n v="0.19070192578934803"/>
  </r>
  <r>
    <x v="1"/>
    <x v="2"/>
    <x v="0"/>
    <x v="275"/>
    <n v="6.2380082311443852"/>
  </r>
  <r>
    <x v="1"/>
    <x v="7"/>
    <x v="0"/>
    <x v="275"/>
    <n v="0.69436614394569751"/>
  </r>
  <r>
    <x v="1"/>
    <x v="8"/>
    <x v="0"/>
    <x v="275"/>
    <n v="0.41450246851109279"/>
  </r>
  <r>
    <x v="1"/>
    <x v="5"/>
    <x v="0"/>
    <x v="275"/>
    <n v="6.2380082311443852"/>
  </r>
  <r>
    <x v="1"/>
    <x v="3"/>
    <x v="0"/>
    <x v="276"/>
    <n v="3.7521027613809155"/>
  </r>
  <r>
    <x v="1"/>
    <x v="4"/>
    <x v="0"/>
    <x v="276"/>
    <n v="3.4442347846139754"/>
  </r>
  <r>
    <x v="1"/>
    <x v="0"/>
    <x v="0"/>
    <x v="277"/>
    <n v="79.450243242237676"/>
  </r>
  <r>
    <x v="1"/>
    <x v="6"/>
    <x v="0"/>
    <x v="277"/>
    <n v="0.41400506823941258"/>
  </r>
  <r>
    <x v="1"/>
    <x v="1"/>
    <x v="0"/>
    <x v="277"/>
    <n v="0.19153719128283075"/>
  </r>
  <r>
    <x v="1"/>
    <x v="2"/>
    <x v="0"/>
    <x v="277"/>
    <n v="6.2452551607167095"/>
  </r>
  <r>
    <x v="1"/>
    <x v="7"/>
    <x v="0"/>
    <x v="277"/>
    <n v="0.69227487908503271"/>
  </r>
  <r>
    <x v="1"/>
    <x v="8"/>
    <x v="0"/>
    <x v="277"/>
    <n v="0.41400506823941258"/>
  </r>
  <r>
    <x v="1"/>
    <x v="5"/>
    <x v="0"/>
    <x v="277"/>
    <n v="6.2452551607167095"/>
  </r>
  <r>
    <x v="1"/>
    <x v="3"/>
    <x v="0"/>
    <x v="278"/>
    <n v="3.7595505329699686"/>
  </r>
  <r>
    <x v="1"/>
    <x v="4"/>
    <x v="0"/>
    <x v="278"/>
    <n v="3.4434029919270914"/>
  </r>
  <r>
    <x v="1"/>
    <x v="0"/>
    <x v="0"/>
    <x v="279"/>
    <n v="79.25786145897375"/>
  </r>
  <r>
    <x v="1"/>
    <x v="6"/>
    <x v="0"/>
    <x v="279"/>
    <n v="0.41348920135731926"/>
  </r>
  <r>
    <x v="1"/>
    <x v="1"/>
    <x v="0"/>
    <x v="279"/>
    <n v="0.19238178326393013"/>
  </r>
  <r>
    <x v="1"/>
    <x v="2"/>
    <x v="0"/>
    <x v="279"/>
    <n v="6.2526239395909924"/>
  </r>
  <r>
    <x v="1"/>
    <x v="7"/>
    <x v="0"/>
    <x v="279"/>
    <n v="0.69011642755261682"/>
  </r>
  <r>
    <x v="1"/>
    <x v="8"/>
    <x v="0"/>
    <x v="279"/>
    <n v="0.41348920135731926"/>
  </r>
  <r>
    <x v="1"/>
    <x v="5"/>
    <x v="0"/>
    <x v="279"/>
    <n v="6.2526239395909924"/>
  </r>
  <r>
    <x v="1"/>
    <x v="3"/>
    <x v="0"/>
    <x v="280"/>
    <n v="3.7668783111337367"/>
  </r>
  <r>
    <x v="1"/>
    <x v="4"/>
    <x v="0"/>
    <x v="280"/>
    <n v="3.4425554829890403"/>
  </r>
  <r>
    <x v="1"/>
    <x v="0"/>
    <x v="0"/>
    <x v="281"/>
    <n v="79.064631969309431"/>
  </r>
  <r>
    <x v="1"/>
    <x v="6"/>
    <x v="0"/>
    <x v="281"/>
    <n v="0.4129746682993049"/>
  </r>
  <r>
    <x v="1"/>
    <x v="1"/>
    <x v="0"/>
    <x v="281"/>
    <n v="0.19322948966432418"/>
  </r>
  <r>
    <x v="1"/>
    <x v="2"/>
    <x v="0"/>
    <x v="281"/>
    <n v="6.2600488769848219"/>
  </r>
  <r>
    <x v="1"/>
    <x v="7"/>
    <x v="0"/>
    <x v="281"/>
    <n v="0.68796055590466942"/>
  </r>
  <r>
    <x v="1"/>
    <x v="8"/>
    <x v="0"/>
    <x v="281"/>
    <n v="0.4129746682993049"/>
  </r>
  <r>
    <x v="1"/>
    <x v="5"/>
    <x v="0"/>
    <x v="281"/>
    <n v="6.2600488769848219"/>
  </r>
  <r>
    <x v="1"/>
    <x v="3"/>
    <x v="0"/>
    <x v="282"/>
    <n v="3.7742062169683788"/>
  </r>
  <r>
    <x v="1"/>
    <x v="4"/>
    <x v="0"/>
    <x v="282"/>
    <n v="3.441720350244859"/>
  </r>
  <r>
    <x v="1"/>
    <x v="0"/>
    <x v="0"/>
    <x v="283"/>
    <n v="78.870550238624858"/>
  </r>
  <r>
    <x v="1"/>
    <x v="6"/>
    <x v="0"/>
    <x v="283"/>
    <n v="0.41245705047391168"/>
  </r>
  <r>
    <x v="1"/>
    <x v="1"/>
    <x v="0"/>
    <x v="283"/>
    <n v="0.19408173068457077"/>
  </r>
  <r>
    <x v="1"/>
    <x v="2"/>
    <x v="0"/>
    <x v="283"/>
    <n v="6.2672382280921948"/>
  </r>
  <r>
    <x v="1"/>
    <x v="7"/>
    <x v="0"/>
    <x v="283"/>
    <n v="0.685876606960373"/>
  </r>
  <r>
    <x v="1"/>
    <x v="8"/>
    <x v="0"/>
    <x v="283"/>
    <n v="0.41245705047391168"/>
  </r>
  <r>
    <x v="1"/>
    <x v="5"/>
    <x v="0"/>
    <x v="283"/>
    <n v="6.2672382280921948"/>
  </r>
  <r>
    <x v="1"/>
    <x v="3"/>
    <x v="0"/>
    <x v="284"/>
    <n v="3.7815342547079966"/>
  </r>
  <r>
    <x v="1"/>
    <x v="4"/>
    <x v="0"/>
    <x v="284"/>
    <n v="3.4408419193839412"/>
  </r>
  <r>
    <x v="1"/>
    <x v="0"/>
    <x v="0"/>
    <x v="285"/>
    <n v="78.675605616930753"/>
  </r>
  <r>
    <x v="1"/>
    <x v="6"/>
    <x v="0"/>
    <x v="285"/>
    <n v="0.41191710627181338"/>
  </r>
  <r>
    <x v="1"/>
    <x v="1"/>
    <x v="0"/>
    <x v="285"/>
    <n v="0.19494462169410787"/>
  </r>
  <r>
    <x v="1"/>
    <x v="2"/>
    <x v="0"/>
    <x v="285"/>
    <n v="6.2746634256278879"/>
  </r>
  <r>
    <x v="1"/>
    <x v="7"/>
    <x v="0"/>
    <x v="285"/>
    <n v="0.68372580116963277"/>
  </r>
  <r>
    <x v="1"/>
    <x v="8"/>
    <x v="0"/>
    <x v="285"/>
    <n v="0.41191710627181338"/>
  </r>
  <r>
    <x v="1"/>
    <x v="5"/>
    <x v="0"/>
    <x v="285"/>
    <n v="6.2746634256278879"/>
  </r>
  <r>
    <x v="1"/>
    <x v="3"/>
    <x v="0"/>
    <x v="286"/>
    <n v="3.7888624201005694"/>
  </r>
  <r>
    <x v="1"/>
    <x v="4"/>
    <x v="0"/>
    <x v="286"/>
    <n v="3.4399768645257289"/>
  </r>
  <r>
    <x v="1"/>
    <x v="0"/>
    <x v="0"/>
    <x v="287"/>
    <n v="78.479797232654406"/>
  </r>
  <r>
    <x v="1"/>
    <x v="6"/>
    <x v="0"/>
    <x v="287"/>
    <n v="0.41138578754473309"/>
  </r>
  <r>
    <x v="1"/>
    <x v="1"/>
    <x v="0"/>
    <x v="287"/>
    <n v="0.19580838427634259"/>
  </r>
  <r>
    <x v="1"/>
    <x v="2"/>
    <x v="0"/>
    <x v="287"/>
    <n v="6.2825910682684363"/>
  </r>
  <r>
    <x v="1"/>
    <x v="7"/>
    <x v="0"/>
    <x v="287"/>
    <n v="0.68164678932456757"/>
  </r>
  <r>
    <x v="1"/>
    <x v="8"/>
    <x v="0"/>
    <x v="287"/>
    <n v="0.41138578754473309"/>
  </r>
  <r>
    <x v="1"/>
    <x v="5"/>
    <x v="0"/>
    <x v="287"/>
    <n v="6.2825910682684363"/>
  </r>
  <r>
    <x v="1"/>
    <x v="3"/>
    <x v="0"/>
    <x v="288"/>
    <n v="3.7874901251139237"/>
  </r>
  <r>
    <x v="1"/>
    <x v="4"/>
    <x v="0"/>
    <x v="288"/>
    <n v="3.4390675165655304"/>
  </r>
  <r>
    <x v="1"/>
    <x v="0"/>
    <x v="0"/>
    <x v="289"/>
    <n v="78.283129685595497"/>
  </r>
  <r>
    <x v="1"/>
    <x v="6"/>
    <x v="0"/>
    <x v="289"/>
    <n v="0.41088039427782735"/>
  </r>
  <r>
    <x v="1"/>
    <x v="1"/>
    <x v="0"/>
    <x v="289"/>
    <n v="0.19666754705891432"/>
  </r>
  <r>
    <x v="1"/>
    <x v="2"/>
    <x v="0"/>
    <x v="289"/>
    <n v="6.2906019415977923"/>
  </r>
  <r>
    <x v="1"/>
    <x v="7"/>
    <x v="0"/>
    <x v="289"/>
    <n v="0.67950070957242636"/>
  </r>
  <r>
    <x v="1"/>
    <x v="8"/>
    <x v="0"/>
    <x v="289"/>
    <n v="0.41088039427782735"/>
  </r>
  <r>
    <x v="1"/>
    <x v="5"/>
    <x v="0"/>
    <x v="289"/>
    <n v="6.2906019415977923"/>
  </r>
  <r>
    <x v="1"/>
    <x v="3"/>
    <x v="0"/>
    <x v="290"/>
    <n v="3.7942840696939317"/>
  </r>
  <r>
    <x v="1"/>
    <x v="4"/>
    <x v="0"/>
    <x v="290"/>
    <n v="3.4381586693281729"/>
  </r>
  <r>
    <x v="1"/>
    <x v="0"/>
    <x v="0"/>
    <x v="291"/>
    <n v="78.08559878218081"/>
  </r>
  <r>
    <x v="1"/>
    <x v="6"/>
    <x v="0"/>
    <x v="291"/>
    <n v="0.41037333966213257"/>
  </r>
  <r>
    <x v="1"/>
    <x v="1"/>
    <x v="0"/>
    <x v="291"/>
    <n v="0.19753090341468796"/>
  </r>
  <r>
    <x v="1"/>
    <x v="2"/>
    <x v="0"/>
    <x v="291"/>
    <n v="6.2980809349873459"/>
  </r>
  <r>
    <x v="1"/>
    <x v="7"/>
    <x v="0"/>
    <x v="291"/>
    <n v="0.67735694603986041"/>
  </r>
  <r>
    <x v="1"/>
    <x v="8"/>
    <x v="0"/>
    <x v="291"/>
    <n v="0.41037333966213257"/>
  </r>
  <r>
    <x v="1"/>
    <x v="5"/>
    <x v="0"/>
    <x v="291"/>
    <n v="6.2980809349873459"/>
  </r>
  <r>
    <x v="1"/>
    <x v="3"/>
    <x v="0"/>
    <x v="292"/>
    <n v="3.8013716639229367"/>
  </r>
  <r>
    <x v="1"/>
    <x v="4"/>
    <x v="0"/>
    <x v="292"/>
    <n v="3.4373247244576133"/>
  </r>
  <r>
    <x v="1"/>
    <x v="0"/>
    <x v="0"/>
    <x v="293"/>
    <n v="77.887187521164165"/>
  </r>
  <r>
    <x v="1"/>
    <x v="6"/>
    <x v="0"/>
    <x v="293"/>
    <n v="0.40982451748927035"/>
  </r>
  <r>
    <x v="1"/>
    <x v="1"/>
    <x v="0"/>
    <x v="293"/>
    <n v="0.19841126101664039"/>
  </r>
  <r>
    <x v="1"/>
    <x v="2"/>
    <x v="0"/>
    <x v="293"/>
    <n v="6.3049173972882757"/>
  </r>
  <r>
    <x v="1"/>
    <x v="7"/>
    <x v="0"/>
    <x v="293"/>
    <n v="0.67542272389652858"/>
  </r>
  <r>
    <x v="1"/>
    <x v="8"/>
    <x v="0"/>
    <x v="293"/>
    <n v="0.40982451748927035"/>
  </r>
  <r>
    <x v="1"/>
    <x v="5"/>
    <x v="0"/>
    <x v="293"/>
    <n v="6.3049173972882757"/>
  </r>
  <r>
    <x v="1"/>
    <x v="3"/>
    <x v="0"/>
    <x v="294"/>
    <n v="3.8086996463771117"/>
  </r>
  <r>
    <x v="1"/>
    <x v="4"/>
    <x v="0"/>
    <x v="294"/>
    <n v="3.4363864395941635"/>
  </r>
  <r>
    <x v="1"/>
    <x v="0"/>
    <x v="0"/>
    <x v="295"/>
    <n v="77.687876617275123"/>
  </r>
  <r>
    <x v="1"/>
    <x v="6"/>
    <x v="0"/>
    <x v="295"/>
    <n v="0.40922690302336878"/>
  </r>
  <r>
    <x v="1"/>
    <x v="1"/>
    <x v="0"/>
    <x v="295"/>
    <n v="0.19931090388904144"/>
  </r>
  <r>
    <x v="1"/>
    <x v="2"/>
    <x v="0"/>
    <x v="295"/>
    <n v="6.3123636362050064"/>
  </r>
  <r>
    <x v="1"/>
    <x v="7"/>
    <x v="0"/>
    <x v="295"/>
    <n v="0.67328393949572019"/>
  </r>
  <r>
    <x v="1"/>
    <x v="8"/>
    <x v="0"/>
    <x v="295"/>
    <n v="0.40922690302336878"/>
  </r>
  <r>
    <x v="1"/>
    <x v="5"/>
    <x v="0"/>
    <x v="295"/>
    <n v="6.3123636362050064"/>
  </r>
  <r>
    <x v="1"/>
    <x v="3"/>
    <x v="0"/>
    <x v="296"/>
    <n v="3.8160277553552335"/>
  </r>
  <r>
    <x v="1"/>
    <x v="4"/>
    <x v="0"/>
    <x v="296"/>
    <n v="3.4354634261974271"/>
  </r>
  <r>
    <x v="1"/>
    <x v="0"/>
    <x v="0"/>
    <x v="297"/>
    <n v="77.487672734710415"/>
  </r>
  <r>
    <x v="1"/>
    <x v="6"/>
    <x v="0"/>
    <x v="297"/>
    <n v="0.40866177277739085"/>
  </r>
  <r>
    <x v="1"/>
    <x v="1"/>
    <x v="0"/>
    <x v="297"/>
    <n v="0.2002038825647145"/>
  </r>
  <r>
    <x v="1"/>
    <x v="2"/>
    <x v="0"/>
    <x v="297"/>
    <n v="6.3195736132226479"/>
  </r>
  <r>
    <x v="1"/>
    <x v="7"/>
    <x v="0"/>
    <x v="297"/>
    <n v="0.67121663954899313"/>
  </r>
  <r>
    <x v="1"/>
    <x v="8"/>
    <x v="0"/>
    <x v="297"/>
    <n v="0.40866177277739085"/>
  </r>
  <r>
    <x v="1"/>
    <x v="5"/>
    <x v="0"/>
    <x v="297"/>
    <n v="6.3195736132226479"/>
  </r>
  <r>
    <x v="1"/>
    <x v="3"/>
    <x v="0"/>
    <x v="298"/>
    <n v="3.8233559951045715"/>
  </r>
  <r>
    <x v="1"/>
    <x v="4"/>
    <x v="0"/>
    <x v="298"/>
    <n v="3.434494151291867"/>
  </r>
  <r>
    <x v="1"/>
    <x v="0"/>
    <x v="0"/>
    <x v="299"/>
    <n v="77.286564928060187"/>
  </r>
  <r>
    <x v="1"/>
    <x v="6"/>
    <x v="0"/>
    <x v="299"/>
    <n v="0.40807420997025678"/>
  </r>
  <r>
    <x v="1"/>
    <x v="1"/>
    <x v="0"/>
    <x v="299"/>
    <n v="0.20110780665022618"/>
  </r>
  <r>
    <x v="1"/>
    <x v="2"/>
    <x v="0"/>
    <x v="299"/>
    <n v="6.3270201135758066"/>
  </r>
  <r>
    <x v="1"/>
    <x v="7"/>
    <x v="0"/>
    <x v="299"/>
    <n v="0.66908315129919183"/>
  </r>
  <r>
    <x v="1"/>
    <x v="8"/>
    <x v="0"/>
    <x v="299"/>
    <n v="0.40807420997025678"/>
  </r>
  <r>
    <x v="1"/>
    <x v="5"/>
    <x v="0"/>
    <x v="299"/>
    <n v="6.3270201135758066"/>
  </r>
  <r>
    <x v="1"/>
    <x v="3"/>
    <x v="0"/>
    <x v="300"/>
    <n v="3.830684361360337"/>
  </r>
  <r>
    <x v="1"/>
    <x v="4"/>
    <x v="0"/>
    <x v="300"/>
    <n v="3.4335411499462731"/>
  </r>
  <r>
    <x v="1"/>
    <x v="0"/>
    <x v="0"/>
    <x v="301"/>
    <n v="77.084552004795881"/>
  </r>
  <r>
    <x v="1"/>
    <x v="6"/>
    <x v="0"/>
    <x v="301"/>
    <n v="0.40749470900751628"/>
  </r>
  <r>
    <x v="1"/>
    <x v="1"/>
    <x v="0"/>
    <x v="301"/>
    <n v="0.20201292326431197"/>
  </r>
  <r>
    <x v="1"/>
    <x v="2"/>
    <x v="0"/>
    <x v="301"/>
    <n v="6.3342884734865015"/>
  </r>
  <r>
    <x v="1"/>
    <x v="7"/>
    <x v="0"/>
    <x v="301"/>
    <n v="0.66702101012626069"/>
  </r>
  <r>
    <x v="1"/>
    <x v="8"/>
    <x v="0"/>
    <x v="301"/>
    <n v="0.40749470900751628"/>
  </r>
  <r>
    <x v="1"/>
    <x v="5"/>
    <x v="0"/>
    <x v="301"/>
    <n v="6.3342884734865015"/>
  </r>
  <r>
    <x v="1"/>
    <x v="3"/>
    <x v="0"/>
    <x v="302"/>
    <n v="3.838132997646726"/>
  </r>
  <r>
    <x v="1"/>
    <x v="4"/>
    <x v="0"/>
    <x v="302"/>
    <n v="3.4325408900020893"/>
  </r>
  <r>
    <x v="1"/>
    <x v="0"/>
    <x v="0"/>
    <x v="303"/>
    <n v="76.881624137486185"/>
  </r>
  <r>
    <x v="1"/>
    <x v="6"/>
    <x v="0"/>
    <x v="303"/>
    <n v="0.40689649103987469"/>
  </r>
  <r>
    <x v="1"/>
    <x v="1"/>
    <x v="0"/>
    <x v="303"/>
    <n v="0.2029278673097035"/>
  </r>
  <r>
    <x v="1"/>
    <x v="2"/>
    <x v="0"/>
    <x v="303"/>
    <n v="6.341679043252654"/>
  </r>
  <r>
    <x v="1"/>
    <x v="7"/>
    <x v="0"/>
    <x v="303"/>
    <n v="0.66489285454556102"/>
  </r>
  <r>
    <x v="1"/>
    <x v="8"/>
    <x v="0"/>
    <x v="303"/>
    <n v="0.40689649103987469"/>
  </r>
  <r>
    <x v="1"/>
    <x v="5"/>
    <x v="0"/>
    <x v="303"/>
    <n v="6.341679043252654"/>
  </r>
  <r>
    <x v="1"/>
    <x v="3"/>
    <x v="0"/>
    <x v="304"/>
    <n v="3.8454616253746021"/>
  </r>
  <r>
    <x v="1"/>
    <x v="4"/>
    <x v="0"/>
    <x v="304"/>
    <n v="3.4315248854976721"/>
  </r>
  <r>
    <x v="1"/>
    <x v="0"/>
    <x v="0"/>
    <x v="305"/>
    <n v="76.677777670367263"/>
  </r>
  <r>
    <x v="1"/>
    <x v="6"/>
    <x v="0"/>
    <x v="305"/>
    <n v="0.40629882050326971"/>
  </r>
  <r>
    <x v="1"/>
    <x v="1"/>
    <x v="0"/>
    <x v="305"/>
    <n v="0.20384646711892848"/>
  </r>
  <r>
    <x v="1"/>
    <x v="2"/>
    <x v="0"/>
    <x v="305"/>
    <n v="6.349125937826158"/>
  </r>
  <r>
    <x v="1"/>
    <x v="7"/>
    <x v="0"/>
    <x v="305"/>
    <n v="0.66276748253713436"/>
  </r>
  <r>
    <x v="1"/>
    <x v="8"/>
    <x v="0"/>
    <x v="305"/>
    <n v="0.40629882050326971"/>
  </r>
  <r>
    <x v="1"/>
    <x v="5"/>
    <x v="0"/>
    <x v="305"/>
    <n v="6.349125937826158"/>
  </r>
  <r>
    <x v="1"/>
    <x v="3"/>
    <x v="0"/>
    <x v="306"/>
    <n v="3.8527903795776863"/>
  </r>
  <r>
    <x v="1"/>
    <x v="4"/>
    <x v="0"/>
    <x v="306"/>
    <n v="3.4305266656504907"/>
  </r>
  <r>
    <x v="1"/>
    <x v="0"/>
    <x v="0"/>
    <x v="307"/>
    <n v="76.473007529975291"/>
  </r>
  <r>
    <x v="1"/>
    <x v="6"/>
    <x v="0"/>
    <x v="307"/>
    <n v="0.40569738921816362"/>
  </r>
  <r>
    <x v="1"/>
    <x v="1"/>
    <x v="0"/>
    <x v="307"/>
    <n v="0.20477014039196836"/>
  </r>
  <r>
    <x v="1"/>
    <x v="2"/>
    <x v="0"/>
    <x v="307"/>
    <n v="6.3563365496403259"/>
  </r>
  <r>
    <x v="1"/>
    <x v="7"/>
    <x v="0"/>
    <x v="307"/>
    <n v="0.66071324551200739"/>
  </r>
  <r>
    <x v="1"/>
    <x v="8"/>
    <x v="0"/>
    <x v="307"/>
    <n v="0.40569738921816362"/>
  </r>
  <r>
    <x v="1"/>
    <x v="5"/>
    <x v="0"/>
    <x v="307"/>
    <n v="6.3563365496403259"/>
  </r>
  <r>
    <x v="1"/>
    <x v="3"/>
    <x v="0"/>
    <x v="308"/>
    <n v="3.8601192645064453"/>
  </r>
  <r>
    <x v="1"/>
    <x v="4"/>
    <x v="0"/>
    <x v="308"/>
    <n v="3.4294796837557096"/>
  </r>
  <r>
    <x v="1"/>
    <x v="0"/>
    <x v="0"/>
    <x v="309"/>
    <n v="76.267302561741602"/>
  </r>
  <r>
    <x v="1"/>
    <x v="6"/>
    <x v="0"/>
    <x v="309"/>
    <n v="0.40507347735308497"/>
  </r>
  <r>
    <x v="1"/>
    <x v="1"/>
    <x v="0"/>
    <x v="309"/>
    <n v="0.20570496823369475"/>
  </r>
  <r>
    <x v="1"/>
    <x v="2"/>
    <x v="0"/>
    <x v="309"/>
    <n v="6.3637837055555782"/>
  </r>
  <r>
    <x v="1"/>
    <x v="7"/>
    <x v="0"/>
    <x v="309"/>
    <n v="0.6585933389901536"/>
  </r>
  <r>
    <x v="1"/>
    <x v="8"/>
    <x v="0"/>
    <x v="309"/>
    <n v="0.40507347735308497"/>
  </r>
  <r>
    <x v="1"/>
    <x v="5"/>
    <x v="0"/>
    <x v="309"/>
    <n v="6.3637837055555782"/>
  </r>
  <r>
    <x v="1"/>
    <x v="3"/>
    <x v="0"/>
    <x v="310"/>
    <n v="3.8674482758956019"/>
  </r>
  <r>
    <x v="1"/>
    <x v="4"/>
    <x v="0"/>
    <x v="310"/>
    <n v="3.4284514882687356"/>
  </r>
  <r>
    <x v="1"/>
    <x v="0"/>
    <x v="0"/>
    <x v="311"/>
    <n v="76.060661322869194"/>
  </r>
  <r>
    <x v="1"/>
    <x v="6"/>
    <x v="0"/>
    <x v="311"/>
    <n v="0.40445718109090706"/>
  </r>
  <r>
    <x v="1"/>
    <x v="1"/>
    <x v="0"/>
    <x v="311"/>
    <n v="0.20664123887240149"/>
  </r>
  <r>
    <x v="1"/>
    <x v="2"/>
    <x v="0"/>
    <x v="311"/>
    <n v="6.3710527052897339"/>
  </r>
  <r>
    <x v="1"/>
    <x v="7"/>
    <x v="0"/>
    <x v="311"/>
    <n v="0.65654442361234211"/>
  </r>
  <r>
    <x v="1"/>
    <x v="8"/>
    <x v="0"/>
    <x v="311"/>
    <n v="0.40445718109090706"/>
  </r>
  <r>
    <x v="1"/>
    <x v="5"/>
    <x v="0"/>
    <x v="311"/>
    <n v="6.3710527052897339"/>
  </r>
  <r>
    <x v="1"/>
    <x v="3"/>
    <x v="0"/>
    <x v="312"/>
    <n v="3.8748975678441822"/>
  </r>
  <r>
    <x v="1"/>
    <x v="4"/>
    <x v="0"/>
    <x v="312"/>
    <n v="3.4273735341223022"/>
  </r>
  <r>
    <x v="1"/>
    <x v="0"/>
    <x v="0"/>
    <x v="313"/>
    <n v="75.853073768533434"/>
  </r>
  <r>
    <x v="1"/>
    <x v="6"/>
    <x v="0"/>
    <x v="313"/>
    <n v="0.40382206840599344"/>
  </r>
  <r>
    <x v="1"/>
    <x v="1"/>
    <x v="0"/>
    <x v="313"/>
    <n v="0.20758755433576054"/>
  </r>
  <r>
    <x v="1"/>
    <x v="2"/>
    <x v="0"/>
    <x v="313"/>
    <n v="6.3783276536090696"/>
  </r>
  <r>
    <x v="1"/>
    <x v="7"/>
    <x v="0"/>
    <x v="313"/>
    <n v="0.65443001753998054"/>
  </r>
  <r>
    <x v="1"/>
    <x v="8"/>
    <x v="0"/>
    <x v="313"/>
    <n v="0.40382206840599344"/>
  </r>
  <r>
    <x v="1"/>
    <x v="5"/>
    <x v="0"/>
    <x v="313"/>
    <n v="6.3783276536090696"/>
  </r>
  <r>
    <x v="1"/>
    <x v="3"/>
    <x v="0"/>
    <x v="314"/>
    <n v="3.8819865366026329"/>
  </r>
  <r>
    <x v="1"/>
    <x v="4"/>
    <x v="0"/>
    <x v="314"/>
    <n v="3.4262798419656848"/>
  </r>
  <r>
    <x v="1"/>
    <x v="0"/>
    <x v="0"/>
    <x v="315"/>
    <n v="75.644533608955626"/>
  </r>
  <r>
    <x v="1"/>
    <x v="6"/>
    <x v="0"/>
    <x v="315"/>
    <n v="0.4031797983575714"/>
  </r>
  <r>
    <x v="1"/>
    <x v="1"/>
    <x v="0"/>
    <x v="315"/>
    <n v="0.20854015957780539"/>
  </r>
  <r>
    <x v="1"/>
    <x v="2"/>
    <x v="0"/>
    <x v="315"/>
    <n v="6.3857841994040401"/>
  </r>
  <r>
    <x v="1"/>
    <x v="7"/>
    <x v="0"/>
    <x v="315"/>
    <n v="0.65231854076429319"/>
  </r>
  <r>
    <x v="1"/>
    <x v="8"/>
    <x v="0"/>
    <x v="315"/>
    <n v="0.4031797983575714"/>
  </r>
  <r>
    <x v="1"/>
    <x v="5"/>
    <x v="0"/>
    <x v="315"/>
    <n v="6.3857841994040401"/>
  </r>
  <r>
    <x v="1"/>
    <x v="3"/>
    <x v="0"/>
    <x v="316"/>
    <n v="3.8890756194658538"/>
  </r>
  <r>
    <x v="1"/>
    <x v="4"/>
    <x v="0"/>
    <x v="316"/>
    <n v="3.4252784649512868"/>
  </r>
  <r>
    <x v="1"/>
    <x v="0"/>
    <x v="0"/>
    <x v="317"/>
    <n v="75.435038111475478"/>
  </r>
  <r>
    <x v="1"/>
    <x v="6"/>
    <x v="0"/>
    <x v="317"/>
    <n v="0.40254138957613067"/>
  </r>
  <r>
    <x v="1"/>
    <x v="1"/>
    <x v="0"/>
    <x v="317"/>
    <n v="0.20949549748015048"/>
  </r>
  <r>
    <x v="1"/>
    <x v="2"/>
    <x v="0"/>
    <x v="317"/>
    <n v="6.3926220975300732"/>
  </r>
  <r>
    <x v="1"/>
    <x v="7"/>
    <x v="0"/>
    <x v="317"/>
    <n v="0.6504136751859052"/>
  </r>
  <r>
    <x v="1"/>
    <x v="8"/>
    <x v="0"/>
    <x v="317"/>
    <n v="0.40254138957613067"/>
  </r>
  <r>
    <x v="1"/>
    <x v="5"/>
    <x v="0"/>
    <x v="317"/>
    <n v="6.3926220975300732"/>
  </r>
  <r>
    <x v="1"/>
    <x v="3"/>
    <x v="0"/>
    <x v="318"/>
    <n v="3.896405140907766"/>
  </r>
  <r>
    <x v="1"/>
    <x v="4"/>
    <x v="0"/>
    <x v="318"/>
    <n v="3.4241548235379948"/>
  </r>
  <r>
    <x v="1"/>
    <x v="0"/>
    <x v="0"/>
    <x v="319"/>
    <n v="75.22456806217761"/>
  </r>
  <r>
    <x v="1"/>
    <x v="6"/>
    <x v="0"/>
    <x v="319"/>
    <n v="0.40185640963286789"/>
  </r>
  <r>
    <x v="1"/>
    <x v="1"/>
    <x v="0"/>
    <x v="319"/>
    <n v="0.21047004929786198"/>
  </r>
  <r>
    <x v="1"/>
    <x v="2"/>
    <x v="0"/>
    <x v="319"/>
    <n v="6.4000699002077246"/>
  </r>
  <r>
    <x v="1"/>
    <x v="7"/>
    <x v="0"/>
    <x v="319"/>
    <n v="0.64830758044802328"/>
  </r>
  <r>
    <x v="1"/>
    <x v="8"/>
    <x v="0"/>
    <x v="319"/>
    <n v="0.40185640963286789"/>
  </r>
  <r>
    <x v="1"/>
    <x v="5"/>
    <x v="0"/>
    <x v="319"/>
    <n v="6.4000699002077246"/>
  </r>
  <r>
    <x v="1"/>
    <x v="3"/>
    <x v="0"/>
    <x v="320"/>
    <n v="3.9037347887754814"/>
  </r>
  <r>
    <x v="1"/>
    <x v="4"/>
    <x v="0"/>
    <x v="320"/>
    <n v="3.4230524476711377"/>
  </r>
  <r>
    <x v="1"/>
    <x v="0"/>
    <x v="0"/>
    <x v="321"/>
    <n v="75.013129442179007"/>
  </r>
  <r>
    <x v="1"/>
    <x v="6"/>
    <x v="0"/>
    <x v="321"/>
    <n v="0.40120207817572534"/>
  </r>
  <r>
    <x v="1"/>
    <x v="1"/>
    <x v="0"/>
    <x v="321"/>
    <n v="0.21143861999860739"/>
  </r>
  <r>
    <x v="1"/>
    <x v="2"/>
    <x v="0"/>
    <x v="321"/>
    <n v="6.4072813912367046"/>
  </r>
  <r>
    <x v="1"/>
    <x v="7"/>
    <x v="0"/>
    <x v="321"/>
    <n v="0.64627210996227491"/>
  </r>
  <r>
    <x v="1"/>
    <x v="8"/>
    <x v="0"/>
    <x v="321"/>
    <n v="0.40120207817572534"/>
  </r>
  <r>
    <x v="1"/>
    <x v="5"/>
    <x v="0"/>
    <x v="321"/>
    <n v="6.4072813912367046"/>
  </r>
  <r>
    <x v="1"/>
    <x v="3"/>
    <x v="0"/>
    <x v="322"/>
    <n v="3.9110645672949973"/>
  </r>
  <r>
    <x v="1"/>
    <x v="4"/>
    <x v="0"/>
    <x v="322"/>
    <n v="3.4218978469582773"/>
  </r>
  <r>
    <x v="1"/>
    <x v="0"/>
    <x v="0"/>
    <x v="323"/>
    <n v="74.800710790968736"/>
  </r>
  <r>
    <x v="1"/>
    <x v="6"/>
    <x v="0"/>
    <x v="323"/>
    <n v="0.40052519031108652"/>
  </r>
  <r>
    <x v="1"/>
    <x v="1"/>
    <x v="0"/>
    <x v="323"/>
    <n v="0.21241865121027803"/>
  </r>
  <r>
    <x v="1"/>
    <x v="2"/>
    <x v="0"/>
    <x v="323"/>
    <n v="6.4147294551239877"/>
  </r>
  <r>
    <x v="1"/>
    <x v="7"/>
    <x v="0"/>
    <x v="323"/>
    <n v="0.64417170679136959"/>
  </r>
  <r>
    <x v="1"/>
    <x v="8"/>
    <x v="0"/>
    <x v="323"/>
    <n v="0.40052519031108652"/>
  </r>
  <r>
    <x v="1"/>
    <x v="5"/>
    <x v="0"/>
    <x v="323"/>
    <n v="6.4147294551239877"/>
  </r>
  <r>
    <x v="1"/>
    <x v="3"/>
    <x v="0"/>
    <x v="324"/>
    <n v="3.9183944722117614"/>
  </r>
  <r>
    <x v="1"/>
    <x v="4"/>
    <x v="0"/>
    <x v="324"/>
    <n v="3.4207655130493952"/>
  </r>
  <r>
    <x v="1"/>
    <x v="0"/>
    <x v="0"/>
    <x v="325"/>
    <n v="74.587310296307265"/>
  </r>
  <r>
    <x v="1"/>
    <x v="6"/>
    <x v="0"/>
    <x v="325"/>
    <n v="0.39985526897919837"/>
  </r>
  <r>
    <x v="1"/>
    <x v="1"/>
    <x v="0"/>
    <x v="325"/>
    <n v="0.21340049466146391"/>
  </r>
  <r>
    <x v="1"/>
    <x v="2"/>
    <x v="0"/>
    <x v="325"/>
    <n v="6.421999341035475"/>
  </r>
  <r>
    <x v="1"/>
    <x v="7"/>
    <x v="0"/>
    <x v="325"/>
    <n v="0.64214177535052108"/>
  </r>
  <r>
    <x v="1"/>
    <x v="8"/>
    <x v="0"/>
    <x v="325"/>
    <n v="0.39985526897919837"/>
  </r>
  <r>
    <x v="1"/>
    <x v="5"/>
    <x v="0"/>
    <x v="325"/>
    <n v="6.421999341035475"/>
  </r>
  <r>
    <x v="1"/>
    <x v="3"/>
    <x v="0"/>
    <x v="326"/>
    <n v="3.9258446722811646"/>
  </r>
  <r>
    <x v="1"/>
    <x v="4"/>
    <x v="0"/>
    <x v="326"/>
    <n v="3.4195799583627506"/>
  </r>
  <r>
    <x v="1"/>
    <x v="0"/>
    <x v="0"/>
    <x v="327"/>
    <n v="74.372917594955794"/>
  </r>
  <r>
    <x v="1"/>
    <x v="6"/>
    <x v="0"/>
    <x v="327"/>
    <n v="0.3991663813104116"/>
  </r>
  <r>
    <x v="1"/>
    <x v="1"/>
    <x v="0"/>
    <x v="327"/>
    <n v="0.21439270135147317"/>
  </r>
  <r>
    <x v="1"/>
    <x v="2"/>
    <x v="0"/>
    <x v="327"/>
    <n v="6.4293914623213846"/>
  </r>
  <r>
    <x v="1"/>
    <x v="7"/>
    <x v="0"/>
    <x v="327"/>
    <n v="0.64004709653929248"/>
  </r>
  <r>
    <x v="1"/>
    <x v="8"/>
    <x v="0"/>
    <x v="327"/>
    <n v="0.3991663813104116"/>
  </r>
  <r>
    <x v="1"/>
    <x v="5"/>
    <x v="0"/>
    <x v="327"/>
    <n v="6.4293914623213846"/>
  </r>
  <r>
    <x v="1"/>
    <x v="3"/>
    <x v="0"/>
    <x v="328"/>
    <n v="3.9331748384497045"/>
  </r>
  <r>
    <x v="1"/>
    <x v="4"/>
    <x v="0"/>
    <x v="328"/>
    <n v="3.41837867502639"/>
  </r>
  <r>
    <x v="1"/>
    <x v="0"/>
    <x v="0"/>
    <x v="329"/>
    <n v="74.157528425226843"/>
  </r>
  <r>
    <x v="1"/>
    <x v="6"/>
    <x v="0"/>
    <x v="329"/>
    <n v="0.39847716784411741"/>
  </r>
  <r>
    <x v="1"/>
    <x v="1"/>
    <x v="0"/>
    <x v="329"/>
    <n v="0.21538916972895225"/>
  </r>
  <r>
    <x v="1"/>
    <x v="2"/>
    <x v="0"/>
    <x v="329"/>
    <n v="6.4368399200961237"/>
  </r>
  <r>
    <x v="1"/>
    <x v="7"/>
    <x v="0"/>
    <x v="329"/>
    <n v="0.6379553966559327"/>
  </r>
  <r>
    <x v="1"/>
    <x v="8"/>
    <x v="0"/>
    <x v="329"/>
    <n v="0.39847716784411741"/>
  </r>
  <r>
    <x v="1"/>
    <x v="5"/>
    <x v="0"/>
    <x v="329"/>
    <n v="6.4368399200961237"/>
  </r>
  <r>
    <x v="1"/>
    <x v="3"/>
    <x v="0"/>
    <x v="330"/>
    <n v="3.9405051309878703"/>
  </r>
  <r>
    <x v="1"/>
    <x v="4"/>
    <x v="0"/>
    <x v="330"/>
    <n v="3.4172011683110792"/>
  </r>
  <r>
    <x v="1"/>
    <x v="0"/>
    <x v="0"/>
    <x v="331"/>
    <n v="73.941137116082913"/>
  </r>
  <r>
    <x v="1"/>
    <x v="6"/>
    <x v="0"/>
    <x v="331"/>
    <n v="0.39778344945263611"/>
  </r>
  <r>
    <x v="1"/>
    <x v="1"/>
    <x v="0"/>
    <x v="331"/>
    <n v="0.21639130914392413"/>
  </r>
  <r>
    <x v="1"/>
    <x v="2"/>
    <x v="0"/>
    <x v="331"/>
    <n v="6.4440520453807517"/>
  </r>
  <r>
    <x v="1"/>
    <x v="7"/>
    <x v="0"/>
    <x v="331"/>
    <n v="0.63593393386344743"/>
  </r>
  <r>
    <x v="1"/>
    <x v="8"/>
    <x v="0"/>
    <x v="331"/>
    <n v="0.39778344945263611"/>
  </r>
  <r>
    <x v="1"/>
    <x v="5"/>
    <x v="0"/>
    <x v="331"/>
    <n v="6.4440520453807517"/>
  </r>
  <r>
    <x v="1"/>
    <x v="3"/>
    <x v="0"/>
    <x v="332"/>
    <n v="3.9478355541422205"/>
  </r>
  <r>
    <x v="1"/>
    <x v="4"/>
    <x v="0"/>
    <x v="332"/>
    <n v="3.4159689391350279"/>
  </r>
  <r>
    <x v="1"/>
    <x v="0"/>
    <x v="0"/>
    <x v="333"/>
    <n v="73.723731978234895"/>
  </r>
  <r>
    <x v="1"/>
    <x v="6"/>
    <x v="0"/>
    <x v="333"/>
    <n v="0.39706711322556082"/>
  </r>
  <r>
    <x v="1"/>
    <x v="1"/>
    <x v="0"/>
    <x v="333"/>
    <n v="0.21740513784802221"/>
  </r>
  <r>
    <x v="1"/>
    <x v="2"/>
    <x v="0"/>
    <x v="333"/>
    <n v="6.4515007642756608"/>
  </r>
  <r>
    <x v="1"/>
    <x v="7"/>
    <x v="0"/>
    <x v="333"/>
    <n v="0.63384808251781366"/>
  </r>
  <r>
    <x v="1"/>
    <x v="8"/>
    <x v="0"/>
    <x v="333"/>
    <n v="0.39706711322556082"/>
  </r>
  <r>
    <x v="1"/>
    <x v="5"/>
    <x v="0"/>
    <x v="333"/>
    <n v="6.4515007642756608"/>
  </r>
  <r>
    <x v="1"/>
    <x v="3"/>
    <x v="0"/>
    <x v="334"/>
    <n v="3.955166103644836"/>
  </r>
  <r>
    <x v="1"/>
    <x v="4"/>
    <x v="0"/>
    <x v="334"/>
    <n v="3.4147614874686649"/>
  </r>
  <r>
    <x v="1"/>
    <x v="0"/>
    <x v="0"/>
    <x v="335"/>
    <n v="73.505310920156944"/>
  </r>
  <r>
    <x v="1"/>
    <x v="6"/>
    <x v="0"/>
    <x v="335"/>
    <n v="0.39635726100236385"/>
  </r>
  <r>
    <x v="1"/>
    <x v="1"/>
    <x v="0"/>
    <x v="335"/>
    <n v="0.21842105807794754"/>
  </r>
  <r>
    <x v="1"/>
    <x v="2"/>
    <x v="0"/>
    <x v="335"/>
    <n v="6.4587712894671325"/>
  </r>
  <r>
    <x v="1"/>
    <x v="7"/>
    <x v="0"/>
    <x v="335"/>
    <n v="0.63183230967189064"/>
  </r>
  <r>
    <x v="1"/>
    <x v="8"/>
    <x v="0"/>
    <x v="335"/>
    <n v="0.39635726100236385"/>
  </r>
  <r>
    <x v="1"/>
    <x v="5"/>
    <x v="0"/>
    <x v="335"/>
    <n v="6.4587712894671325"/>
  </r>
  <r>
    <x v="1"/>
    <x v="3"/>
    <x v="0"/>
    <x v="336"/>
    <n v="3.9626169588202531"/>
  </r>
  <r>
    <x v="1"/>
    <x v="4"/>
    <x v="0"/>
    <x v="336"/>
    <n v="3.4134983179135769"/>
  </r>
  <r>
    <x v="1"/>
    <x v="0"/>
    <x v="0"/>
    <x v="337"/>
    <n v="73.285863340109501"/>
  </r>
  <r>
    <x v="1"/>
    <x v="6"/>
    <x v="0"/>
    <x v="337"/>
    <n v="0.39562832649538732"/>
  </r>
  <r>
    <x v="1"/>
    <x v="1"/>
    <x v="0"/>
    <x v="337"/>
    <n v="0.21944758004743842"/>
  </r>
  <r>
    <x v="1"/>
    <x v="2"/>
    <x v="0"/>
    <x v="337"/>
    <n v="6.4660477643550065"/>
  </r>
  <r>
    <x v="1"/>
    <x v="7"/>
    <x v="0"/>
    <x v="337"/>
    <n v="0.62975233808143416"/>
  </r>
  <r>
    <x v="1"/>
    <x v="8"/>
    <x v="0"/>
    <x v="337"/>
    <n v="0.39562832649538732"/>
  </r>
  <r>
    <x v="1"/>
    <x v="5"/>
    <x v="0"/>
    <x v="337"/>
    <n v="6.4660477643550065"/>
  </r>
  <r>
    <x v="1"/>
    <x v="3"/>
    <x v="0"/>
    <x v="338"/>
    <n v="3.9697074150502054"/>
  </r>
  <r>
    <x v="1"/>
    <x v="4"/>
    <x v="0"/>
    <x v="338"/>
    <n v="3.4122194266692274"/>
  </r>
  <r>
    <x v="1"/>
    <x v="0"/>
    <x v="0"/>
    <x v="339"/>
    <n v="73.065382343851809"/>
  </r>
  <r>
    <x v="1"/>
    <x v="6"/>
    <x v="0"/>
    <x v="339"/>
    <n v="0.39489157734095154"/>
  </r>
  <r>
    <x v="1"/>
    <x v="1"/>
    <x v="0"/>
    <x v="339"/>
    <n v="0.22048099625769679"/>
  </r>
  <r>
    <x v="1"/>
    <x v="2"/>
    <x v="0"/>
    <x v="339"/>
    <n v="6.4735058746829246"/>
  </r>
  <r>
    <x v="1"/>
    <x v="7"/>
    <x v="0"/>
    <x v="339"/>
    <n v="0.62767548247788429"/>
  </r>
  <r>
    <x v="1"/>
    <x v="8"/>
    <x v="0"/>
    <x v="339"/>
    <n v="0.39489157734095154"/>
  </r>
  <r>
    <x v="1"/>
    <x v="5"/>
    <x v="0"/>
    <x v="339"/>
    <n v="6.4735058746829246"/>
  </r>
  <r>
    <x v="1"/>
    <x v="3"/>
    <x v="0"/>
    <x v="340"/>
    <n v="3.9767979852841195"/>
  </r>
  <r>
    <x v="1"/>
    <x v="4"/>
    <x v="0"/>
    <x v="340"/>
    <n v="3.4110507871566886"/>
  </r>
  <r>
    <x v="1"/>
    <x v="0"/>
    <x v="0"/>
    <x v="341"/>
    <n v="72.843864544900896"/>
  </r>
  <r>
    <x v="1"/>
    <x v="6"/>
    <x v="0"/>
    <x v="341"/>
    <n v="0.39415765153239912"/>
  </r>
  <r>
    <x v="1"/>
    <x v="1"/>
    <x v="0"/>
    <x v="341"/>
    <n v="0.22151779895091941"/>
  </r>
  <r>
    <x v="1"/>
    <x v="2"/>
    <x v="0"/>
    <x v="341"/>
    <n v="6.480345207420787"/>
  </r>
  <r>
    <x v="1"/>
    <x v="7"/>
    <x v="0"/>
    <x v="341"/>
    <n v="0.62580205690323365"/>
  </r>
  <r>
    <x v="1"/>
    <x v="8"/>
    <x v="0"/>
    <x v="341"/>
    <n v="0.39415765153239912"/>
  </r>
  <r>
    <x v="1"/>
    <x v="5"/>
    <x v="0"/>
    <x v="341"/>
    <n v="6.480345207420787"/>
  </r>
  <r>
    <x v="1"/>
    <x v="3"/>
    <x v="0"/>
    <x v="342"/>
    <n v="3.9841290444188715"/>
  </r>
  <r>
    <x v="1"/>
    <x v="4"/>
    <x v="0"/>
    <x v="342"/>
    <n v="3.4097419779475002"/>
  </r>
  <r>
    <x v="1"/>
    <x v="0"/>
    <x v="0"/>
    <x v="343"/>
    <n v="72.621290271908521"/>
  </r>
  <r>
    <x v="1"/>
    <x v="6"/>
    <x v="0"/>
    <x v="343"/>
    <n v="0.39337782374463143"/>
  </r>
  <r>
    <x v="1"/>
    <x v="1"/>
    <x v="0"/>
    <x v="343"/>
    <n v="0.2225742729923797"/>
  </r>
  <r>
    <x v="1"/>
    <x v="2"/>
    <x v="0"/>
    <x v="343"/>
    <n v="6.4877945725327537"/>
  </r>
  <r>
    <x v="1"/>
    <x v="7"/>
    <x v="0"/>
    <x v="343"/>
    <n v="0.62373094430414733"/>
  </r>
  <r>
    <x v="1"/>
    <x v="8"/>
    <x v="0"/>
    <x v="343"/>
    <n v="0.39337782374463143"/>
  </r>
  <r>
    <x v="1"/>
    <x v="5"/>
    <x v="0"/>
    <x v="343"/>
    <n v="6.4877945725327537"/>
  </r>
  <r>
    <x v="1"/>
    <x v="3"/>
    <x v="0"/>
    <x v="344"/>
    <n v="3.9914602298599222"/>
  </r>
  <r>
    <x v="1"/>
    <x v="4"/>
    <x v="0"/>
    <x v="344"/>
    <n v="3.4084604232079041"/>
  </r>
  <r>
    <x v="1"/>
    <x v="0"/>
    <x v="0"/>
    <x v="345"/>
    <n v="72.397664734701095"/>
  </r>
  <r>
    <x v="1"/>
    <x v="6"/>
    <x v="0"/>
    <x v="345"/>
    <n v="0.39262667739701163"/>
  </r>
  <r>
    <x v="1"/>
    <x v="1"/>
    <x v="0"/>
    <x v="345"/>
    <n v="0.22362553720742379"/>
  </r>
  <r>
    <x v="1"/>
    <x v="2"/>
    <x v="0"/>
    <x v="345"/>
    <n v="6.4950075762825268"/>
  </r>
  <r>
    <x v="1"/>
    <x v="7"/>
    <x v="0"/>
    <x v="345"/>
    <n v="0.62172950747397449"/>
  </r>
  <r>
    <x v="1"/>
    <x v="8"/>
    <x v="0"/>
    <x v="345"/>
    <n v="0.39262667739701163"/>
  </r>
  <r>
    <x v="1"/>
    <x v="5"/>
    <x v="0"/>
    <x v="345"/>
    <n v="6.4950075762825268"/>
  </r>
  <r>
    <x v="1"/>
    <x v="3"/>
    <x v="0"/>
    <x v="346"/>
    <n v="3.998791545843039"/>
  </r>
  <r>
    <x v="1"/>
    <x v="4"/>
    <x v="0"/>
    <x v="346"/>
    <n v="3.4071206873680371"/>
  </r>
  <r>
    <x v="1"/>
    <x v="0"/>
    <x v="0"/>
    <x v="347"/>
    <n v="72.172975909304185"/>
  </r>
  <r>
    <x v="1"/>
    <x v="6"/>
    <x v="0"/>
    <x v="347"/>
    <n v="0.39185281746420508"/>
  </r>
  <r>
    <x v="1"/>
    <x v="1"/>
    <x v="0"/>
    <x v="347"/>
    <n v="0.22468882539691737"/>
  </r>
  <r>
    <x v="1"/>
    <x v="2"/>
    <x v="0"/>
    <x v="347"/>
    <n v="6.5024572023821694"/>
  </r>
  <r>
    <x v="1"/>
    <x v="7"/>
    <x v="0"/>
    <x v="347"/>
    <n v="0.61966445231950773"/>
  </r>
  <r>
    <x v="1"/>
    <x v="8"/>
    <x v="0"/>
    <x v="347"/>
    <n v="0.39185281746420508"/>
  </r>
  <r>
    <x v="1"/>
    <x v="5"/>
    <x v="0"/>
    <x v="347"/>
    <n v="6.5024572023821694"/>
  </r>
  <r>
    <x v="1"/>
    <x v="3"/>
    <x v="0"/>
    <x v="348"/>
    <n v="4.0061229881253047"/>
  </r>
  <r>
    <x v="1"/>
    <x v="4"/>
    <x v="0"/>
    <x v="348"/>
    <n v="3.4058092063570022"/>
  </r>
  <r>
    <x v="1"/>
    <x v="0"/>
    <x v="0"/>
    <x v="349"/>
    <n v="71.947221291765231"/>
  </r>
  <r>
    <x v="1"/>
    <x v="6"/>
    <x v="0"/>
    <x v="349"/>
    <n v="0.3910847391823416"/>
  </r>
  <r>
    <x v="1"/>
    <x v="1"/>
    <x v="0"/>
    <x v="349"/>
    <n v="0.22575461753895285"/>
  </r>
  <r>
    <x v="1"/>
    <x v="2"/>
    <x v="0"/>
    <x v="349"/>
    <n v="6.5097286129995737"/>
  </r>
  <r>
    <x v="1"/>
    <x v="7"/>
    <x v="0"/>
    <x v="349"/>
    <n v="0.61766890620888426"/>
  </r>
  <r>
    <x v="1"/>
    <x v="8"/>
    <x v="0"/>
    <x v="349"/>
    <n v="0.3910847391823416"/>
  </r>
  <r>
    <x v="1"/>
    <x v="5"/>
    <x v="0"/>
    <x v="349"/>
    <n v="6.5097286129995737"/>
  </r>
  <r>
    <x v="1"/>
    <x v="3"/>
    <x v="0"/>
    <x v="350"/>
    <n v="4.0135747506410357"/>
  </r>
  <r>
    <x v="1"/>
    <x v="4"/>
    <x v="0"/>
    <x v="350"/>
    <n v="3.4044385495336948"/>
  </r>
  <r>
    <x v="1"/>
    <x v="0"/>
    <x v="0"/>
    <x v="351"/>
    <n v="71.720389930945302"/>
  </r>
  <r>
    <x v="1"/>
    <x v="6"/>
    <x v="0"/>
    <x v="351"/>
    <n v="0.39029740422401371"/>
  </r>
  <r>
    <x v="1"/>
    <x v="1"/>
    <x v="0"/>
    <x v="351"/>
    <n v="0.22683136081992866"/>
  </r>
  <r>
    <x v="1"/>
    <x v="2"/>
    <x v="0"/>
    <x v="351"/>
    <n v="6.5171222844833867"/>
  </r>
  <r>
    <x v="1"/>
    <x v="7"/>
    <x v="0"/>
    <x v="351"/>
    <n v="0.61560993752449078"/>
  </r>
  <r>
    <x v="1"/>
    <x v="8"/>
    <x v="0"/>
    <x v="351"/>
    <n v="0.39029740422401371"/>
  </r>
  <r>
    <x v="1"/>
    <x v="5"/>
    <x v="0"/>
    <x v="351"/>
    <n v="6.5171222844833867"/>
  </r>
  <r>
    <x v="1"/>
    <x v="3"/>
    <x v="0"/>
    <x v="352"/>
    <n v="4.0209064539435957"/>
  </r>
  <r>
    <x v="1"/>
    <x v="4"/>
    <x v="0"/>
    <x v="352"/>
    <n v="3.4030521809493175"/>
  </r>
  <r>
    <x v="1"/>
    <x v="0"/>
    <x v="0"/>
    <x v="353"/>
    <n v="71.492476891602706"/>
  </r>
  <r>
    <x v="1"/>
    <x v="6"/>
    <x v="0"/>
    <x v="353"/>
    <n v="0.38950879289233475"/>
  </r>
  <r>
    <x v="1"/>
    <x v="1"/>
    <x v="0"/>
    <x v="353"/>
    <n v="0.22791303934259283"/>
  </r>
  <r>
    <x v="1"/>
    <x v="2"/>
    <x v="0"/>
    <x v="353"/>
    <n v="6.5245723041364192"/>
  </r>
  <r>
    <x v="1"/>
    <x v="7"/>
    <x v="0"/>
    <x v="353"/>
    <n v="0.61355412811572707"/>
  </r>
  <r>
    <x v="1"/>
    <x v="8"/>
    <x v="0"/>
    <x v="353"/>
    <n v="0.38950879289233475"/>
  </r>
  <r>
    <x v="1"/>
    <x v="5"/>
    <x v="0"/>
    <x v="353"/>
    <n v="6.5245723041364192"/>
  </r>
  <r>
    <x v="1"/>
    <x v="3"/>
    <x v="0"/>
    <x v="354"/>
    <n v="4.0282382835193031"/>
  </r>
  <r>
    <x v="1"/>
    <x v="4"/>
    <x v="0"/>
    <x v="354"/>
    <n v="3.401695575636321"/>
  </r>
  <r>
    <x v="1"/>
    <x v="0"/>
    <x v="0"/>
    <x v="355"/>
    <n v="71.263475840070512"/>
  </r>
  <r>
    <x v="1"/>
    <x v="6"/>
    <x v="0"/>
    <x v="355"/>
    <n v="0.38871486223422014"/>
  </r>
  <r>
    <x v="1"/>
    <x v="1"/>
    <x v="0"/>
    <x v="355"/>
    <n v="0.229001051532189"/>
  </r>
  <r>
    <x v="1"/>
    <x v="2"/>
    <x v="0"/>
    <x v="355"/>
    <n v="6.5317859416089776"/>
  </r>
  <r>
    <x v="1"/>
    <x v="7"/>
    <x v="0"/>
    <x v="355"/>
    <n v="0.61156757199114242"/>
  </r>
  <r>
    <x v="1"/>
    <x v="8"/>
    <x v="0"/>
    <x v="355"/>
    <n v="0.38871486223422014"/>
  </r>
  <r>
    <x v="1"/>
    <x v="5"/>
    <x v="0"/>
    <x v="355"/>
    <n v="6.5317859416089776"/>
  </r>
  <r>
    <x v="1"/>
    <x v="3"/>
    <x v="0"/>
    <x v="356"/>
    <n v="4.0355702435905805"/>
  </r>
  <r>
    <x v="1"/>
    <x v="4"/>
    <x v="0"/>
    <x v="356"/>
    <n v="3.4002782946870314"/>
  </r>
  <r>
    <x v="1"/>
    <x v="0"/>
    <x v="0"/>
    <x v="357"/>
    <n v="71.033374501986941"/>
  </r>
  <r>
    <x v="1"/>
    <x v="6"/>
    <x v="0"/>
    <x v="357"/>
    <n v="0.38789814136863654"/>
  </r>
  <r>
    <x v="1"/>
    <x v="1"/>
    <x v="0"/>
    <x v="357"/>
    <n v="0.23010133808357422"/>
  </r>
  <r>
    <x v="1"/>
    <x v="2"/>
    <x v="0"/>
    <x v="357"/>
    <n v="6.5392362221572933"/>
  </r>
  <r>
    <x v="1"/>
    <x v="7"/>
    <x v="0"/>
    <x v="357"/>
    <n v="0.60951796458736329"/>
  </r>
  <r>
    <x v="1"/>
    <x v="8"/>
    <x v="0"/>
    <x v="357"/>
    <n v="0.38789814136863654"/>
  </r>
  <r>
    <x v="1"/>
    <x v="5"/>
    <x v="0"/>
    <x v="357"/>
    <n v="6.5392362221572933"/>
  </r>
  <r>
    <x v="1"/>
    <x v="3"/>
    <x v="0"/>
    <x v="358"/>
    <n v="4.0429023299045408"/>
  </r>
  <r>
    <x v="1"/>
    <x v="4"/>
    <x v="0"/>
    <x v="358"/>
    <n v="3.3988917769732341"/>
  </r>
  <r>
    <x v="1"/>
    <x v="0"/>
    <x v="0"/>
    <x v="359"/>
    <n v="70.80217006155975"/>
  </r>
  <r>
    <x v="1"/>
    <x v="6"/>
    <x v="0"/>
    <x v="359"/>
    <n v="0.3870866796045479"/>
  </r>
  <r>
    <x v="1"/>
    <x v="1"/>
    <x v="0"/>
    <x v="359"/>
    <n v="0.23120444042719002"/>
  </r>
  <r>
    <x v="1"/>
    <x v="2"/>
    <x v="0"/>
    <x v="359"/>
    <n v="6.3180006091818699"/>
  </r>
  <r>
    <x v="1"/>
    <x v="7"/>
    <x v="0"/>
    <x v="359"/>
    <n v="0.60753743807248439"/>
  </r>
  <r>
    <x v="1"/>
    <x v="8"/>
    <x v="0"/>
    <x v="359"/>
    <n v="0.3870866796045479"/>
  </r>
  <r>
    <x v="1"/>
    <x v="5"/>
    <x v="0"/>
    <x v="359"/>
    <n v="6.3180006091818699"/>
  </r>
  <r>
    <x v="1"/>
    <x v="3"/>
    <x v="0"/>
    <x v="360"/>
    <n v="3.5882968676892002"/>
  </r>
  <r>
    <x v="1"/>
    <x v="4"/>
    <x v="0"/>
    <x v="360"/>
    <n v="3.3974435894407407"/>
  </r>
  <r>
    <x v="1"/>
    <x v="0"/>
    <x v="0"/>
    <x v="361"/>
    <n v="70.56524239515339"/>
  </r>
  <r>
    <x v="1"/>
    <x v="6"/>
    <x v="0"/>
    <x v="361"/>
    <n v="0.37277346131694428"/>
  </r>
  <r>
    <x v="1"/>
    <x v="1"/>
    <x v="0"/>
    <x v="361"/>
    <n v="0.23692766640636448"/>
  </r>
  <r>
    <x v="1"/>
    <x v="2"/>
    <x v="0"/>
    <x v="361"/>
    <n v="6.0796368612866614"/>
  </r>
  <r>
    <x v="1"/>
    <x v="7"/>
    <x v="0"/>
    <x v="361"/>
    <n v="0.60560713596219773"/>
  </r>
  <r>
    <x v="1"/>
    <x v="8"/>
    <x v="0"/>
    <x v="361"/>
    <n v="0.37277346131694428"/>
  </r>
  <r>
    <x v="1"/>
    <x v="5"/>
    <x v="0"/>
    <x v="361"/>
    <n v="6.0796368612866614"/>
  </r>
  <r>
    <x v="1"/>
    <x v="3"/>
    <x v="0"/>
    <x v="362"/>
    <n v="3.5906830339197393"/>
  </r>
  <r>
    <x v="1"/>
    <x v="4"/>
    <x v="0"/>
    <x v="362"/>
    <n v="3.396958072126699"/>
  </r>
  <r>
    <x v="1"/>
    <x v="0"/>
    <x v="0"/>
    <x v="363"/>
    <n v="70.322190580382156"/>
  </r>
  <r>
    <x v="1"/>
    <x v="6"/>
    <x v="0"/>
    <x v="363"/>
    <n v="0.3575092073260025"/>
  </r>
  <r>
    <x v="1"/>
    <x v="1"/>
    <x v="0"/>
    <x v="363"/>
    <n v="0.24305181477123475"/>
  </r>
  <r>
    <x v="1"/>
    <x v="2"/>
    <x v="0"/>
    <x v="363"/>
    <n v="6.0817717734384358"/>
  </r>
  <r>
    <x v="1"/>
    <x v="7"/>
    <x v="0"/>
    <x v="363"/>
    <n v="0.60380083242430715"/>
  </r>
  <r>
    <x v="1"/>
    <x v="8"/>
    <x v="0"/>
    <x v="363"/>
    <n v="0.3575092073260025"/>
  </r>
  <r>
    <x v="1"/>
    <x v="5"/>
    <x v="0"/>
    <x v="363"/>
    <n v="6.0817717734384358"/>
  </r>
  <r>
    <x v="1"/>
    <x v="3"/>
    <x v="0"/>
    <x v="364"/>
    <n v="3.5927632600913029"/>
  </r>
  <r>
    <x v="1"/>
    <x v="4"/>
    <x v="0"/>
    <x v="364"/>
    <n v="3.39649920282179"/>
  </r>
  <r>
    <x v="1"/>
    <x v="0"/>
    <x v="0"/>
    <x v="365"/>
    <n v="70.077951335262085"/>
  </r>
  <r>
    <x v="1"/>
    <x v="6"/>
    <x v="0"/>
    <x v="365"/>
    <n v="0.35640292809843882"/>
  </r>
  <r>
    <x v="1"/>
    <x v="1"/>
    <x v="0"/>
    <x v="365"/>
    <n v="0.24423924512007536"/>
  </r>
  <r>
    <x v="1"/>
    <x v="2"/>
    <x v="0"/>
    <x v="365"/>
    <n v="6.0837936279284222"/>
  </r>
  <r>
    <x v="1"/>
    <x v="7"/>
    <x v="0"/>
    <x v="365"/>
    <n v="0.60211495626811384"/>
  </r>
  <r>
    <x v="1"/>
    <x v="8"/>
    <x v="0"/>
    <x v="365"/>
    <n v="0.35640292809843882"/>
  </r>
  <r>
    <x v="1"/>
    <x v="5"/>
    <x v="0"/>
    <x v="365"/>
    <n v="6.0837936279284222"/>
  </r>
  <r>
    <x v="1"/>
    <x v="3"/>
    <x v="0"/>
    <x v="366"/>
    <n v="3.5948781677371144"/>
  </r>
  <r>
    <x v="1"/>
    <x v="4"/>
    <x v="0"/>
    <x v="366"/>
    <n v="3.3960042930814893"/>
  </r>
  <r>
    <x v="1"/>
    <x v="0"/>
    <x v="0"/>
    <x v="367"/>
    <n v="69.832515821143573"/>
  </r>
  <r>
    <x v="1"/>
    <x v="6"/>
    <x v="0"/>
    <x v="367"/>
    <n v="0.35528316149312139"/>
  </r>
  <r>
    <x v="1"/>
    <x v="1"/>
    <x v="0"/>
    <x v="367"/>
    <n v="0.2454355141185085"/>
  </r>
  <r>
    <x v="1"/>
    <x v="2"/>
    <x v="0"/>
    <x v="367"/>
    <n v="6.0859365738800664"/>
  </r>
  <r>
    <x v="1"/>
    <x v="7"/>
    <x v="0"/>
    <x v="367"/>
    <n v="0.60031702253817432"/>
  </r>
  <r>
    <x v="1"/>
    <x v="8"/>
    <x v="0"/>
    <x v="367"/>
    <n v="0.35528316149312139"/>
  </r>
  <r>
    <x v="1"/>
    <x v="5"/>
    <x v="0"/>
    <x v="367"/>
    <n v="6.0859365738800664"/>
  </r>
  <r>
    <x v="1"/>
    <x v="3"/>
    <x v="0"/>
    <x v="368"/>
    <n v="3.5969930860724419"/>
  </r>
  <r>
    <x v="1"/>
    <x v="4"/>
    <x v="0"/>
    <x v="368"/>
    <n v="3.395521024895598"/>
  </r>
  <r>
    <x v="1"/>
    <x v="0"/>
    <x v="0"/>
    <x v="369"/>
    <n v="69.585879986193561"/>
  </r>
  <r>
    <x v="1"/>
    <x v="6"/>
    <x v="0"/>
    <x v="369"/>
    <n v="0.3541635517349635"/>
  </r>
  <r>
    <x v="1"/>
    <x v="1"/>
    <x v="0"/>
    <x v="369"/>
    <n v="0.24663583495001537"/>
  </r>
  <r>
    <x v="1"/>
    <x v="2"/>
    <x v="0"/>
    <x v="369"/>
    <n v="6.0880115003479096"/>
  </r>
  <r>
    <x v="1"/>
    <x v="7"/>
    <x v="0"/>
    <x v="369"/>
    <n v="0.59858118072815991"/>
  </r>
  <r>
    <x v="1"/>
    <x v="8"/>
    <x v="0"/>
    <x v="369"/>
    <n v="0.3541635517349635"/>
  </r>
  <r>
    <x v="1"/>
    <x v="5"/>
    <x v="0"/>
    <x v="369"/>
    <n v="6.0880115003479096"/>
  </r>
  <r>
    <x v="1"/>
    <x v="3"/>
    <x v="0"/>
    <x v="370"/>
    <n v="3.599108015442698"/>
  </r>
  <r>
    <x v="1"/>
    <x v="4"/>
    <x v="0"/>
    <x v="370"/>
    <n v="3.3950171805178231"/>
  </r>
  <r>
    <x v="1"/>
    <x v="0"/>
    <x v="0"/>
    <x v="371"/>
    <n v="69.33803584372356"/>
  </r>
  <r>
    <x v="1"/>
    <x v="6"/>
    <x v="0"/>
    <x v="371"/>
    <n v="0.35303303134814662"/>
  </r>
  <r>
    <x v="1"/>
    <x v="1"/>
    <x v="0"/>
    <x v="371"/>
    <n v="0.24784414246999498"/>
  </r>
  <r>
    <x v="1"/>
    <x v="2"/>
    <x v="0"/>
    <x v="371"/>
    <n v="6.0901544680725594"/>
  </r>
  <r>
    <x v="1"/>
    <x v="7"/>
    <x v="0"/>
    <x v="371"/>
    <n v="0.59679173507695049"/>
  </r>
  <r>
    <x v="1"/>
    <x v="8"/>
    <x v="0"/>
    <x v="371"/>
    <n v="0.35303303134814662"/>
  </r>
  <r>
    <x v="1"/>
    <x v="5"/>
    <x v="0"/>
    <x v="371"/>
    <n v="6.0901544680725594"/>
  </r>
  <r>
    <x v="1"/>
    <x v="3"/>
    <x v="0"/>
    <x v="372"/>
    <n v="3.6012229555020481"/>
  </r>
  <r>
    <x v="1"/>
    <x v="4"/>
    <x v="0"/>
    <x v="372"/>
    <n v="3.3945252661645942"/>
  </r>
  <r>
    <x v="1"/>
    <x v="0"/>
    <x v="0"/>
    <x v="373"/>
    <n v="69.088978164137259"/>
  </r>
  <r>
    <x v="1"/>
    <x v="6"/>
    <x v="0"/>
    <x v="373"/>
    <n v="0.35189945733419042"/>
  </r>
  <r>
    <x v="1"/>
    <x v="1"/>
    <x v="0"/>
    <x v="373"/>
    <n v="0.24905767958629874"/>
  </r>
  <r>
    <x v="1"/>
    <x v="2"/>
    <x v="0"/>
    <x v="373"/>
    <n v="6.0922461444407139"/>
  </r>
  <r>
    <x v="1"/>
    <x v="7"/>
    <x v="0"/>
    <x v="373"/>
    <n v="0.59506409528969928"/>
  </r>
  <r>
    <x v="1"/>
    <x v="8"/>
    <x v="0"/>
    <x v="373"/>
    <n v="0.35189945733419042"/>
  </r>
  <r>
    <x v="1"/>
    <x v="5"/>
    <x v="0"/>
    <x v="373"/>
    <n v="6.0922461444407139"/>
  </r>
  <r>
    <x v="1"/>
    <x v="3"/>
    <x v="0"/>
    <x v="374"/>
    <n v="3.6033725779283099"/>
  </r>
  <r>
    <x v="1"/>
    <x v="4"/>
    <x v="0"/>
    <x v="374"/>
    <n v="3.3940124876795874"/>
  </r>
  <r>
    <x v="1"/>
    <x v="0"/>
    <x v="0"/>
    <x v="375"/>
    <n v="68.838699228749363"/>
  </r>
  <r>
    <x v="1"/>
    <x v="6"/>
    <x v="0"/>
    <x v="375"/>
    <n v="0.3507558840365117"/>
  </r>
  <r>
    <x v="1"/>
    <x v="1"/>
    <x v="0"/>
    <x v="375"/>
    <n v="0.25027893538789309"/>
  </r>
  <r>
    <x v="1"/>
    <x v="2"/>
    <x v="0"/>
    <x v="375"/>
    <n v="6.0943729627609278"/>
  </r>
  <r>
    <x v="1"/>
    <x v="7"/>
    <x v="0"/>
    <x v="375"/>
    <n v="0.59328310406630569"/>
  </r>
  <r>
    <x v="1"/>
    <x v="8"/>
    <x v="0"/>
    <x v="375"/>
    <n v="0.3507558840365117"/>
  </r>
  <r>
    <x v="1"/>
    <x v="5"/>
    <x v="0"/>
    <x v="375"/>
    <n v="6.0943729627609278"/>
  </r>
  <r>
    <x v="1"/>
    <x v="3"/>
    <x v="0"/>
    <x v="376"/>
    <n v="3.6054875400669539"/>
  </r>
  <r>
    <x v="1"/>
    <x v="4"/>
    <x v="0"/>
    <x v="376"/>
    <n v="3.3934951691152682"/>
  </r>
  <r>
    <x v="1"/>
    <x v="0"/>
    <x v="0"/>
    <x v="377"/>
    <n v="68.587193051594639"/>
  </r>
  <r>
    <x v="1"/>
    <x v="6"/>
    <x v="0"/>
    <x v="377"/>
    <n v="0.34960725614276816"/>
  </r>
  <r>
    <x v="1"/>
    <x v="1"/>
    <x v="0"/>
    <x v="377"/>
    <n v="0.25150617715472107"/>
  </r>
  <r>
    <x v="1"/>
    <x v="2"/>
    <x v="0"/>
    <x v="377"/>
    <n v="6.0965159633225108"/>
  </r>
  <r>
    <x v="1"/>
    <x v="7"/>
    <x v="0"/>
    <x v="377"/>
    <n v="0.59150641184252373"/>
  </r>
  <r>
    <x v="1"/>
    <x v="8"/>
    <x v="0"/>
    <x v="377"/>
    <n v="0.34960725614276816"/>
  </r>
  <r>
    <x v="1"/>
    <x v="5"/>
    <x v="0"/>
    <x v="377"/>
    <n v="6.0965159633225108"/>
  </r>
  <r>
    <x v="1"/>
    <x v="3"/>
    <x v="0"/>
    <x v="378"/>
    <n v="3.6076025128846556"/>
  </r>
  <r>
    <x v="1"/>
    <x v="4"/>
    <x v="0"/>
    <x v="378"/>
    <n v="3.3929902156169645"/>
  </r>
  <r>
    <x v="1"/>
    <x v="0"/>
    <x v="0"/>
    <x v="379"/>
    <n v="68.334453214799183"/>
  </r>
  <r>
    <x v="1"/>
    <x v="6"/>
    <x v="0"/>
    <x v="379"/>
    <n v="0.34845243109877472"/>
  </r>
  <r>
    <x v="1"/>
    <x v="1"/>
    <x v="0"/>
    <x v="379"/>
    <n v="0.25273983679545464"/>
  </r>
  <r>
    <x v="1"/>
    <x v="2"/>
    <x v="0"/>
    <x v="379"/>
    <n v="6.0985909426639262"/>
  </r>
  <r>
    <x v="1"/>
    <x v="7"/>
    <x v="0"/>
    <x v="379"/>
    <n v="0.58979109558862164"/>
  </r>
  <r>
    <x v="1"/>
    <x v="8"/>
    <x v="0"/>
    <x v="379"/>
    <n v="0.34845243109877472"/>
  </r>
  <r>
    <x v="1"/>
    <x v="5"/>
    <x v="0"/>
    <x v="379"/>
    <n v="6.0985909426639262"/>
  </r>
  <r>
    <x v="1"/>
    <x v="3"/>
    <x v="0"/>
    <x v="380"/>
    <n v="3.6097174967410606"/>
  </r>
  <r>
    <x v="1"/>
    <x v="4"/>
    <x v="0"/>
    <x v="380"/>
    <n v="3.3924639637537446"/>
  </r>
  <r>
    <x v="1"/>
    <x v="0"/>
    <x v="0"/>
    <x v="381"/>
    <n v="68.080471545513376"/>
  </r>
  <r>
    <x v="1"/>
    <x v="6"/>
    <x v="0"/>
    <x v="381"/>
    <n v="0.3472865645397219"/>
  </r>
  <r>
    <x v="1"/>
    <x v="1"/>
    <x v="0"/>
    <x v="381"/>
    <n v="0.25398166928580551"/>
  </r>
  <r>
    <x v="1"/>
    <x v="2"/>
    <x v="0"/>
    <x v="381"/>
    <n v="6.1007339649968495"/>
  </r>
  <r>
    <x v="1"/>
    <x v="7"/>
    <x v="0"/>
    <x v="381"/>
    <n v="0.58802282740586087"/>
  </r>
  <r>
    <x v="1"/>
    <x v="8"/>
    <x v="0"/>
    <x v="381"/>
    <n v="0.3472865645397219"/>
  </r>
  <r>
    <x v="1"/>
    <x v="5"/>
    <x v="0"/>
    <x v="381"/>
    <n v="6.1007339649968495"/>
  </r>
  <r>
    <x v="1"/>
    <x v="3"/>
    <x v="0"/>
    <x v="382"/>
    <n v="3.6118324912858712"/>
  </r>
  <r>
    <x v="1"/>
    <x v="4"/>
    <x v="0"/>
    <x v="382"/>
    <n v="3.3919503653890182"/>
  </r>
  <r>
    <x v="1"/>
    <x v="0"/>
    <x v="0"/>
    <x v="383"/>
    <n v="67.825242604866943"/>
  </r>
  <r>
    <x v="1"/>
    <x v="6"/>
    <x v="0"/>
    <x v="383"/>
    <n v="0.34611737092559602"/>
  </r>
  <r>
    <x v="1"/>
    <x v="1"/>
    <x v="0"/>
    <x v="383"/>
    <n v="0.25522894064643847"/>
  </r>
  <r>
    <x v="1"/>
    <x v="2"/>
    <x v="0"/>
    <x v="383"/>
    <n v="6.1030865354447217"/>
  </r>
  <r>
    <x v="1"/>
    <x v="7"/>
    <x v="0"/>
    <x v="383"/>
    <n v="0.58631565117370643"/>
  </r>
  <r>
    <x v="1"/>
    <x v="8"/>
    <x v="0"/>
    <x v="383"/>
    <n v="0.34611737092559602"/>
  </r>
  <r>
    <x v="1"/>
    <x v="5"/>
    <x v="0"/>
    <x v="383"/>
    <n v="6.1030865354447217"/>
  </r>
  <r>
    <x v="1"/>
    <x v="3"/>
    <x v="0"/>
    <x v="384"/>
    <n v="3.6047945234082279"/>
  </r>
  <r>
    <x v="1"/>
    <x v="4"/>
    <x v="0"/>
    <x v="384"/>
    <n v="3.3914151807685089"/>
  </r>
  <r>
    <x v="1"/>
    <x v="0"/>
    <x v="0"/>
    <x v="385"/>
    <n v="67.568763768668532"/>
  </r>
  <r>
    <x v="1"/>
    <x v="6"/>
    <x v="0"/>
    <x v="385"/>
    <n v="0.34495277075419606"/>
  </r>
  <r>
    <x v="1"/>
    <x v="1"/>
    <x v="0"/>
    <x v="385"/>
    <n v="0.25647883619841499"/>
  </r>
  <r>
    <x v="1"/>
    <x v="2"/>
    <x v="0"/>
    <x v="385"/>
    <n v="6.1054695417296667"/>
  </r>
  <r>
    <x v="1"/>
    <x v="7"/>
    <x v="0"/>
    <x v="385"/>
    <n v="0.5845556484476746"/>
  </r>
  <r>
    <x v="1"/>
    <x v="8"/>
    <x v="0"/>
    <x v="385"/>
    <n v="0.34495277075419606"/>
  </r>
  <r>
    <x v="1"/>
    <x v="5"/>
    <x v="0"/>
    <x v="385"/>
    <n v="6.1054695417296667"/>
  </r>
  <r>
    <x v="1"/>
    <x v="3"/>
    <x v="0"/>
    <x v="386"/>
    <n v="3.6065345035022123"/>
  </r>
  <r>
    <x v="1"/>
    <x v="4"/>
    <x v="0"/>
    <x v="386"/>
    <n v="3.3908934909248734"/>
  </r>
  <r>
    <x v="1"/>
    <x v="0"/>
    <x v="0"/>
    <x v="387"/>
    <n v="67.31102871011781"/>
  </r>
  <r>
    <x v="1"/>
    <x v="6"/>
    <x v="0"/>
    <x v="387"/>
    <n v="0.34378252430161071"/>
  </r>
  <r>
    <x v="1"/>
    <x v="1"/>
    <x v="0"/>
    <x v="387"/>
    <n v="0.2577350585507221"/>
  </r>
  <r>
    <x v="1"/>
    <x v="2"/>
    <x v="0"/>
    <x v="387"/>
    <n v="6.1076302958322426"/>
  </r>
  <r>
    <x v="1"/>
    <x v="7"/>
    <x v="0"/>
    <x v="387"/>
    <n v="0.58279979039090035"/>
  </r>
  <r>
    <x v="1"/>
    <x v="8"/>
    <x v="0"/>
    <x v="387"/>
    <n v="0.34378252430161071"/>
  </r>
  <r>
    <x v="1"/>
    <x v="5"/>
    <x v="0"/>
    <x v="387"/>
    <n v="6.1076302958322426"/>
  </r>
  <r>
    <x v="1"/>
    <x v="3"/>
    <x v="0"/>
    <x v="388"/>
    <n v="3.6085799918923911"/>
  </r>
  <r>
    <x v="1"/>
    <x v="4"/>
    <x v="0"/>
    <x v="388"/>
    <n v="3.390418917908411"/>
  </r>
  <r>
    <x v="1"/>
    <x v="0"/>
    <x v="0"/>
    <x v="389"/>
    <n v="67.052025953115489"/>
  </r>
  <r>
    <x v="1"/>
    <x v="6"/>
    <x v="0"/>
    <x v="389"/>
    <n v="0.34259239849462458"/>
  </r>
  <r>
    <x v="1"/>
    <x v="1"/>
    <x v="0"/>
    <x v="389"/>
    <n v="0.25900275700231917"/>
  </r>
  <r>
    <x v="1"/>
    <x v="2"/>
    <x v="0"/>
    <x v="389"/>
    <n v="6.1096032951749901"/>
  </r>
  <r>
    <x v="1"/>
    <x v="7"/>
    <x v="0"/>
    <x v="389"/>
    <n v="0.58121745790038082"/>
  </r>
  <r>
    <x v="1"/>
    <x v="8"/>
    <x v="0"/>
    <x v="389"/>
    <n v="0.34259239849462458"/>
  </r>
  <r>
    <x v="1"/>
    <x v="5"/>
    <x v="0"/>
    <x v="389"/>
    <n v="6.1096032951749901"/>
  </r>
  <r>
    <x v="1"/>
    <x v="3"/>
    <x v="0"/>
    <x v="390"/>
    <n v="3.6106948298162189"/>
  </r>
  <r>
    <x v="1"/>
    <x v="4"/>
    <x v="0"/>
    <x v="390"/>
    <n v="3.3898891662880848"/>
  </r>
  <r>
    <x v="1"/>
    <x v="0"/>
    <x v="0"/>
    <x v="391"/>
    <n v="66.791744716986287"/>
  </r>
  <r>
    <x v="1"/>
    <x v="6"/>
    <x v="0"/>
    <x v="391"/>
    <n v="0.34138439892609457"/>
  </r>
  <r>
    <x v="1"/>
    <x v="1"/>
    <x v="0"/>
    <x v="391"/>
    <n v="0.26028123612920812"/>
  </r>
  <r>
    <x v="1"/>
    <x v="2"/>
    <x v="0"/>
    <x v="391"/>
    <n v="6.11175224868171"/>
  </r>
  <r>
    <x v="1"/>
    <x v="7"/>
    <x v="0"/>
    <x v="391"/>
    <n v="0.5794696633257892"/>
  </r>
  <r>
    <x v="1"/>
    <x v="8"/>
    <x v="0"/>
    <x v="391"/>
    <n v="0.34138439892609457"/>
  </r>
  <r>
    <x v="1"/>
    <x v="5"/>
    <x v="0"/>
    <x v="391"/>
    <n v="6.11175224868171"/>
  </r>
  <r>
    <x v="1"/>
    <x v="3"/>
    <x v="0"/>
    <x v="392"/>
    <n v="3.6128096783392349"/>
  </r>
  <r>
    <x v="1"/>
    <x v="4"/>
    <x v="0"/>
    <x v="392"/>
    <n v="3.3893721696949486"/>
  </r>
  <r>
    <x v="1"/>
    <x v="0"/>
    <x v="0"/>
    <x v="393"/>
    <n v="66.5301815318102"/>
  </r>
  <r>
    <x v="1"/>
    <x v="6"/>
    <x v="0"/>
    <x v="393"/>
    <n v="0.34017882997284649"/>
  </r>
  <r>
    <x v="1"/>
    <x v="1"/>
    <x v="0"/>
    <x v="393"/>
    <n v="0.26156318517609128"/>
  </r>
  <r>
    <x v="1"/>
    <x v="2"/>
    <x v="0"/>
    <x v="393"/>
    <n v="6.1138329920446299"/>
  </r>
  <r>
    <x v="1"/>
    <x v="7"/>
    <x v="0"/>
    <x v="393"/>
    <n v="0.5777822686899392"/>
  </r>
  <r>
    <x v="1"/>
    <x v="8"/>
    <x v="0"/>
    <x v="393"/>
    <n v="0.34017882997284649"/>
  </r>
  <r>
    <x v="1"/>
    <x v="5"/>
    <x v="0"/>
    <x v="393"/>
    <n v="6.1138329920446299"/>
  </r>
  <r>
    <x v="1"/>
    <x v="3"/>
    <x v="0"/>
    <x v="394"/>
    <n v="3.6149245378034101"/>
  </r>
  <r>
    <x v="1"/>
    <x v="4"/>
    <x v="0"/>
    <x v="394"/>
    <n v="3.3888334618271454"/>
  </r>
  <r>
    <x v="1"/>
    <x v="0"/>
    <x v="0"/>
    <x v="395"/>
    <n v="66.267327950058771"/>
  </r>
  <r>
    <x v="1"/>
    <x v="6"/>
    <x v="0"/>
    <x v="395"/>
    <n v="0.33896201567991635"/>
  </r>
  <r>
    <x v="1"/>
    <x v="1"/>
    <x v="0"/>
    <x v="395"/>
    <n v="0.26285358175142498"/>
  </r>
  <r>
    <x v="1"/>
    <x v="2"/>
    <x v="0"/>
    <x v="395"/>
    <n v="6.1159819674393523"/>
  </r>
  <r>
    <x v="1"/>
    <x v="7"/>
    <x v="0"/>
    <x v="395"/>
    <n v="0.57604280695027721"/>
  </r>
  <r>
    <x v="1"/>
    <x v="8"/>
    <x v="0"/>
    <x v="395"/>
    <n v="0.33896201567991635"/>
  </r>
  <r>
    <x v="1"/>
    <x v="5"/>
    <x v="0"/>
    <x v="395"/>
    <n v="6.1159819674393523"/>
  </r>
  <r>
    <x v="1"/>
    <x v="3"/>
    <x v="0"/>
    <x v="396"/>
    <n v="3.6170394078666401"/>
  </r>
  <r>
    <x v="1"/>
    <x v="4"/>
    <x v="0"/>
    <x v="396"/>
    <n v="3.3883077981633702"/>
  </r>
  <r>
    <x v="1"/>
    <x v="0"/>
    <x v="0"/>
    <x v="397"/>
    <n v="66.003178229635367"/>
  </r>
  <r>
    <x v="1"/>
    <x v="6"/>
    <x v="0"/>
    <x v="397"/>
    <n v="0.33774148564412443"/>
  </r>
  <r>
    <x v="1"/>
    <x v="1"/>
    <x v="0"/>
    <x v="397"/>
    <n v="0.26414972042340873"/>
  </r>
  <r>
    <x v="1"/>
    <x v="2"/>
    <x v="0"/>
    <x v="397"/>
    <n v="6.1180795077112249"/>
  </r>
  <r>
    <x v="1"/>
    <x v="7"/>
    <x v="0"/>
    <x v="397"/>
    <n v="0.57436346407242589"/>
  </r>
  <r>
    <x v="1"/>
    <x v="8"/>
    <x v="0"/>
    <x v="397"/>
    <n v="0.33774148564412443"/>
  </r>
  <r>
    <x v="1"/>
    <x v="5"/>
    <x v="0"/>
    <x v="397"/>
    <n v="6.1180795077112249"/>
  </r>
  <r>
    <x v="1"/>
    <x v="3"/>
    <x v="0"/>
    <x v="398"/>
    <n v="3.6191889590529547"/>
  </r>
  <r>
    <x v="1"/>
    <x v="4"/>
    <x v="0"/>
    <x v="398"/>
    <n v="3.3877601345982056"/>
  </r>
  <r>
    <x v="1"/>
    <x v="0"/>
    <x v="0"/>
    <x v="399"/>
    <n v="65.737724179582699"/>
  </r>
  <r>
    <x v="1"/>
    <x v="6"/>
    <x v="0"/>
    <x v="399"/>
    <n v="0.33651057680878654"/>
  </r>
  <r>
    <x v="1"/>
    <x v="1"/>
    <x v="0"/>
    <x v="399"/>
    <n v="0.26545405005266476"/>
  </r>
  <r>
    <x v="1"/>
    <x v="2"/>
    <x v="0"/>
    <x v="399"/>
    <n v="6.1202122884769983"/>
  </r>
  <r>
    <x v="1"/>
    <x v="7"/>
    <x v="0"/>
    <x v="399"/>
    <n v="0.57263230172644708"/>
  </r>
  <r>
    <x v="1"/>
    <x v="8"/>
    <x v="0"/>
    <x v="399"/>
    <n v="0.33651057680878654"/>
  </r>
  <r>
    <x v="1"/>
    <x v="5"/>
    <x v="0"/>
    <x v="399"/>
    <n v="6.1202122884769983"/>
  </r>
  <r>
    <x v="1"/>
    <x v="3"/>
    <x v="0"/>
    <x v="400"/>
    <n v="3.6213038510022777"/>
  </r>
  <r>
    <x v="1"/>
    <x v="4"/>
    <x v="0"/>
    <x v="400"/>
    <n v="3.387207919989299"/>
  </r>
  <r>
    <x v="1"/>
    <x v="0"/>
    <x v="0"/>
    <x v="401"/>
    <n v="65.470959306615754"/>
  </r>
  <r>
    <x v="1"/>
    <x v="6"/>
    <x v="0"/>
    <x v="401"/>
    <n v="0.33527402278366125"/>
  </r>
  <r>
    <x v="1"/>
    <x v="1"/>
    <x v="0"/>
    <x v="401"/>
    <n v="0.26676487296695012"/>
  </r>
  <r>
    <x v="1"/>
    <x v="2"/>
    <x v="0"/>
    <x v="401"/>
    <n v="6.1223612968805829"/>
  </r>
  <r>
    <x v="1"/>
    <x v="7"/>
    <x v="0"/>
    <x v="401"/>
    <n v="0.5709053591761386"/>
  </r>
  <r>
    <x v="1"/>
    <x v="8"/>
    <x v="0"/>
    <x v="401"/>
    <n v="0.33527402278366125"/>
  </r>
  <r>
    <x v="1"/>
    <x v="5"/>
    <x v="0"/>
    <x v="401"/>
    <n v="6.1223612968805829"/>
  </r>
  <r>
    <x v="1"/>
    <x v="3"/>
    <x v="0"/>
    <x v="402"/>
    <n v="3.6234187535499007"/>
  </r>
  <r>
    <x v="1"/>
    <x v="4"/>
    <x v="0"/>
    <x v="402"/>
    <n v="3.3866691856905717"/>
  </r>
  <r>
    <x v="1"/>
    <x v="0"/>
    <x v="0"/>
    <x v="403"/>
    <n v="65.202876688870688"/>
  </r>
  <r>
    <x v="1"/>
    <x v="6"/>
    <x v="0"/>
    <x v="403"/>
    <n v="0.33403072277372325"/>
  </r>
  <r>
    <x v="1"/>
    <x v="1"/>
    <x v="0"/>
    <x v="403"/>
    <n v="0.26808261774506026"/>
  </r>
  <r>
    <x v="1"/>
    <x v="2"/>
    <x v="0"/>
    <x v="403"/>
    <n v="6.1244420933959409"/>
  </r>
  <r>
    <x v="1"/>
    <x v="7"/>
    <x v="0"/>
    <x v="403"/>
    <n v="0.56923811310994221"/>
  </r>
  <r>
    <x v="1"/>
    <x v="8"/>
    <x v="0"/>
    <x v="403"/>
    <n v="0.33403072277372325"/>
  </r>
  <r>
    <x v="1"/>
    <x v="5"/>
    <x v="0"/>
    <x v="403"/>
    <n v="6.1244420933959409"/>
  </r>
  <r>
    <x v="1"/>
    <x v="3"/>
    <x v="0"/>
    <x v="404"/>
    <n v="3.625533667037284"/>
  </r>
  <r>
    <x v="1"/>
    <x v="4"/>
    <x v="0"/>
    <x v="404"/>
    <n v="3.3861080162226553"/>
  </r>
  <r>
    <x v="1"/>
    <x v="0"/>
    <x v="0"/>
    <x v="405"/>
    <n v="64.93346767983445"/>
  </r>
  <r>
    <x v="1"/>
    <x v="6"/>
    <x v="0"/>
    <x v="405"/>
    <n v="0.33277603550318724"/>
  </r>
  <r>
    <x v="1"/>
    <x v="1"/>
    <x v="0"/>
    <x v="405"/>
    <n v="0.26940900903623777"/>
  </r>
  <r>
    <x v="1"/>
    <x v="2"/>
    <x v="0"/>
    <x v="405"/>
    <n v="6.1265911236847082"/>
  </r>
  <r>
    <x v="1"/>
    <x v="7"/>
    <x v="0"/>
    <x v="405"/>
    <n v="0.56751943923044723"/>
  </r>
  <r>
    <x v="1"/>
    <x v="8"/>
    <x v="0"/>
    <x v="405"/>
    <n v="0.33277603550318724"/>
  </r>
  <r>
    <x v="1"/>
    <x v="5"/>
    <x v="0"/>
    <x v="405"/>
    <n v="6.1265911236847082"/>
  </r>
  <r>
    <x v="1"/>
    <x v="3"/>
    <x v="0"/>
    <x v="406"/>
    <n v="3.6276485911228562"/>
  </r>
  <r>
    <x v="1"/>
    <x v="4"/>
    <x v="0"/>
    <x v="406"/>
    <n v="3.3855606162024987"/>
  </r>
  <r>
    <x v="1"/>
    <x v="0"/>
    <x v="0"/>
    <x v="407"/>
    <n v="64.662726309958245"/>
  </r>
  <r>
    <x v="1"/>
    <x v="6"/>
    <x v="0"/>
    <x v="407"/>
    <n v="0.33151733893111807"/>
  </r>
  <r>
    <x v="1"/>
    <x v="1"/>
    <x v="0"/>
    <x v="407"/>
    <n v="0.27074136987620745"/>
  </r>
  <r>
    <x v="1"/>
    <x v="2"/>
    <x v="0"/>
    <x v="407"/>
    <n v="6.1286887175351445"/>
  </r>
  <r>
    <x v="1"/>
    <x v="7"/>
    <x v="0"/>
    <x v="407"/>
    <n v="0.5658601828039268"/>
  </r>
  <r>
    <x v="1"/>
    <x v="8"/>
    <x v="0"/>
    <x v="407"/>
    <n v="0.33151733893111807"/>
  </r>
  <r>
    <x v="1"/>
    <x v="5"/>
    <x v="0"/>
    <x v="407"/>
    <n v="6.1286887175351445"/>
  </r>
  <r>
    <x v="1"/>
    <x v="3"/>
    <x v="0"/>
    <x v="408"/>
    <n v="3.6297981972159166"/>
  </r>
  <r>
    <x v="1"/>
    <x v="4"/>
    <x v="0"/>
    <x v="408"/>
    <n v="3.3849904924371232"/>
  </r>
  <r>
    <x v="1"/>
    <x v="0"/>
    <x v="0"/>
    <x v="409"/>
    <n v="64.390644183584016"/>
  </r>
  <r>
    <x v="1"/>
    <x v="6"/>
    <x v="0"/>
    <x v="409"/>
    <n v="0.33024810098408675"/>
  </r>
  <r>
    <x v="1"/>
    <x v="1"/>
    <x v="0"/>
    <x v="409"/>
    <n v="0.27208212637423462"/>
  </r>
  <r>
    <x v="1"/>
    <x v="2"/>
    <x v="0"/>
    <x v="409"/>
    <n v="6.1307880003100923"/>
  </r>
  <r>
    <x v="1"/>
    <x v="7"/>
    <x v="0"/>
    <x v="409"/>
    <n v="0.56414974422443431"/>
  </r>
  <r>
    <x v="1"/>
    <x v="8"/>
    <x v="0"/>
    <x v="409"/>
    <n v="0.33024810098408675"/>
  </r>
  <r>
    <x v="1"/>
    <x v="5"/>
    <x v="0"/>
    <x v="409"/>
    <n v="6.1307880003100923"/>
  </r>
  <r>
    <x v="1"/>
    <x v="3"/>
    <x v="0"/>
    <x v="410"/>
    <n v="3.6318438006974096"/>
  </r>
  <r>
    <x v="1"/>
    <x v="4"/>
    <x v="0"/>
    <x v="410"/>
    <n v="3.3844158183438111"/>
  </r>
  <r>
    <x v="1"/>
    <x v="0"/>
    <x v="0"/>
    <x v="411"/>
    <n v="64.117213921166694"/>
  </r>
  <r>
    <x v="1"/>
    <x v="6"/>
    <x v="0"/>
    <x v="411"/>
    <n v="0.32897115724412812"/>
  </r>
  <r>
    <x v="1"/>
    <x v="1"/>
    <x v="0"/>
    <x v="411"/>
    <n v="0.27343026241731555"/>
  </r>
  <r>
    <x v="1"/>
    <x v="2"/>
    <x v="0"/>
    <x v="411"/>
    <n v="6.1329396598034025"/>
  </r>
  <r>
    <x v="1"/>
    <x v="7"/>
    <x v="0"/>
    <x v="411"/>
    <n v="0.56244350814051347"/>
  </r>
  <r>
    <x v="1"/>
    <x v="8"/>
    <x v="0"/>
    <x v="411"/>
    <n v="0.32897115724412812"/>
  </r>
  <r>
    <x v="1"/>
    <x v="5"/>
    <x v="0"/>
    <x v="411"/>
    <n v="6.1329396598034025"/>
  </r>
  <r>
    <x v="1"/>
    <x v="3"/>
    <x v="0"/>
    <x v="412"/>
    <n v="3.6338894137352584"/>
  </r>
  <r>
    <x v="1"/>
    <x v="4"/>
    <x v="0"/>
    <x v="412"/>
    <n v="3.3838928468906015"/>
  </r>
  <r>
    <x v="1"/>
    <x v="0"/>
    <x v="0"/>
    <x v="413"/>
    <n v="63.84242909733247"/>
  </r>
  <r>
    <x v="1"/>
    <x v="6"/>
    <x v="0"/>
    <x v="413"/>
    <n v="0.32768917011101839"/>
  </r>
  <r>
    <x v="1"/>
    <x v="1"/>
    <x v="0"/>
    <x v="413"/>
    <n v="0.27478482383422603"/>
  </r>
  <r>
    <x v="1"/>
    <x v="2"/>
    <x v="0"/>
    <x v="413"/>
    <n v="6.1349127793818381"/>
  </r>
  <r>
    <x v="1"/>
    <x v="7"/>
    <x v="0"/>
    <x v="413"/>
    <n v="0.56090593421043278"/>
  </r>
  <r>
    <x v="1"/>
    <x v="8"/>
    <x v="0"/>
    <x v="413"/>
    <n v="0.32768917011101839"/>
  </r>
  <r>
    <x v="1"/>
    <x v="5"/>
    <x v="0"/>
    <x v="413"/>
    <n v="6.1349127793818381"/>
  </r>
  <r>
    <x v="1"/>
    <x v="3"/>
    <x v="0"/>
    <x v="414"/>
    <n v="3.6360043805433895"/>
  </r>
  <r>
    <x v="1"/>
    <x v="4"/>
    <x v="0"/>
    <x v="414"/>
    <n v="3.3833095129017998"/>
  </r>
  <r>
    <x v="1"/>
    <x v="0"/>
    <x v="0"/>
    <x v="415"/>
    <n v="63.566278692106621"/>
  </r>
  <r>
    <x v="1"/>
    <x v="6"/>
    <x v="0"/>
    <x v="415"/>
    <n v="0.32638977844666983"/>
  </r>
  <r>
    <x v="1"/>
    <x v="1"/>
    <x v="0"/>
    <x v="415"/>
    <n v="0.27615040522584922"/>
  </r>
  <r>
    <x v="1"/>
    <x v="2"/>
    <x v="0"/>
    <x v="415"/>
    <n v="6.1370618638411401"/>
  </r>
  <r>
    <x v="1"/>
    <x v="7"/>
    <x v="0"/>
    <x v="415"/>
    <n v="0.5592076184637278"/>
  </r>
  <r>
    <x v="1"/>
    <x v="8"/>
    <x v="0"/>
    <x v="415"/>
    <n v="0.32638977844666983"/>
  </r>
  <r>
    <x v="1"/>
    <x v="5"/>
    <x v="0"/>
    <x v="415"/>
    <n v="6.1370618638411401"/>
  </r>
  <r>
    <x v="1"/>
    <x v="3"/>
    <x v="0"/>
    <x v="416"/>
    <n v="3.6381193579297033"/>
  </r>
  <r>
    <x v="1"/>
    <x v="4"/>
    <x v="0"/>
    <x v="416"/>
    <n v="3.3827406640260183"/>
  </r>
  <r>
    <x v="1"/>
    <x v="0"/>
    <x v="0"/>
    <x v="417"/>
    <n v="63.288758632238228"/>
  </r>
  <r>
    <x v="1"/>
    <x v="6"/>
    <x v="0"/>
    <x v="417"/>
    <n v="0.32509182065635434"/>
  </r>
  <r>
    <x v="1"/>
    <x v="1"/>
    <x v="0"/>
    <x v="417"/>
    <n v="0.27752005986839368"/>
  </r>
  <r>
    <x v="1"/>
    <x v="2"/>
    <x v="0"/>
    <x v="417"/>
    <n v="6.1391427339967031"/>
  </r>
  <r>
    <x v="1"/>
    <x v="7"/>
    <x v="0"/>
    <x v="417"/>
    <n v="0.5575680329715812"/>
  </r>
  <r>
    <x v="1"/>
    <x v="8"/>
    <x v="0"/>
    <x v="417"/>
    <n v="0.32509182065635434"/>
  </r>
  <r>
    <x v="1"/>
    <x v="5"/>
    <x v="0"/>
    <x v="417"/>
    <n v="6.1391427339967031"/>
  </r>
  <r>
    <x v="1"/>
    <x v="3"/>
    <x v="0"/>
    <x v="418"/>
    <n v="3.6402343462730968"/>
  </r>
  <r>
    <x v="1"/>
    <x v="4"/>
    <x v="0"/>
    <x v="418"/>
    <n v="3.3821483771494298"/>
  </r>
  <r>
    <x v="1"/>
    <x v="0"/>
    <x v="0"/>
    <x v="419"/>
    <n v="63.009859983460217"/>
  </r>
  <r>
    <x v="1"/>
    <x v="6"/>
    <x v="0"/>
    <x v="419"/>
    <n v="0.32378226891731376"/>
  </r>
  <r>
    <x v="1"/>
    <x v="1"/>
    <x v="0"/>
    <x v="419"/>
    <n v="0.27889864877801307"/>
  </r>
  <r>
    <x v="1"/>
    <x v="2"/>
    <x v="0"/>
    <x v="419"/>
    <n v="6.1412918403409655"/>
  </r>
  <r>
    <x v="1"/>
    <x v="7"/>
    <x v="0"/>
    <x v="419"/>
    <n v="0.55587789680367039"/>
  </r>
  <r>
    <x v="1"/>
    <x v="8"/>
    <x v="0"/>
    <x v="419"/>
    <n v="0.32378226891731376"/>
  </r>
  <r>
    <x v="1"/>
    <x v="5"/>
    <x v="0"/>
    <x v="419"/>
    <n v="6.1412918403409655"/>
  </r>
  <r>
    <x v="1"/>
    <x v="3"/>
    <x v="0"/>
    <x v="420"/>
    <n v="3.6423493451988698"/>
  </r>
  <r>
    <x v="1"/>
    <x v="4"/>
    <x v="0"/>
    <x v="420"/>
    <n v="3.3815708644675091"/>
  </r>
  <r>
    <x v="1"/>
    <x v="0"/>
    <x v="0"/>
    <x v="421"/>
    <n v="62.72957644464519"/>
  </r>
  <r>
    <x v="1"/>
    <x v="6"/>
    <x v="0"/>
    <x v="421"/>
    <n v="0.32246828248120912"/>
  </r>
  <r>
    <x v="1"/>
    <x v="1"/>
    <x v="0"/>
    <x v="421"/>
    <n v="0.28028353881502399"/>
  </r>
  <r>
    <x v="1"/>
    <x v="2"/>
    <x v="0"/>
    <x v="421"/>
    <n v="6.143389508418049"/>
  </r>
  <r>
    <x v="1"/>
    <x v="7"/>
    <x v="0"/>
    <x v="421"/>
    <n v="0.55424621470395052"/>
  </r>
  <r>
    <x v="1"/>
    <x v="8"/>
    <x v="0"/>
    <x v="421"/>
    <n v="0.32246828248120912"/>
  </r>
  <r>
    <x v="1"/>
    <x v="5"/>
    <x v="0"/>
    <x v="421"/>
    <n v="6.143389508418049"/>
  </r>
  <r>
    <x v="1"/>
    <x v="3"/>
    <x v="0"/>
    <x v="422"/>
    <n v="3.6444990273582167"/>
  </r>
  <r>
    <x v="1"/>
    <x v="4"/>
    <x v="0"/>
    <x v="422"/>
    <n v="3.3809696252805166"/>
  </r>
  <r>
    <x v="1"/>
    <x v="0"/>
    <x v="0"/>
    <x v="423"/>
    <n v="62.447899323775495"/>
  </r>
  <r>
    <x v="1"/>
    <x v="6"/>
    <x v="0"/>
    <x v="423"/>
    <n v="0.32114351816461767"/>
  </r>
  <r>
    <x v="1"/>
    <x v="1"/>
    <x v="0"/>
    <x v="423"/>
    <n v="0.28167712086969338"/>
  </r>
  <r>
    <x v="1"/>
    <x v="2"/>
    <x v="0"/>
    <x v="423"/>
    <n v="6.1455224191400903"/>
  </r>
  <r>
    <x v="1"/>
    <x v="7"/>
    <x v="0"/>
    <x v="423"/>
    <n v="0.55256422484773449"/>
  </r>
  <r>
    <x v="1"/>
    <x v="8"/>
    <x v="0"/>
    <x v="423"/>
    <n v="0.32114351816461767"/>
  </r>
  <r>
    <x v="1"/>
    <x v="5"/>
    <x v="0"/>
    <x v="423"/>
    <n v="6.1455224191400903"/>
  </r>
  <r>
    <x v="1"/>
    <x v="3"/>
    <x v="0"/>
    <x v="424"/>
    <n v="3.6466140481785425"/>
  </r>
  <r>
    <x v="1"/>
    <x v="4"/>
    <x v="0"/>
    <x v="424"/>
    <n v="3.3803638367814415"/>
  </r>
  <r>
    <x v="1"/>
    <x v="0"/>
    <x v="0"/>
    <x v="425"/>
    <n v="62.16482157816823"/>
  </r>
  <r>
    <x v="1"/>
    <x v="6"/>
    <x v="0"/>
    <x v="425"/>
    <n v="0.31981247110205469"/>
  </r>
  <r>
    <x v="1"/>
    <x v="1"/>
    <x v="0"/>
    <x v="425"/>
    <n v="0.28307774560726828"/>
  </r>
  <r>
    <x v="1"/>
    <x v="2"/>
    <x v="0"/>
    <x v="425"/>
    <n v="6.147671558482668"/>
  </r>
  <r>
    <x v="1"/>
    <x v="7"/>
    <x v="0"/>
    <x v="425"/>
    <n v="0.55088637653515282"/>
  </r>
  <r>
    <x v="1"/>
    <x v="8"/>
    <x v="0"/>
    <x v="425"/>
    <n v="0.31981247110205469"/>
  </r>
  <r>
    <x v="1"/>
    <x v="5"/>
    <x v="0"/>
    <x v="425"/>
    <n v="6.147671558482668"/>
  </r>
  <r>
    <x v="1"/>
    <x v="3"/>
    <x v="0"/>
    <x v="426"/>
    <n v="3.6487290795762961"/>
  </r>
  <r>
    <x v="1"/>
    <x v="4"/>
    <x v="0"/>
    <x v="426"/>
    <n v="3.3797732584379236"/>
  </r>
  <r>
    <x v="1"/>
    <x v="0"/>
    <x v="0"/>
    <x v="427"/>
    <n v="61.88033574248616"/>
  </r>
  <r>
    <x v="1"/>
    <x v="6"/>
    <x v="0"/>
    <x v="427"/>
    <n v="0.3184740879618787"/>
  </r>
  <r>
    <x v="1"/>
    <x v="1"/>
    <x v="0"/>
    <x v="427"/>
    <n v="0.28448583568207125"/>
  </r>
  <r>
    <x v="1"/>
    <x v="2"/>
    <x v="0"/>
    <x v="427"/>
    <n v="6.1497524817776794"/>
  </r>
  <r>
    <x v="1"/>
    <x v="7"/>
    <x v="0"/>
    <x v="427"/>
    <n v="0.54926656729969514"/>
  </r>
  <r>
    <x v="1"/>
    <x v="8"/>
    <x v="0"/>
    <x v="427"/>
    <n v="0.3184740879618787"/>
  </r>
  <r>
    <x v="1"/>
    <x v="5"/>
    <x v="0"/>
    <x v="427"/>
    <n v="6.1497524817776794"/>
  </r>
  <r>
    <x v="1"/>
    <x v="3"/>
    <x v="0"/>
    <x v="428"/>
    <n v="3.6508441219296417"/>
  </r>
  <r>
    <x v="1"/>
    <x v="4"/>
    <x v="0"/>
    <x v="428"/>
    <n v="3.3791585185078521"/>
  </r>
  <r>
    <x v="1"/>
    <x v="0"/>
    <x v="0"/>
    <x v="429"/>
    <n v="61.594432669776367"/>
  </r>
  <r>
    <x v="1"/>
    <x v="6"/>
    <x v="0"/>
    <x v="429"/>
    <n v="0.31712395692132522"/>
  </r>
  <r>
    <x v="1"/>
    <x v="1"/>
    <x v="0"/>
    <x v="429"/>
    <n v="0.28590307270979465"/>
  </r>
  <r>
    <x v="1"/>
    <x v="2"/>
    <x v="0"/>
    <x v="429"/>
    <n v="6.1519016429995776"/>
  </r>
  <r>
    <x v="1"/>
    <x v="7"/>
    <x v="0"/>
    <x v="429"/>
    <n v="0.54759683415212657"/>
  </r>
  <r>
    <x v="1"/>
    <x v="8"/>
    <x v="0"/>
    <x v="429"/>
    <n v="0.31712395692132522"/>
  </r>
  <r>
    <x v="1"/>
    <x v="5"/>
    <x v="0"/>
    <x v="429"/>
    <n v="6.1519016429995776"/>
  </r>
  <r>
    <x v="1"/>
    <x v="3"/>
    <x v="0"/>
    <x v="430"/>
    <n v="3.6529591748596602"/>
  </r>
  <r>
    <x v="1"/>
    <x v="4"/>
    <x v="0"/>
    <x v="430"/>
    <n v="3.3785592777735074"/>
  </r>
  <r>
    <x v="1"/>
    <x v="0"/>
    <x v="0"/>
    <x v="431"/>
    <n v="61.307105811917836"/>
  </r>
  <r>
    <x v="1"/>
    <x v="6"/>
    <x v="0"/>
    <x v="431"/>
    <n v="0.31576907628402007"/>
  </r>
  <r>
    <x v="1"/>
    <x v="1"/>
    <x v="0"/>
    <x v="431"/>
    <n v="0.28732685785853018"/>
  </r>
  <r>
    <x v="1"/>
    <x v="2"/>
    <x v="0"/>
    <x v="431"/>
    <n v="6.1539993646449664"/>
  </r>
  <r>
    <x v="1"/>
    <x v="7"/>
    <x v="0"/>
    <x v="431"/>
    <n v="0.54598486595504847"/>
  </r>
  <r>
    <x v="1"/>
    <x v="8"/>
    <x v="0"/>
    <x v="431"/>
    <n v="0.31576907628402007"/>
  </r>
  <r>
    <x v="1"/>
    <x v="5"/>
    <x v="0"/>
    <x v="431"/>
    <n v="6.1539993646449664"/>
  </r>
  <r>
    <x v="1"/>
    <x v="3"/>
    <x v="0"/>
    <x v="432"/>
    <n v="3.6551089119218227"/>
  </r>
  <r>
    <x v="1"/>
    <x v="4"/>
    <x v="0"/>
    <x v="432"/>
    <n v="3.3779355870012129"/>
  </r>
  <r>
    <x v="1"/>
    <x v="0"/>
    <x v="0"/>
    <x v="433"/>
    <n v="61.018346257599177"/>
  </r>
  <r>
    <x v="1"/>
    <x v="6"/>
    <x v="0"/>
    <x v="433"/>
    <n v="0.31440324184563673"/>
  </r>
  <r>
    <x v="1"/>
    <x v="1"/>
    <x v="0"/>
    <x v="433"/>
    <n v="0.28875955431866146"/>
  </r>
  <r>
    <x v="1"/>
    <x v="2"/>
    <x v="0"/>
    <x v="433"/>
    <n v="6.1560987753185392"/>
  </r>
  <r>
    <x v="1"/>
    <x v="7"/>
    <x v="0"/>
    <x v="433"/>
    <n v="0.54432321478457069"/>
  </r>
  <r>
    <x v="1"/>
    <x v="8"/>
    <x v="0"/>
    <x v="433"/>
    <n v="0.31440324184563673"/>
  </r>
  <r>
    <x v="1"/>
    <x v="5"/>
    <x v="0"/>
    <x v="433"/>
    <n v="6.1560987753185392"/>
  </r>
  <r>
    <x v="1"/>
    <x v="3"/>
    <x v="0"/>
    <x v="434"/>
    <n v="3.6571546400270494"/>
  </r>
  <r>
    <x v="1"/>
    <x v="4"/>
    <x v="0"/>
    <x v="434"/>
    <n v="3.3773073476673243"/>
  </r>
  <r>
    <x v="1"/>
    <x v="0"/>
    <x v="0"/>
    <x v="435"/>
    <n v="60.72814607901082"/>
  </r>
  <r>
    <x v="1"/>
    <x v="6"/>
    <x v="0"/>
    <x v="435"/>
    <n v="0.31302913889030737"/>
  </r>
  <r>
    <x v="1"/>
    <x v="1"/>
    <x v="0"/>
    <x v="435"/>
    <n v="0.29020017858835678"/>
  </r>
  <r>
    <x v="1"/>
    <x v="2"/>
    <x v="0"/>
    <x v="435"/>
    <n v="6.1582505658975251"/>
  </r>
  <r>
    <x v="1"/>
    <x v="7"/>
    <x v="0"/>
    <x v="435"/>
    <n v="0.54266568719829344"/>
  </r>
  <r>
    <x v="1"/>
    <x v="8"/>
    <x v="0"/>
    <x v="435"/>
    <n v="0.31302913889030737"/>
  </r>
  <r>
    <x v="1"/>
    <x v="5"/>
    <x v="0"/>
    <x v="435"/>
    <n v="6.1582505658975251"/>
  </r>
  <r>
    <x v="1"/>
    <x v="3"/>
    <x v="0"/>
    <x v="436"/>
    <n v="3.659200377691163"/>
  </r>
  <r>
    <x v="1"/>
    <x v="4"/>
    <x v="0"/>
    <x v="436"/>
    <n v="3.3767359962305621"/>
  </r>
  <r>
    <x v="1"/>
    <x v="0"/>
    <x v="0"/>
    <x v="437"/>
    <n v="60.436498269072217"/>
  </r>
  <r>
    <x v="1"/>
    <x v="6"/>
    <x v="0"/>
    <x v="437"/>
    <n v="0.31164928329747993"/>
  </r>
  <r>
    <x v="1"/>
    <x v="1"/>
    <x v="0"/>
    <x v="437"/>
    <n v="0.29164780993860134"/>
  </r>
  <r>
    <x v="1"/>
    <x v="2"/>
    <x v="0"/>
    <x v="437"/>
    <n v="6.1602238056780312"/>
  </r>
  <r>
    <x v="1"/>
    <x v="7"/>
    <x v="0"/>
    <x v="437"/>
    <n v="0.5411720424613754"/>
  </r>
  <r>
    <x v="1"/>
    <x v="8"/>
    <x v="0"/>
    <x v="437"/>
    <n v="0.31164928329747993"/>
  </r>
  <r>
    <x v="1"/>
    <x v="5"/>
    <x v="0"/>
    <x v="437"/>
    <n v="6.1602238056780312"/>
  </r>
  <r>
    <x v="1"/>
    <x v="3"/>
    <x v="0"/>
    <x v="438"/>
    <n v="3.6613154733341036"/>
  </r>
  <r>
    <x v="1"/>
    <x v="4"/>
    <x v="0"/>
    <x v="438"/>
    <n v="3.3760991003823904"/>
  </r>
  <r>
    <x v="1"/>
    <x v="0"/>
    <x v="0"/>
    <x v="439"/>
    <n v="60.143391359352144"/>
  </r>
  <r>
    <x v="1"/>
    <x v="6"/>
    <x v="0"/>
    <x v="439"/>
    <n v="0.31025196280746486"/>
  </r>
  <r>
    <x v="1"/>
    <x v="1"/>
    <x v="0"/>
    <x v="439"/>
    <n v="0.29310690972007475"/>
  </r>
  <r>
    <x v="1"/>
    <x v="2"/>
    <x v="0"/>
    <x v="439"/>
    <n v="6.162373021057852"/>
  </r>
  <r>
    <x v="1"/>
    <x v="7"/>
    <x v="0"/>
    <x v="439"/>
    <n v="0.53952228707513517"/>
  </r>
  <r>
    <x v="1"/>
    <x v="8"/>
    <x v="0"/>
    <x v="439"/>
    <n v="0.31025196280746486"/>
  </r>
  <r>
    <x v="1"/>
    <x v="5"/>
    <x v="0"/>
    <x v="439"/>
    <n v="6.162373021057852"/>
  </r>
  <r>
    <x v="1"/>
    <x v="3"/>
    <x v="0"/>
    <x v="440"/>
    <n v="3.6634305795707922"/>
  </r>
  <r>
    <x v="1"/>
    <x v="4"/>
    <x v="0"/>
    <x v="440"/>
    <n v="3.3754784191503351"/>
  </r>
  <r>
    <x v="1"/>
    <x v="0"/>
    <x v="0"/>
    <x v="441"/>
    <n v="59.848820614983048"/>
  </r>
  <r>
    <x v="1"/>
    <x v="6"/>
    <x v="0"/>
    <x v="441"/>
    <n v="0.30885501025649625"/>
  </r>
  <r>
    <x v="1"/>
    <x v="1"/>
    <x v="0"/>
    <x v="441"/>
    <n v="0.29457074436909425"/>
  </r>
  <r>
    <x v="1"/>
    <x v="2"/>
    <x v="0"/>
    <x v="441"/>
    <n v="6.1644540179747942"/>
  </r>
  <r>
    <x v="1"/>
    <x v="7"/>
    <x v="0"/>
    <x v="441"/>
    <n v="0.53792962160392122"/>
  </r>
  <r>
    <x v="1"/>
    <x v="8"/>
    <x v="0"/>
    <x v="441"/>
    <n v="0.30885501025649625"/>
  </r>
  <r>
    <x v="1"/>
    <x v="5"/>
    <x v="0"/>
    <x v="441"/>
    <n v="6.1644540179747942"/>
  </r>
  <r>
    <x v="1"/>
    <x v="3"/>
    <x v="0"/>
    <x v="442"/>
    <n v="3.6655456967429556"/>
  </r>
  <r>
    <x v="1"/>
    <x v="4"/>
    <x v="0"/>
    <x v="442"/>
    <n v="3.3748325739369811"/>
  </r>
  <r>
    <x v="1"/>
    <x v="0"/>
    <x v="0"/>
    <x v="443"/>
    <n v="59.5527765813763"/>
  </r>
  <r>
    <x v="1"/>
    <x v="6"/>
    <x v="0"/>
    <x v="443"/>
    <n v="0.30744608559257086"/>
  </r>
  <r>
    <x v="1"/>
    <x v="1"/>
    <x v="0"/>
    <x v="443"/>
    <n v="0.29604403360674986"/>
  </r>
  <r>
    <x v="1"/>
    <x v="2"/>
    <x v="0"/>
    <x v="443"/>
    <n v="6.166603255231915"/>
  </r>
  <r>
    <x v="1"/>
    <x v="7"/>
    <x v="0"/>
    <x v="443"/>
    <n v="0.536287891994636"/>
  </r>
  <r>
    <x v="1"/>
    <x v="8"/>
    <x v="0"/>
    <x v="443"/>
    <n v="0.30744608559257086"/>
  </r>
  <r>
    <x v="1"/>
    <x v="5"/>
    <x v="0"/>
    <x v="443"/>
    <n v="6.166603255231915"/>
  </r>
  <r>
    <x v="1"/>
    <x v="3"/>
    <x v="0"/>
    <x v="444"/>
    <n v="3.6676608245095776"/>
  </r>
  <r>
    <x v="1"/>
    <x v="4"/>
    <x v="0"/>
    <x v="444"/>
    <n v="3.3742032323209381"/>
  </r>
  <r>
    <x v="1"/>
    <x v="0"/>
    <x v="0"/>
    <x v="445"/>
    <n v="59.255252350364934"/>
  </r>
  <r>
    <x v="1"/>
    <x v="6"/>
    <x v="0"/>
    <x v="445"/>
    <n v="0.30603195493734509"/>
  </r>
  <r>
    <x v="1"/>
    <x v="1"/>
    <x v="0"/>
    <x v="445"/>
    <n v="0.29752423101136749"/>
  </r>
  <r>
    <x v="1"/>
    <x v="2"/>
    <x v="0"/>
    <x v="445"/>
    <n v="6.1687010510922047"/>
  </r>
  <r>
    <x v="1"/>
    <x v="7"/>
    <x v="0"/>
    <x v="445"/>
    <n v="0.53470298103609304"/>
  </r>
  <r>
    <x v="1"/>
    <x v="8"/>
    <x v="0"/>
    <x v="445"/>
    <n v="0.30603195493734509"/>
  </r>
  <r>
    <x v="1"/>
    <x v="5"/>
    <x v="0"/>
    <x v="445"/>
    <n v="6.1687010510922047"/>
  </r>
  <r>
    <x v="1"/>
    <x v="3"/>
    <x v="0"/>
    <x v="446"/>
    <n v="3.6698106376185091"/>
  </r>
  <r>
    <x v="1"/>
    <x v="4"/>
    <x v="0"/>
    <x v="446"/>
    <n v="3.3735484383469849"/>
  </r>
  <r>
    <x v="1"/>
    <x v="0"/>
    <x v="0"/>
    <x v="447"/>
    <n v="58.956238693087933"/>
  </r>
  <r>
    <x v="1"/>
    <x v="6"/>
    <x v="0"/>
    <x v="447"/>
    <n v="0.30460661454702503"/>
  </r>
  <r>
    <x v="1"/>
    <x v="1"/>
    <x v="0"/>
    <x v="447"/>
    <n v="0.29901365727699836"/>
  </r>
  <r>
    <x v="1"/>
    <x v="2"/>
    <x v="0"/>
    <x v="447"/>
    <n v="6.1708340917337878"/>
  </r>
  <r>
    <x v="1"/>
    <x v="7"/>
    <x v="0"/>
    <x v="447"/>
    <n v="0.53306924413144408"/>
  </r>
  <r>
    <x v="1"/>
    <x v="8"/>
    <x v="0"/>
    <x v="447"/>
    <n v="0.30460661454702503"/>
  </r>
  <r>
    <x v="1"/>
    <x v="5"/>
    <x v="0"/>
    <x v="447"/>
    <n v="6.1708340917337878"/>
  </r>
  <r>
    <x v="1"/>
    <x v="3"/>
    <x v="0"/>
    <x v="448"/>
    <n v="3.6719257872598554"/>
  </r>
  <r>
    <x v="1"/>
    <x v="4"/>
    <x v="0"/>
    <x v="448"/>
    <n v="3.3728890968753644"/>
  </r>
  <r>
    <x v="1"/>
    <x v="0"/>
    <x v="0"/>
    <x v="449"/>
    <n v="58.655727972295217"/>
  </r>
  <r>
    <x v="1"/>
    <x v="6"/>
    <x v="0"/>
    <x v="449"/>
    <n v="0.30317430637308473"/>
  </r>
  <r>
    <x v="1"/>
    <x v="1"/>
    <x v="0"/>
    <x v="449"/>
    <n v="0.30051072079271307"/>
  </r>
  <r>
    <x v="1"/>
    <x v="2"/>
    <x v="0"/>
    <x v="449"/>
    <n v="6.1729833619830732"/>
  </r>
  <r>
    <x v="1"/>
    <x v="7"/>
    <x v="0"/>
    <x v="449"/>
    <n v="0.53143957027450683"/>
  </r>
  <r>
    <x v="1"/>
    <x v="8"/>
    <x v="0"/>
    <x v="449"/>
    <n v="0.30317430637308473"/>
  </r>
  <r>
    <x v="1"/>
    <x v="5"/>
    <x v="0"/>
    <x v="449"/>
    <n v="6.1729833619830732"/>
  </r>
  <r>
    <x v="1"/>
    <x v="3"/>
    <x v="0"/>
    <x v="450"/>
    <n v="3.674040947495083"/>
  </r>
  <r>
    <x v="1"/>
    <x v="4"/>
    <x v="0"/>
    <x v="450"/>
    <n v="3.3722466948087559"/>
  </r>
  <r>
    <x v="1"/>
    <x v="0"/>
    <x v="0"/>
    <x v="451"/>
    <n v="58.353712135674371"/>
  </r>
  <r>
    <x v="1"/>
    <x v="6"/>
    <x v="0"/>
    <x v="451"/>
    <n v="0.301734027381653"/>
  </r>
  <r>
    <x v="1"/>
    <x v="1"/>
    <x v="0"/>
    <x v="451"/>
    <n v="0.30201583662084813"/>
  </r>
  <r>
    <x v="1"/>
    <x v="2"/>
    <x v="0"/>
    <x v="451"/>
    <n v="6.1750644120271625"/>
  </r>
  <r>
    <x v="1"/>
    <x v="7"/>
    <x v="0"/>
    <x v="451"/>
    <n v="0.5298663075095299"/>
  </r>
  <r>
    <x v="1"/>
    <x v="8"/>
    <x v="0"/>
    <x v="451"/>
    <n v="0.301734027381653"/>
  </r>
  <r>
    <x v="1"/>
    <x v="5"/>
    <x v="0"/>
    <x v="451"/>
    <n v="6.1750644120271625"/>
  </r>
  <r>
    <x v="1"/>
    <x v="3"/>
    <x v="0"/>
    <x v="452"/>
    <n v="3.6761561186640312"/>
  </r>
  <r>
    <x v="1"/>
    <x v="4"/>
    <x v="0"/>
    <x v="452"/>
    <n v="3.3715784054969777"/>
  </r>
  <r>
    <x v="1"/>
    <x v="0"/>
    <x v="0"/>
    <x v="453"/>
    <n v="58.050181501192263"/>
  </r>
  <r>
    <x v="1"/>
    <x v="6"/>
    <x v="0"/>
    <x v="453"/>
    <n v="0.30028160926556702"/>
  </r>
  <r>
    <x v="1"/>
    <x v="1"/>
    <x v="0"/>
    <x v="453"/>
    <n v="0.30353063448210671"/>
  </r>
  <r>
    <x v="1"/>
    <x v="2"/>
    <x v="0"/>
    <x v="453"/>
    <n v="6.177213704150839"/>
  </r>
  <r>
    <x v="1"/>
    <x v="7"/>
    <x v="0"/>
    <x v="453"/>
    <n v="0.52824459483758301"/>
  </r>
  <r>
    <x v="1"/>
    <x v="8"/>
    <x v="0"/>
    <x v="453"/>
    <n v="0.30028160926556702"/>
  </r>
  <r>
    <x v="1"/>
    <x v="5"/>
    <x v="0"/>
    <x v="453"/>
    <n v="6.177213704150839"/>
  </r>
  <r>
    <x v="1"/>
    <x v="3"/>
    <x v="0"/>
    <x v="454"/>
    <n v="3.6782713004265055"/>
  </r>
  <r>
    <x v="1"/>
    <x v="4"/>
    <x v="0"/>
    <x v="454"/>
    <n v="3.3709273445277077"/>
  </r>
  <r>
    <x v="1"/>
    <x v="0"/>
    <x v="0"/>
    <x v="455"/>
    <n v="57.745128892496481"/>
  </r>
  <r>
    <x v="1"/>
    <x v="6"/>
    <x v="0"/>
    <x v="455"/>
    <n v="0.29882364724800703"/>
  </r>
  <r>
    <x v="1"/>
    <x v="1"/>
    <x v="0"/>
    <x v="455"/>
    <n v="0.30505260869577933"/>
  </r>
  <r>
    <x v="1"/>
    <x v="2"/>
    <x v="0"/>
    <x v="455"/>
    <n v="6.179001982438157"/>
  </r>
  <r>
    <x v="1"/>
    <x v="7"/>
    <x v="0"/>
    <x v="455"/>
    <n v="0.52667902406449474"/>
  </r>
  <r>
    <x v="1"/>
    <x v="8"/>
    <x v="0"/>
    <x v="455"/>
    <n v="0.29882364724800703"/>
  </r>
  <r>
    <x v="1"/>
    <x v="5"/>
    <x v="0"/>
    <x v="455"/>
    <n v="6.179001982438157"/>
  </r>
  <r>
    <x v="1"/>
    <x v="3"/>
    <x v="0"/>
    <x v="456"/>
    <n v="3.6897147049325563"/>
  </r>
  <r>
    <x v="1"/>
    <x v="4"/>
    <x v="0"/>
    <x v="456"/>
    <n v="3.3702501079917235"/>
  </r>
  <r>
    <x v="1"/>
    <x v="0"/>
    <x v="0"/>
    <x v="457"/>
    <n v="57.438539109370048"/>
  </r>
  <r>
    <x v="1"/>
    <x v="6"/>
    <x v="0"/>
    <x v="457"/>
    <n v="0.2973393882524023"/>
  </r>
  <r>
    <x v="1"/>
    <x v="1"/>
    <x v="0"/>
    <x v="457"/>
    <n v="0.30658978312643226"/>
  </r>
  <r>
    <x v="1"/>
    <x v="2"/>
    <x v="0"/>
    <x v="457"/>
    <n v="6.1807750572841247"/>
  </r>
  <r>
    <x v="1"/>
    <x v="7"/>
    <x v="0"/>
    <x v="457"/>
    <n v="0.52506537274587317"/>
  </r>
  <r>
    <x v="1"/>
    <x v="8"/>
    <x v="0"/>
    <x v="457"/>
    <n v="0.2973393882524023"/>
  </r>
  <r>
    <x v="1"/>
    <x v="5"/>
    <x v="0"/>
    <x v="457"/>
    <n v="6.1807750572841247"/>
  </r>
  <r>
    <x v="1"/>
    <x v="3"/>
    <x v="0"/>
    <x v="458"/>
    <n v="3.6921061750810447"/>
  </r>
  <r>
    <x v="1"/>
    <x v="4"/>
    <x v="0"/>
    <x v="458"/>
    <n v="3.3695505066542175"/>
  </r>
  <r>
    <x v="1"/>
    <x v="0"/>
    <x v="0"/>
    <x v="459"/>
    <n v="57.130403390133111"/>
  </r>
  <r>
    <x v="1"/>
    <x v="6"/>
    <x v="0"/>
    <x v="459"/>
    <n v="0.295845574878361"/>
  </r>
  <r>
    <x v="1"/>
    <x v="1"/>
    <x v="0"/>
    <x v="459"/>
    <n v="0.30813571923693706"/>
  </r>
  <r>
    <x v="1"/>
    <x v="2"/>
    <x v="0"/>
    <x v="459"/>
    <n v="6.1829081793845253"/>
  </r>
  <r>
    <x v="1"/>
    <x v="7"/>
    <x v="0"/>
    <x v="459"/>
    <n v="0.52345590507490558"/>
  </r>
  <r>
    <x v="1"/>
    <x v="8"/>
    <x v="0"/>
    <x v="459"/>
    <n v="0.295845574878361"/>
  </r>
  <r>
    <x v="1"/>
    <x v="5"/>
    <x v="0"/>
    <x v="459"/>
    <n v="6.1829081793845253"/>
  </r>
  <r>
    <x v="1"/>
    <x v="3"/>
    <x v="0"/>
    <x v="460"/>
    <n v="3.6941869128302329"/>
  </r>
  <r>
    <x v="1"/>
    <x v="4"/>
    <x v="0"/>
    <x v="460"/>
    <n v="3.3688913805180354"/>
  </r>
  <r>
    <x v="1"/>
    <x v="0"/>
    <x v="0"/>
    <x v="461"/>
    <n v="56.820719834109887"/>
  </r>
  <r>
    <x v="1"/>
    <x v="6"/>
    <x v="0"/>
    <x v="461"/>
    <n v="0.29436003201032629"/>
  </r>
  <r>
    <x v="1"/>
    <x v="1"/>
    <x v="0"/>
    <x v="461"/>
    <n v="0.3096835560232245"/>
  </r>
  <r>
    <x v="1"/>
    <x v="2"/>
    <x v="0"/>
    <x v="461"/>
    <n v="6.1849305256831499"/>
  </r>
  <r>
    <x v="1"/>
    <x v="7"/>
    <x v="0"/>
    <x v="461"/>
    <n v="0.52195388741379278"/>
  </r>
  <r>
    <x v="1"/>
    <x v="8"/>
    <x v="0"/>
    <x v="461"/>
    <n v="0.29436003201032629"/>
  </r>
  <r>
    <x v="1"/>
    <x v="5"/>
    <x v="0"/>
    <x v="461"/>
    <n v="6.1849305256831499"/>
  </r>
  <r>
    <x v="1"/>
    <x v="3"/>
    <x v="0"/>
    <x v="462"/>
    <n v="3.6963023405685247"/>
  </r>
  <r>
    <x v="1"/>
    <x v="4"/>
    <x v="0"/>
    <x v="462"/>
    <n v="3.3681824099284885"/>
  </r>
  <r>
    <x v="1"/>
    <x v="0"/>
    <x v="0"/>
    <x v="463"/>
    <n v="56.509477749929218"/>
  </r>
  <r>
    <x v="1"/>
    <x v="6"/>
    <x v="0"/>
    <x v="463"/>
    <n v="0.29286017049439694"/>
  </r>
  <r>
    <x v="1"/>
    <x v="1"/>
    <x v="0"/>
    <x v="463"/>
    <n v="0.31124208418066984"/>
  </r>
  <r>
    <x v="1"/>
    <x v="2"/>
    <x v="0"/>
    <x v="463"/>
    <n v="6.1870739928798857"/>
  </r>
  <r>
    <x v="1"/>
    <x v="7"/>
    <x v="0"/>
    <x v="463"/>
    <n v="0.52035218603809319"/>
  </r>
  <r>
    <x v="1"/>
    <x v="8"/>
    <x v="0"/>
    <x v="463"/>
    <n v="0.29286017049439694"/>
  </r>
  <r>
    <x v="1"/>
    <x v="5"/>
    <x v="0"/>
    <x v="463"/>
    <n v="6.1870739928798857"/>
  </r>
  <r>
    <x v="1"/>
    <x v="3"/>
    <x v="0"/>
    <x v="464"/>
    <n v="3.6984177789759265"/>
  </r>
  <r>
    <x v="1"/>
    <x v="4"/>
    <x v="0"/>
    <x v="464"/>
    <n v="3.3674919927962232"/>
  </r>
  <r>
    <x v="1"/>
    <x v="0"/>
    <x v="0"/>
    <x v="465"/>
    <n v="56.19667066512794"/>
  </r>
  <r>
    <x v="1"/>
    <x v="6"/>
    <x v="0"/>
    <x v="465"/>
    <n v="0.29135693344817648"/>
  </r>
  <r>
    <x v="1"/>
    <x v="1"/>
    <x v="0"/>
    <x v="465"/>
    <n v="0.31280708480128178"/>
  </r>
  <r>
    <x v="1"/>
    <x v="2"/>
    <x v="0"/>
    <x v="465"/>
    <n v="6.1891494240329337"/>
  </r>
  <r>
    <x v="1"/>
    <x v="7"/>
    <x v="0"/>
    <x v="465"/>
    <n v="0.51880595090160619"/>
  </r>
  <r>
    <x v="1"/>
    <x v="8"/>
    <x v="0"/>
    <x v="465"/>
    <n v="0.29135693344817648"/>
  </r>
  <r>
    <x v="1"/>
    <x v="5"/>
    <x v="0"/>
    <x v="465"/>
    <n v="6.1891494240329337"/>
  </r>
  <r>
    <x v="1"/>
    <x v="3"/>
    <x v="0"/>
    <x v="466"/>
    <n v="3.7005332284127501"/>
  </r>
  <r>
    <x v="1"/>
    <x v="4"/>
    <x v="0"/>
    <x v="466"/>
    <n v="3.3667741014723918"/>
  </r>
  <r>
    <x v="1"/>
    <x v="0"/>
    <x v="0"/>
    <x v="467"/>
    <n v="55.882288574631787"/>
  </r>
  <r>
    <x v="1"/>
    <x v="6"/>
    <x v="0"/>
    <x v="467"/>
    <n v="0.28984132656637096"/>
  </r>
  <r>
    <x v="1"/>
    <x v="1"/>
    <x v="0"/>
    <x v="467"/>
    <n v="0.3143820904961529"/>
  </r>
  <r>
    <x v="1"/>
    <x v="2"/>
    <x v="0"/>
    <x v="467"/>
    <n v="6.1912929129814476"/>
  </r>
  <r>
    <x v="1"/>
    <x v="7"/>
    <x v="0"/>
    <x v="467"/>
    <n v="0.51721212212359802"/>
  </r>
  <r>
    <x v="1"/>
    <x v="8"/>
    <x v="0"/>
    <x v="467"/>
    <n v="0.28984132656637096"/>
  </r>
  <r>
    <x v="1"/>
    <x v="5"/>
    <x v="0"/>
    <x v="467"/>
    <n v="6.1912929129814476"/>
  </r>
  <r>
    <x v="1"/>
    <x v="3"/>
    <x v="0"/>
    <x v="468"/>
    <n v="3.7026486885286758"/>
  </r>
  <r>
    <x v="1"/>
    <x v="4"/>
    <x v="0"/>
    <x v="468"/>
    <n v="3.366075051679962"/>
  </r>
  <r>
    <x v="1"/>
    <x v="0"/>
    <x v="0"/>
    <x v="469"/>
    <n v="55.566323910460532"/>
  </r>
  <r>
    <x v="1"/>
    <x v="6"/>
    <x v="0"/>
    <x v="469"/>
    <n v="0.28831968101108502"/>
  </r>
  <r>
    <x v="1"/>
    <x v="1"/>
    <x v="0"/>
    <x v="469"/>
    <n v="0.31596466417125307"/>
  </r>
  <r>
    <x v="1"/>
    <x v="2"/>
    <x v="0"/>
    <x v="469"/>
    <n v="6.1933850980856775"/>
  </r>
  <r>
    <x v="1"/>
    <x v="7"/>
    <x v="0"/>
    <x v="469"/>
    <n v="0.51567349320498557"/>
  </r>
  <r>
    <x v="1"/>
    <x v="8"/>
    <x v="0"/>
    <x v="469"/>
    <n v="0.28831968101108502"/>
  </r>
  <r>
    <x v="1"/>
    <x v="5"/>
    <x v="0"/>
    <x v="469"/>
    <n v="6.1933850980856775"/>
  </r>
  <r>
    <x v="1"/>
    <x v="3"/>
    <x v="0"/>
    <x v="470"/>
    <n v="3.7047988395260578"/>
  </r>
  <r>
    <x v="1"/>
    <x v="4"/>
    <x v="0"/>
    <x v="470"/>
    <n v="3.3653482402605572"/>
  </r>
  <r>
    <x v="1"/>
    <x v="0"/>
    <x v="0"/>
    <x v="471"/>
    <n v="55.248766873560719"/>
  </r>
  <r>
    <x v="1"/>
    <x v="6"/>
    <x v="0"/>
    <x v="471"/>
    <n v="0.28678636871870683"/>
  </r>
  <r>
    <x v="1"/>
    <x v="1"/>
    <x v="0"/>
    <x v="471"/>
    <n v="0.31755703689981712"/>
  </r>
  <r>
    <x v="1"/>
    <x v="2"/>
    <x v="0"/>
    <x v="471"/>
    <n v="6.1955124336756295"/>
  </r>
  <r>
    <x v="1"/>
    <x v="7"/>
    <x v="0"/>
    <x v="471"/>
    <n v="0.51408750412360549"/>
  </r>
  <r>
    <x v="1"/>
    <x v="8"/>
    <x v="0"/>
    <x v="471"/>
    <n v="0.28678636871870683"/>
  </r>
  <r>
    <x v="1"/>
    <x v="5"/>
    <x v="0"/>
    <x v="471"/>
    <n v="6.1955124336756295"/>
  </r>
  <r>
    <x v="1"/>
    <x v="3"/>
    <x v="0"/>
    <x v="472"/>
    <n v="3.7069143216998057"/>
  </r>
  <r>
    <x v="1"/>
    <x v="4"/>
    <x v="0"/>
    <x v="472"/>
    <n v="3.3646168959240663"/>
  </r>
  <r>
    <x v="1"/>
    <x v="0"/>
    <x v="0"/>
    <x v="473"/>
    <n v="54.929609184201709"/>
  </r>
  <r>
    <x v="1"/>
    <x v="6"/>
    <x v="0"/>
    <x v="473"/>
    <n v="0.28524535175865978"/>
  </r>
  <r>
    <x v="1"/>
    <x v="1"/>
    <x v="0"/>
    <x v="473"/>
    <n v="0.31915768935900934"/>
  </r>
  <r>
    <x v="1"/>
    <x v="2"/>
    <x v="0"/>
    <x v="473"/>
    <n v="6.1976559554292576"/>
  </r>
  <r>
    <x v="1"/>
    <x v="7"/>
    <x v="0"/>
    <x v="473"/>
    <n v="0.51250549986669558"/>
  </r>
  <r>
    <x v="1"/>
    <x v="8"/>
    <x v="0"/>
    <x v="473"/>
    <n v="0.28524535175865978"/>
  </r>
  <r>
    <x v="1"/>
    <x v="5"/>
    <x v="0"/>
    <x v="473"/>
    <n v="6.1976559554292576"/>
  </r>
  <r>
    <x v="1"/>
    <x v="3"/>
    <x v="0"/>
    <x v="474"/>
    <n v="3.7090298145416867"/>
  </r>
  <r>
    <x v="1"/>
    <x v="4"/>
    <x v="0"/>
    <x v="474"/>
    <n v="3.363904827556552"/>
  </r>
  <r>
    <x v="1"/>
    <x v="0"/>
    <x v="0"/>
    <x v="475"/>
    <n v="54.608842158016188"/>
  </r>
  <r>
    <x v="1"/>
    <x v="6"/>
    <x v="0"/>
    <x v="475"/>
    <n v="0.28369568290822456"/>
  </r>
  <r>
    <x v="1"/>
    <x v="1"/>
    <x v="0"/>
    <x v="475"/>
    <n v="0.32076702618552244"/>
  </r>
  <r>
    <x v="1"/>
    <x v="2"/>
    <x v="0"/>
    <x v="475"/>
    <n v="6.1997314394058956"/>
  </r>
  <r>
    <x v="1"/>
    <x v="7"/>
    <x v="0"/>
    <x v="475"/>
    <n v="0.51097829528869043"/>
  </r>
  <r>
    <x v="1"/>
    <x v="8"/>
    <x v="0"/>
    <x v="475"/>
    <n v="0.28369568290822456"/>
  </r>
  <r>
    <x v="1"/>
    <x v="5"/>
    <x v="0"/>
    <x v="475"/>
    <n v="6.1997314394058956"/>
  </r>
  <r>
    <x v="1"/>
    <x v="3"/>
    <x v="0"/>
    <x v="476"/>
    <n v="3.7111453184116572"/>
  </r>
  <r>
    <x v="1"/>
    <x v="4"/>
    <x v="0"/>
    <x v="476"/>
    <n v="3.3631645640963548"/>
  </r>
  <r>
    <x v="1"/>
    <x v="0"/>
    <x v="0"/>
    <x v="477"/>
    <n v="54.286455546714123"/>
  </r>
  <r>
    <x v="1"/>
    <x v="6"/>
    <x v="0"/>
    <x v="477"/>
    <n v="0.28213346299717257"/>
  </r>
  <r>
    <x v="1"/>
    <x v="1"/>
    <x v="0"/>
    <x v="477"/>
    <n v="0.32238661130206736"/>
  </r>
  <r>
    <x v="1"/>
    <x v="2"/>
    <x v="0"/>
    <x v="477"/>
    <n v="6.2018749829097697"/>
  </r>
  <r>
    <x v="1"/>
    <x v="7"/>
    <x v="0"/>
    <x v="477"/>
    <n v="0.50940409877107662"/>
  </r>
  <r>
    <x v="1"/>
    <x v="8"/>
    <x v="0"/>
    <x v="477"/>
    <n v="0.28213346299717257"/>
  </r>
  <r>
    <x v="1"/>
    <x v="5"/>
    <x v="0"/>
    <x v="477"/>
    <n v="6.2018749829097697"/>
  </r>
  <r>
    <x v="1"/>
    <x v="3"/>
    <x v="0"/>
    <x v="478"/>
    <n v="3.713260832960219"/>
  </r>
  <r>
    <x v="1"/>
    <x v="4"/>
    <x v="0"/>
    <x v="478"/>
    <n v="3.3624438646328025"/>
  </r>
  <r>
    <x v="1"/>
    <x v="0"/>
    <x v="0"/>
    <x v="479"/>
    <n v="53.962441491405876"/>
  </r>
  <r>
    <x v="1"/>
    <x v="6"/>
    <x v="0"/>
    <x v="479"/>
    <n v="0.28056484213834137"/>
  </r>
  <r>
    <x v="1"/>
    <x v="1"/>
    <x v="0"/>
    <x v="479"/>
    <n v="0.32401405530824984"/>
  </r>
  <r>
    <x v="1"/>
    <x v="2"/>
    <x v="0"/>
    <x v="479"/>
    <n v="6.0562983533235837"/>
  </r>
  <r>
    <x v="1"/>
    <x v="7"/>
    <x v="0"/>
    <x v="479"/>
    <n v="0.50788443763878821"/>
  </r>
  <r>
    <x v="1"/>
    <x v="8"/>
    <x v="0"/>
    <x v="479"/>
    <n v="0.28056484213834137"/>
  </r>
  <r>
    <x v="1"/>
    <x v="5"/>
    <x v="0"/>
    <x v="479"/>
    <n v="6.0562983533235837"/>
  </r>
  <r>
    <x v="1"/>
    <x v="3"/>
    <x v="0"/>
    <x v="480"/>
    <n v="3.4004247875311755"/>
  </r>
  <r>
    <x v="1"/>
    <x v="4"/>
    <x v="0"/>
    <x v="480"/>
    <n v="3.3616946826989569"/>
  </r>
  <r>
    <x v="1"/>
    <x v="0"/>
    <x v="0"/>
    <x v="481"/>
    <n v="53.63416487893663"/>
  </r>
  <r>
    <x v="1"/>
    <x v="6"/>
    <x v="0"/>
    <x v="481"/>
    <n v="0.27234387128810145"/>
  </r>
  <r>
    <x v="1"/>
    <x v="1"/>
    <x v="0"/>
    <x v="481"/>
    <n v="0.32827661246924483"/>
  </r>
  <r>
    <x v="1"/>
    <x v="2"/>
    <x v="0"/>
    <x v="481"/>
    <n v="5.8999183875779826"/>
  </r>
  <r>
    <x v="1"/>
    <x v="7"/>
    <x v="0"/>
    <x v="481"/>
    <n v="0.50637929643747193"/>
  </r>
  <r>
    <x v="1"/>
    <x v="8"/>
    <x v="0"/>
    <x v="481"/>
    <n v="0.27234387128810145"/>
  </r>
  <r>
    <x v="1"/>
    <x v="5"/>
    <x v="0"/>
    <x v="481"/>
    <n v="5.8999183875779826"/>
  </r>
  <r>
    <x v="1"/>
    <x v="3"/>
    <x v="0"/>
    <x v="482"/>
    <n v="3.3997032849734765"/>
  </r>
  <r>
    <x v="1"/>
    <x v="4"/>
    <x v="0"/>
    <x v="482"/>
    <n v="3.3616064484403907"/>
  </r>
  <r>
    <x v="1"/>
    <x v="0"/>
    <x v="0"/>
    <x v="483"/>
    <n v="53.30144619137203"/>
  </r>
  <r>
    <x v="1"/>
    <x v="6"/>
    <x v="0"/>
    <x v="483"/>
    <n v="0.26369766297635627"/>
  </r>
  <r>
    <x v="1"/>
    <x v="1"/>
    <x v="0"/>
    <x v="483"/>
    <n v="0.33271868756459855"/>
  </r>
  <r>
    <x v="1"/>
    <x v="2"/>
    <x v="0"/>
    <x v="483"/>
    <n v="5.8994824292789882"/>
  </r>
  <r>
    <x v="1"/>
    <x v="7"/>
    <x v="0"/>
    <x v="483"/>
    <n v="0.50494342197369912"/>
  </r>
  <r>
    <x v="1"/>
    <x v="8"/>
    <x v="0"/>
    <x v="483"/>
    <n v="0.26369766297635627"/>
  </r>
  <r>
    <x v="1"/>
    <x v="5"/>
    <x v="0"/>
    <x v="483"/>
    <n v="5.8994824292789882"/>
  </r>
  <r>
    <x v="1"/>
    <x v="3"/>
    <x v="0"/>
    <x v="484"/>
    <n v="3.3992910213919147"/>
  </r>
  <r>
    <x v="1"/>
    <x v="4"/>
    <x v="0"/>
    <x v="484"/>
    <n v="3.3615281292089128"/>
  </r>
  <r>
    <x v="1"/>
    <x v="0"/>
    <x v="0"/>
    <x v="485"/>
    <n v="52.967083904192265"/>
  </r>
  <r>
    <x v="1"/>
    <x v="6"/>
    <x v="0"/>
    <x v="485"/>
    <n v="0.26204245438429902"/>
  </r>
  <r>
    <x v="1"/>
    <x v="1"/>
    <x v="0"/>
    <x v="485"/>
    <n v="0.33436228717976441"/>
  </r>
  <r>
    <x v="1"/>
    <x v="2"/>
    <x v="0"/>
    <x v="485"/>
    <n v="5.8990847768953891"/>
  </r>
  <r>
    <x v="1"/>
    <x v="7"/>
    <x v="0"/>
    <x v="485"/>
    <n v="0.50365016588480926"/>
  </r>
  <r>
    <x v="1"/>
    <x v="8"/>
    <x v="0"/>
    <x v="485"/>
    <n v="0.26204245438429902"/>
  </r>
  <r>
    <x v="1"/>
    <x v="5"/>
    <x v="0"/>
    <x v="485"/>
    <n v="5.8990847768953891"/>
  </r>
  <r>
    <x v="1"/>
    <x v="3"/>
    <x v="0"/>
    <x v="486"/>
    <n v="3.3988647832194463"/>
  </r>
  <r>
    <x v="1"/>
    <x v="4"/>
    <x v="0"/>
    <x v="486"/>
    <n v="3.3614422937324306"/>
  </r>
  <r>
    <x v="1"/>
    <x v="0"/>
    <x v="0"/>
    <x v="487"/>
    <n v="52.631070770416194"/>
  </r>
  <r>
    <x v="1"/>
    <x v="6"/>
    <x v="0"/>
    <x v="487"/>
    <n v="0.26038109861313458"/>
  </r>
  <r>
    <x v="1"/>
    <x v="1"/>
    <x v="0"/>
    <x v="487"/>
    <n v="0.3360131337760715"/>
  </r>
  <r>
    <x v="1"/>
    <x v="2"/>
    <x v="0"/>
    <x v="487"/>
    <n v="5.8986516641283826"/>
  </r>
  <r>
    <x v="1"/>
    <x v="7"/>
    <x v="0"/>
    <x v="487"/>
    <n v="0.50222237394666758"/>
  </r>
  <r>
    <x v="1"/>
    <x v="8"/>
    <x v="0"/>
    <x v="487"/>
    <n v="0.26038109861313458"/>
  </r>
  <r>
    <x v="1"/>
    <x v="5"/>
    <x v="0"/>
    <x v="487"/>
    <n v="5.8986516641283826"/>
  </r>
  <r>
    <x v="1"/>
    <x v="3"/>
    <x v="0"/>
    <x v="488"/>
    <n v="3.3984385454765897"/>
  </r>
  <r>
    <x v="1"/>
    <x v="4"/>
    <x v="0"/>
    <x v="488"/>
    <n v="3.3613601027225437"/>
  </r>
  <r>
    <x v="1"/>
    <x v="0"/>
    <x v="0"/>
    <x v="489"/>
    <n v="52.293398191623297"/>
  </r>
  <r>
    <x v="1"/>
    <x v="6"/>
    <x v="0"/>
    <x v="489"/>
    <n v="0.25871029432064518"/>
  </r>
  <r>
    <x v="1"/>
    <x v="1"/>
    <x v="0"/>
    <x v="489"/>
    <n v="0.33767257879289897"/>
  </r>
  <r>
    <x v="1"/>
    <x v="2"/>
    <x v="0"/>
    <x v="489"/>
    <n v="5.8982323014026816"/>
  </r>
  <r>
    <x v="1"/>
    <x v="7"/>
    <x v="0"/>
    <x v="489"/>
    <n v="0.50084466624547375"/>
  </r>
  <r>
    <x v="1"/>
    <x v="8"/>
    <x v="0"/>
    <x v="489"/>
    <n v="0.25871029432064518"/>
  </r>
  <r>
    <x v="1"/>
    <x v="5"/>
    <x v="0"/>
    <x v="489"/>
    <n v="5.8982323014026816"/>
  </r>
  <r>
    <x v="1"/>
    <x v="3"/>
    <x v="0"/>
    <x v="490"/>
    <n v="3.3980123081776448"/>
  </r>
  <r>
    <x v="1"/>
    <x v="4"/>
    <x v="0"/>
    <x v="490"/>
    <n v="3.3612760767791627"/>
  </r>
  <r>
    <x v="1"/>
    <x v="0"/>
    <x v="0"/>
    <x v="491"/>
    <n v="51.954058408015925"/>
  </r>
  <r>
    <x v="1"/>
    <x v="6"/>
    <x v="0"/>
    <x v="491"/>
    <n v="0.25703217530328765"/>
  </r>
  <r>
    <x v="1"/>
    <x v="1"/>
    <x v="0"/>
    <x v="491"/>
    <n v="0.33933978360737038"/>
  </r>
  <r>
    <x v="1"/>
    <x v="2"/>
    <x v="0"/>
    <x v="491"/>
    <n v="5.8977991895290716"/>
  </r>
  <r>
    <x v="1"/>
    <x v="7"/>
    <x v="0"/>
    <x v="491"/>
    <n v="0.49942517729373537"/>
  </r>
  <r>
    <x v="1"/>
    <x v="8"/>
    <x v="0"/>
    <x v="491"/>
    <n v="0.25703217530328765"/>
  </r>
  <r>
    <x v="1"/>
    <x v="5"/>
    <x v="0"/>
    <x v="491"/>
    <n v="5.8977991895290716"/>
  </r>
  <r>
    <x v="1"/>
    <x v="3"/>
    <x v="0"/>
    <x v="492"/>
    <n v="3.3975860713198358"/>
  </r>
  <r>
    <x v="1"/>
    <x v="4"/>
    <x v="0"/>
    <x v="492"/>
    <n v="3.3611956369315577"/>
  </r>
  <r>
    <x v="1"/>
    <x v="0"/>
    <x v="0"/>
    <x v="493"/>
    <n v="51.61304313672953"/>
  </r>
  <r>
    <x v="1"/>
    <x v="6"/>
    <x v="0"/>
    <x v="493"/>
    <n v="0.25534550297628533"/>
  </r>
  <r>
    <x v="1"/>
    <x v="1"/>
    <x v="0"/>
    <x v="493"/>
    <n v="0.34101527128639636"/>
  </r>
  <r>
    <x v="1"/>
    <x v="2"/>
    <x v="0"/>
    <x v="493"/>
    <n v="5.8973764466263878"/>
  </r>
  <r>
    <x v="1"/>
    <x v="7"/>
    <x v="0"/>
    <x v="493"/>
    <n v="0.49805548042568221"/>
  </r>
  <r>
    <x v="1"/>
    <x v="8"/>
    <x v="0"/>
    <x v="493"/>
    <n v="0.25534550297628533"/>
  </r>
  <r>
    <x v="1"/>
    <x v="5"/>
    <x v="0"/>
    <x v="493"/>
    <n v="5.8973764466263878"/>
  </r>
  <r>
    <x v="1"/>
    <x v="3"/>
    <x v="0"/>
    <x v="494"/>
    <n v="3.3971528474215695"/>
  </r>
  <r>
    <x v="1"/>
    <x v="4"/>
    <x v="0"/>
    <x v="494"/>
    <n v="3.3611134205238091"/>
  </r>
  <r>
    <x v="1"/>
    <x v="0"/>
    <x v="0"/>
    <x v="495"/>
    <n v="51.27034448133368"/>
  </r>
  <r>
    <x v="1"/>
    <x v="6"/>
    <x v="0"/>
    <x v="495"/>
    <n v="0.25365128744438376"/>
  </r>
  <r>
    <x v="1"/>
    <x v="1"/>
    <x v="0"/>
    <x v="495"/>
    <n v="0.34269865539584765"/>
  </r>
  <r>
    <x v="1"/>
    <x v="2"/>
    <x v="0"/>
    <x v="495"/>
    <n v="5.8969466039894813"/>
  </r>
  <r>
    <x v="1"/>
    <x v="7"/>
    <x v="0"/>
    <x v="495"/>
    <n v="0.49664424569914578"/>
  </r>
  <r>
    <x v="1"/>
    <x v="8"/>
    <x v="0"/>
    <x v="495"/>
    <n v="0.25365128744438376"/>
  </r>
  <r>
    <x v="1"/>
    <x v="5"/>
    <x v="0"/>
    <x v="495"/>
    <n v="5.8969466039894813"/>
  </r>
  <r>
    <x v="1"/>
    <x v="3"/>
    <x v="0"/>
    <x v="496"/>
    <n v="3.3967266114484307"/>
  </r>
  <r>
    <x v="1"/>
    <x v="4"/>
    <x v="0"/>
    <x v="496"/>
    <n v="3.3610321237171226"/>
  </r>
  <r>
    <x v="1"/>
    <x v="0"/>
    <x v="0"/>
    <x v="497"/>
    <n v="50.925954201243279"/>
  </r>
  <r>
    <x v="1"/>
    <x v="6"/>
    <x v="0"/>
    <x v="497"/>
    <n v="0.25194873647880961"/>
  </r>
  <r>
    <x v="1"/>
    <x v="1"/>
    <x v="0"/>
    <x v="497"/>
    <n v="0.34439028009040373"/>
  </r>
  <r>
    <x v="1"/>
    <x v="2"/>
    <x v="0"/>
    <x v="497"/>
    <n v="5.8965134934624608"/>
  </r>
  <r>
    <x v="1"/>
    <x v="7"/>
    <x v="0"/>
    <x v="497"/>
    <n v="0.49523718454762711"/>
  </r>
  <r>
    <x v="1"/>
    <x v="8"/>
    <x v="0"/>
    <x v="497"/>
    <n v="0.25194873647880961"/>
  </r>
  <r>
    <x v="1"/>
    <x v="5"/>
    <x v="0"/>
    <x v="497"/>
    <n v="5.8965134934624608"/>
  </r>
  <r>
    <x v="1"/>
    <x v="3"/>
    <x v="0"/>
    <x v="498"/>
    <n v="3.3963003759160282"/>
  </r>
  <r>
    <x v="1"/>
    <x v="4"/>
    <x v="0"/>
    <x v="498"/>
    <n v="3.360954324971499"/>
  </r>
  <r>
    <x v="1"/>
    <x v="0"/>
    <x v="0"/>
    <x v="499"/>
    <n v="50.579864086217846"/>
  </r>
  <r>
    <x v="1"/>
    <x v="6"/>
    <x v="0"/>
    <x v="499"/>
    <n v="0.25023798009590192"/>
  </r>
  <r>
    <x v="1"/>
    <x v="1"/>
    <x v="0"/>
    <x v="499"/>
    <n v="0.34609011502542947"/>
  </r>
  <r>
    <x v="1"/>
    <x v="2"/>
    <x v="0"/>
    <x v="499"/>
    <n v="5.8960941329117755"/>
  </r>
  <r>
    <x v="1"/>
    <x v="7"/>
    <x v="0"/>
    <x v="499"/>
    <n v="0.49387947819817973"/>
  </r>
  <r>
    <x v="1"/>
    <x v="8"/>
    <x v="0"/>
    <x v="499"/>
    <n v="0.25023798009590192"/>
  </r>
  <r>
    <x v="1"/>
    <x v="5"/>
    <x v="0"/>
    <x v="499"/>
    <n v="5.8960941329117755"/>
  </r>
  <r>
    <x v="1"/>
    <x v="3"/>
    <x v="0"/>
    <x v="500"/>
    <n v="3.395874140827293"/>
  </r>
  <r>
    <x v="1"/>
    <x v="4"/>
    <x v="0"/>
    <x v="500"/>
    <n v="3.360874837704575"/>
  </r>
  <r>
    <x v="1"/>
    <x v="0"/>
    <x v="0"/>
    <x v="501"/>
    <n v="50.232066180461324"/>
  </r>
  <r>
    <x v="1"/>
    <x v="6"/>
    <x v="0"/>
    <x v="501"/>
    <n v="0.24851969990185338"/>
  </r>
  <r>
    <x v="1"/>
    <x v="1"/>
    <x v="0"/>
    <x v="501"/>
    <n v="0.34779790575651898"/>
  </r>
  <r>
    <x v="1"/>
    <x v="2"/>
    <x v="0"/>
    <x v="501"/>
    <n v="5.8956610232779738"/>
  </r>
  <r>
    <x v="1"/>
    <x v="7"/>
    <x v="0"/>
    <x v="501"/>
    <n v="0.49248059486259221"/>
  </r>
  <r>
    <x v="1"/>
    <x v="8"/>
    <x v="0"/>
    <x v="501"/>
    <n v="0.24851969990185338"/>
  </r>
  <r>
    <x v="1"/>
    <x v="5"/>
    <x v="0"/>
    <x v="501"/>
    <n v="5.8956610232779738"/>
  </r>
  <r>
    <x v="1"/>
    <x v="3"/>
    <x v="0"/>
    <x v="502"/>
    <n v="3.3954479061681031"/>
  </r>
  <r>
    <x v="1"/>
    <x v="4"/>
    <x v="0"/>
    <x v="502"/>
    <n v="3.3607987901278502"/>
  </r>
  <r>
    <x v="1"/>
    <x v="0"/>
    <x v="0"/>
    <x v="503"/>
    <n v="49.882552015529363"/>
  </r>
  <r>
    <x v="1"/>
    <x v="6"/>
    <x v="0"/>
    <x v="503"/>
    <n v="0.24679269558238792"/>
  </r>
  <r>
    <x v="1"/>
    <x v="1"/>
    <x v="0"/>
    <x v="503"/>
    <n v="0.34951416493196374"/>
  </r>
  <r>
    <x v="1"/>
    <x v="2"/>
    <x v="0"/>
    <x v="503"/>
    <n v="5.8952382825564786"/>
  </r>
  <r>
    <x v="1"/>
    <x v="7"/>
    <x v="0"/>
    <x v="503"/>
    <n v="0.49113077859267118"/>
  </r>
  <r>
    <x v="1"/>
    <x v="8"/>
    <x v="0"/>
    <x v="503"/>
    <n v="0.24679269558238792"/>
  </r>
  <r>
    <x v="1"/>
    <x v="5"/>
    <x v="0"/>
    <x v="503"/>
    <n v="5.8952382825564786"/>
  </r>
  <r>
    <x v="1"/>
    <x v="3"/>
    <x v="0"/>
    <x v="504"/>
    <n v="3.3950146845060036"/>
  </r>
  <r>
    <x v="1"/>
    <x v="4"/>
    <x v="0"/>
    <x v="504"/>
    <n v="3.3607211124036418"/>
  </r>
  <r>
    <x v="1"/>
    <x v="0"/>
    <x v="0"/>
    <x v="505"/>
    <n v="49.53131349853124"/>
  </r>
  <r>
    <x v="1"/>
    <x v="6"/>
    <x v="0"/>
    <x v="505"/>
    <n v="0.24505794189463628"/>
  </r>
  <r>
    <x v="1"/>
    <x v="1"/>
    <x v="0"/>
    <x v="505"/>
    <n v="0.35123851699812414"/>
  </r>
  <r>
    <x v="1"/>
    <x v="2"/>
    <x v="0"/>
    <x v="505"/>
    <n v="5.8948152041985757"/>
  </r>
  <r>
    <x v="1"/>
    <x v="7"/>
    <x v="0"/>
    <x v="505"/>
    <n v="0.48974002507440922"/>
  </r>
  <r>
    <x v="1"/>
    <x v="8"/>
    <x v="0"/>
    <x v="505"/>
    <n v="0.24505794189463628"/>
  </r>
  <r>
    <x v="1"/>
    <x v="5"/>
    <x v="0"/>
    <x v="505"/>
    <n v="5.8948152041985757"/>
  </r>
  <r>
    <x v="1"/>
    <x v="3"/>
    <x v="0"/>
    <x v="506"/>
    <n v="3.394602425628368"/>
  </r>
  <r>
    <x v="1"/>
    <x v="4"/>
    <x v="0"/>
    <x v="506"/>
    <n v="3.3606443542843145"/>
  </r>
  <r>
    <x v="1"/>
    <x v="0"/>
    <x v="0"/>
    <x v="507"/>
    <n v="49.178342312971324"/>
  </r>
  <r>
    <x v="1"/>
    <x v="6"/>
    <x v="0"/>
    <x v="507"/>
    <n v="0.24331494991255675"/>
  </r>
  <r>
    <x v="1"/>
    <x v="1"/>
    <x v="0"/>
    <x v="507"/>
    <n v="0.35297118555991497"/>
  </r>
  <r>
    <x v="1"/>
    <x v="2"/>
    <x v="0"/>
    <x v="507"/>
    <n v="5.8943815726528159"/>
  </r>
  <r>
    <x v="1"/>
    <x v="7"/>
    <x v="0"/>
    <x v="507"/>
    <n v="0.48835337952176794"/>
  </r>
  <r>
    <x v="1"/>
    <x v="8"/>
    <x v="0"/>
    <x v="507"/>
    <n v="0.24331494991255675"/>
  </r>
  <r>
    <x v="1"/>
    <x v="5"/>
    <x v="0"/>
    <x v="507"/>
    <n v="5.8943815726528159"/>
  </r>
  <r>
    <x v="1"/>
    <x v="3"/>
    <x v="0"/>
    <x v="508"/>
    <n v="3.3941901671220798"/>
  </r>
  <r>
    <x v="1"/>
    <x v="4"/>
    <x v="0"/>
    <x v="508"/>
    <n v="3.3605758147907672"/>
  </r>
  <r>
    <x v="1"/>
    <x v="0"/>
    <x v="0"/>
    <x v="509"/>
    <n v="48.823629931840664"/>
  </r>
  <r>
    <x v="1"/>
    <x v="6"/>
    <x v="0"/>
    <x v="509"/>
    <n v="0.2415632622526587"/>
  </r>
  <r>
    <x v="1"/>
    <x v="1"/>
    <x v="0"/>
    <x v="509"/>
    <n v="0.35471238113065706"/>
  </r>
  <r>
    <x v="1"/>
    <x v="2"/>
    <x v="0"/>
    <x v="509"/>
    <n v="5.893983925173627"/>
  </r>
  <r>
    <x v="1"/>
    <x v="7"/>
    <x v="0"/>
    <x v="509"/>
    <n v="0.48710445709510414"/>
  </r>
  <r>
    <x v="1"/>
    <x v="8"/>
    <x v="0"/>
    <x v="509"/>
    <n v="0.2415632622526587"/>
  </r>
  <r>
    <x v="1"/>
    <x v="5"/>
    <x v="0"/>
    <x v="509"/>
    <n v="5.893983925173627"/>
  </r>
  <r>
    <x v="1"/>
    <x v="3"/>
    <x v="0"/>
    <x v="510"/>
    <n v="3.3937639342154213"/>
  </r>
  <r>
    <x v="1"/>
    <x v="4"/>
    <x v="0"/>
    <x v="510"/>
    <n v="3.3605008068895215"/>
  </r>
  <r>
    <x v="1"/>
    <x v="0"/>
    <x v="0"/>
    <x v="511"/>
    <n v="48.467168569920382"/>
  </r>
  <r>
    <x v="1"/>
    <x v="6"/>
    <x v="0"/>
    <x v="511"/>
    <n v="0.23980474165574564"/>
  </r>
  <r>
    <x v="1"/>
    <x v="1"/>
    <x v="0"/>
    <x v="511"/>
    <n v="0.35646136192028455"/>
  </r>
  <r>
    <x v="1"/>
    <x v="2"/>
    <x v="0"/>
    <x v="511"/>
    <n v="5.8935508177540319"/>
  </r>
  <r>
    <x v="1"/>
    <x v="7"/>
    <x v="0"/>
    <x v="511"/>
    <n v="0.48572560553872396"/>
  </r>
  <r>
    <x v="1"/>
    <x v="8"/>
    <x v="0"/>
    <x v="511"/>
    <n v="0.23980474165574564"/>
  </r>
  <r>
    <x v="1"/>
    <x v="5"/>
    <x v="0"/>
    <x v="511"/>
    <n v="5.8935508177540319"/>
  </r>
  <r>
    <x v="1"/>
    <x v="3"/>
    <x v="0"/>
    <x v="512"/>
    <n v="3.3933377017318467"/>
  </r>
  <r>
    <x v="1"/>
    <x v="4"/>
    <x v="0"/>
    <x v="512"/>
    <n v="3.3604290941866566"/>
  </r>
  <r>
    <x v="1"/>
    <x v="0"/>
    <x v="0"/>
    <x v="513"/>
    <n v="48.10894920192753"/>
  </r>
  <r>
    <x v="1"/>
    <x v="6"/>
    <x v="0"/>
    <x v="513"/>
    <n v="0.2380364341328973"/>
  </r>
  <r>
    <x v="1"/>
    <x v="1"/>
    <x v="0"/>
    <x v="513"/>
    <n v="0.35821936799284948"/>
  </r>
  <r>
    <x v="1"/>
    <x v="2"/>
    <x v="0"/>
    <x v="513"/>
    <n v="5.8931314602055229"/>
  </r>
  <r>
    <x v="1"/>
    <x v="7"/>
    <x v="0"/>
    <x v="513"/>
    <n v="0.48439511625123016"/>
  </r>
  <r>
    <x v="1"/>
    <x v="8"/>
    <x v="0"/>
    <x v="513"/>
    <n v="0.2380364341328973"/>
  </r>
  <r>
    <x v="1"/>
    <x v="5"/>
    <x v="0"/>
    <x v="513"/>
    <n v="5.8931314602055229"/>
  </r>
  <r>
    <x v="1"/>
    <x v="3"/>
    <x v="0"/>
    <x v="514"/>
    <n v="3.3929114696979568"/>
  </r>
  <r>
    <x v="1"/>
    <x v="4"/>
    <x v="0"/>
    <x v="514"/>
    <n v="3.3603558958362756"/>
  </r>
  <r>
    <x v="1"/>
    <x v="0"/>
    <x v="0"/>
    <x v="515"/>
    <n v="47.748963589526774"/>
  </r>
  <r>
    <x v="1"/>
    <x v="6"/>
    <x v="0"/>
    <x v="515"/>
    <n v="0.23626030171609042"/>
  </r>
  <r>
    <x v="1"/>
    <x v="1"/>
    <x v="0"/>
    <x v="515"/>
    <n v="0.35998561240075533"/>
  </r>
  <r>
    <x v="1"/>
    <x v="2"/>
    <x v="0"/>
    <x v="515"/>
    <n v="5.8926983536737509"/>
  </r>
  <r>
    <x v="1"/>
    <x v="7"/>
    <x v="0"/>
    <x v="515"/>
    <n v="0.4830242722902901"/>
  </r>
  <r>
    <x v="1"/>
    <x v="8"/>
    <x v="0"/>
    <x v="515"/>
    <n v="0.23626030171609042"/>
  </r>
  <r>
    <x v="1"/>
    <x v="5"/>
    <x v="0"/>
    <x v="515"/>
    <n v="5.8926983536737509"/>
  </r>
  <r>
    <x v="1"/>
    <x v="3"/>
    <x v="0"/>
    <x v="516"/>
    <n v="3.3924852380886827"/>
  </r>
  <r>
    <x v="1"/>
    <x v="4"/>
    <x v="0"/>
    <x v="516"/>
    <n v="3.3602859343134339"/>
  </r>
  <r>
    <x v="1"/>
    <x v="0"/>
    <x v="0"/>
    <x v="517"/>
    <n v="47.387202997481097"/>
  </r>
  <r>
    <x v="1"/>
    <x v="6"/>
    <x v="0"/>
    <x v="517"/>
    <n v="0.2344751992780269"/>
  </r>
  <r>
    <x v="1"/>
    <x v="1"/>
    <x v="0"/>
    <x v="517"/>
    <n v="0.36176059204567773"/>
  </r>
  <r>
    <x v="1"/>
    <x v="2"/>
    <x v="0"/>
    <x v="517"/>
    <n v="5.8922756159845857"/>
  </r>
  <r>
    <x v="1"/>
    <x v="7"/>
    <x v="0"/>
    <x v="517"/>
    <n v="0.48170150886805635"/>
  </r>
  <r>
    <x v="1"/>
    <x v="8"/>
    <x v="0"/>
    <x v="517"/>
    <n v="0.2344751992780269"/>
  </r>
  <r>
    <x v="1"/>
    <x v="5"/>
    <x v="0"/>
    <x v="517"/>
    <n v="5.8922756159845857"/>
  </r>
  <r>
    <x v="1"/>
    <x v="3"/>
    <x v="0"/>
    <x v="518"/>
    <n v="3.392052019542291"/>
  </r>
  <r>
    <x v="1"/>
    <x v="4"/>
    <x v="0"/>
    <x v="518"/>
    <n v="3.360214545517537"/>
  </r>
  <r>
    <x v="1"/>
    <x v="0"/>
    <x v="0"/>
    <x v="519"/>
    <n v="47.023659049787362"/>
  </r>
  <r>
    <x v="1"/>
    <x v="6"/>
    <x v="0"/>
    <x v="519"/>
    <n v="0.23268205060980796"/>
  </r>
  <r>
    <x v="1"/>
    <x v="1"/>
    <x v="0"/>
    <x v="519"/>
    <n v="0.36354394769373172"/>
  </r>
  <r>
    <x v="1"/>
    <x v="2"/>
    <x v="0"/>
    <x v="519"/>
    <n v="5.8918457786574985"/>
  </r>
  <r>
    <x v="1"/>
    <x v="7"/>
    <x v="0"/>
    <x v="519"/>
    <n v="0.48033862554035672"/>
  </r>
  <r>
    <x v="1"/>
    <x v="8"/>
    <x v="0"/>
    <x v="519"/>
    <n v="0.23268205060980796"/>
  </r>
  <r>
    <x v="1"/>
    <x v="5"/>
    <x v="0"/>
    <x v="519"/>
    <n v="5.8918457786574985"/>
  </r>
  <r>
    <x v="1"/>
    <x v="3"/>
    <x v="0"/>
    <x v="520"/>
    <n v="3.3916257888341184"/>
  </r>
  <r>
    <x v="1"/>
    <x v="4"/>
    <x v="0"/>
    <x v="520"/>
    <n v="3.3601440763327606"/>
  </r>
  <r>
    <x v="1"/>
    <x v="0"/>
    <x v="0"/>
    <x v="521"/>
    <n v="46.658323042467828"/>
  </r>
  <r>
    <x v="1"/>
    <x v="6"/>
    <x v="0"/>
    <x v="521"/>
    <n v="0.23088012255793264"/>
  </r>
  <r>
    <x v="1"/>
    <x v="1"/>
    <x v="0"/>
    <x v="521"/>
    <n v="0.36533600731953497"/>
  </r>
  <r>
    <x v="1"/>
    <x v="2"/>
    <x v="0"/>
    <x v="521"/>
    <n v="5.8914126734752026"/>
  </r>
  <r>
    <x v="1"/>
    <x v="7"/>
    <x v="0"/>
    <x v="521"/>
    <n v="0.47897976735637665"/>
  </r>
  <r>
    <x v="1"/>
    <x v="8"/>
    <x v="0"/>
    <x v="521"/>
    <n v="0.23088012255793264"/>
  </r>
  <r>
    <x v="1"/>
    <x v="5"/>
    <x v="0"/>
    <x v="521"/>
    <n v="5.8914126734752026"/>
  </r>
  <r>
    <x v="1"/>
    <x v="3"/>
    <x v="0"/>
    <x v="522"/>
    <n v="3.3911995585557353"/>
  </r>
  <r>
    <x v="1"/>
    <x v="4"/>
    <x v="0"/>
    <x v="522"/>
    <n v="3.3600767559406997"/>
  </r>
  <r>
    <x v="1"/>
    <x v="0"/>
    <x v="0"/>
    <x v="523"/>
    <n v="46.29118629587844"/>
  </r>
  <r>
    <x v="1"/>
    <x v="6"/>
    <x v="0"/>
    <x v="523"/>
    <n v="0.22906952974624586"/>
  </r>
  <r>
    <x v="1"/>
    <x v="1"/>
    <x v="0"/>
    <x v="523"/>
    <n v="0.36713674658938705"/>
  </r>
  <r>
    <x v="1"/>
    <x v="2"/>
    <x v="0"/>
    <x v="523"/>
    <n v="5.8909933180934715"/>
  </r>
  <r>
    <x v="1"/>
    <x v="7"/>
    <x v="0"/>
    <x v="523"/>
    <n v="0.4776685680262644"/>
  </r>
  <r>
    <x v="1"/>
    <x v="8"/>
    <x v="0"/>
    <x v="523"/>
    <n v="0.22906952974624586"/>
  </r>
  <r>
    <x v="1"/>
    <x v="5"/>
    <x v="0"/>
    <x v="523"/>
    <n v="5.8909933180934715"/>
  </r>
  <r>
    <x v="1"/>
    <x v="3"/>
    <x v="0"/>
    <x v="524"/>
    <n v="3.3907733287206865"/>
  </r>
  <r>
    <x v="1"/>
    <x v="4"/>
    <x v="0"/>
    <x v="524"/>
    <n v="3.3600080963162471"/>
  </r>
  <r>
    <x v="1"/>
    <x v="0"/>
    <x v="0"/>
    <x v="525"/>
    <n v="45.922240364009731"/>
  </r>
  <r>
    <x v="1"/>
    <x v="6"/>
    <x v="0"/>
    <x v="525"/>
    <n v="0.2272508909630333"/>
  </r>
  <r>
    <x v="1"/>
    <x v="1"/>
    <x v="0"/>
    <x v="525"/>
    <n v="0.36894593186871089"/>
  </r>
  <r>
    <x v="1"/>
    <x v="2"/>
    <x v="0"/>
    <x v="525"/>
    <n v="5.8905602138044166"/>
  </r>
  <r>
    <x v="1"/>
    <x v="7"/>
    <x v="0"/>
    <x v="525"/>
    <n v="0.47631759687051062"/>
  </r>
  <r>
    <x v="1"/>
    <x v="8"/>
    <x v="0"/>
    <x v="525"/>
    <n v="0.2272508909630333"/>
  </r>
  <r>
    <x v="1"/>
    <x v="5"/>
    <x v="0"/>
    <x v="525"/>
    <n v="5.8905602138044166"/>
  </r>
  <r>
    <x v="1"/>
    <x v="3"/>
    <x v="0"/>
    <x v="526"/>
    <n v="3.3903470993271734"/>
  </r>
  <r>
    <x v="1"/>
    <x v="4"/>
    <x v="0"/>
    <x v="526"/>
    <n v="3.3599425271135575"/>
  </r>
  <r>
    <x v="1"/>
    <x v="0"/>
    <x v="0"/>
    <x v="527"/>
    <n v="45.551476316057766"/>
  </r>
  <r>
    <x v="1"/>
    <x v="6"/>
    <x v="0"/>
    <x v="527"/>
    <n v="0.22542310168083246"/>
  </r>
  <r>
    <x v="1"/>
    <x v="1"/>
    <x v="0"/>
    <x v="527"/>
    <n v="0.37076404795196466"/>
  </r>
  <r>
    <x v="1"/>
    <x v="2"/>
    <x v="0"/>
    <x v="527"/>
    <n v="5.8901374783050997"/>
  </r>
  <r>
    <x v="1"/>
    <x v="7"/>
    <x v="0"/>
    <x v="527"/>
    <n v="0.47501400709243607"/>
  </r>
  <r>
    <x v="1"/>
    <x v="8"/>
    <x v="0"/>
    <x v="527"/>
    <n v="0.22542310168083246"/>
  </r>
  <r>
    <x v="1"/>
    <x v="5"/>
    <x v="0"/>
    <x v="527"/>
    <n v="5.8901374783050997"/>
  </r>
  <r>
    <x v="1"/>
    <x v="3"/>
    <x v="0"/>
    <x v="528"/>
    <n v="3.3899138830163489"/>
  </r>
  <r>
    <x v="1"/>
    <x v="4"/>
    <x v="0"/>
    <x v="528"/>
    <n v="3.3598756770534921"/>
  </r>
  <r>
    <x v="1"/>
    <x v="0"/>
    <x v="0"/>
    <x v="529"/>
    <n v="45.178885567992054"/>
  </r>
  <r>
    <x v="1"/>
    <x v="6"/>
    <x v="0"/>
    <x v="529"/>
    <n v="0.2235870482011158"/>
  </r>
  <r>
    <x v="1"/>
    <x v="1"/>
    <x v="0"/>
    <x v="529"/>
    <n v="0.37259074806571413"/>
  </r>
  <r>
    <x v="1"/>
    <x v="2"/>
    <x v="0"/>
    <x v="529"/>
    <n v="5.889714405165134"/>
  </r>
  <r>
    <x v="1"/>
    <x v="7"/>
    <x v="0"/>
    <x v="529"/>
    <n v="0.47367087673631691"/>
  </r>
  <r>
    <x v="1"/>
    <x v="8"/>
    <x v="0"/>
    <x v="529"/>
    <n v="0.2235870482011158"/>
  </r>
  <r>
    <x v="1"/>
    <x v="5"/>
    <x v="0"/>
    <x v="529"/>
    <n v="5.889714405165134"/>
  </r>
  <r>
    <x v="1"/>
    <x v="3"/>
    <x v="0"/>
    <x v="530"/>
    <n v="3.3895016292147639"/>
  </r>
  <r>
    <x v="1"/>
    <x v="4"/>
    <x v="0"/>
    <x v="530"/>
    <n v="3.3598097466097654"/>
  </r>
  <r>
    <x v="1"/>
    <x v="0"/>
    <x v="0"/>
    <x v="531"/>
    <n v="44.804459321692548"/>
  </r>
  <r>
    <x v="1"/>
    <x v="6"/>
    <x v="0"/>
    <x v="531"/>
    <n v="0.22174227761592497"/>
  </r>
  <r>
    <x v="1"/>
    <x v="1"/>
    <x v="0"/>
    <x v="531"/>
    <n v="0.37442624629950744"/>
  </r>
  <r>
    <x v="1"/>
    <x v="2"/>
    <x v="0"/>
    <x v="531"/>
    <n v="5.8892807789708046"/>
  </r>
  <r>
    <x v="1"/>
    <x v="7"/>
    <x v="0"/>
    <x v="531"/>
    <n v="0.47233170831577304"/>
  </r>
  <r>
    <x v="1"/>
    <x v="8"/>
    <x v="0"/>
    <x v="531"/>
    <n v="0.22174227761592497"/>
  </r>
  <r>
    <x v="1"/>
    <x v="5"/>
    <x v="0"/>
    <x v="531"/>
    <n v="5.8892807789708046"/>
  </r>
  <r>
    <x v="1"/>
    <x v="3"/>
    <x v="0"/>
    <x v="532"/>
    <n v="3.3890893758078189"/>
  </r>
  <r>
    <x v="1"/>
    <x v="4"/>
    <x v="0"/>
    <x v="532"/>
    <n v="3.359750986962351"/>
  </r>
  <r>
    <x v="1"/>
    <x v="0"/>
    <x v="0"/>
    <x v="533"/>
    <n v="44.428188578132989"/>
  </r>
  <r>
    <x v="1"/>
    <x v="6"/>
    <x v="0"/>
    <x v="533"/>
    <n v="0.21988836757951929"/>
  </r>
  <r>
    <x v="1"/>
    <x v="1"/>
    <x v="0"/>
    <x v="533"/>
    <n v="0.37627074355955636"/>
  </r>
  <r>
    <x v="1"/>
    <x v="2"/>
    <x v="0"/>
    <x v="533"/>
    <n v="5.8888831364013772"/>
  </r>
  <r>
    <x v="1"/>
    <x v="7"/>
    <x v="0"/>
    <x v="533"/>
    <n v="0.47112554296176345"/>
  </r>
  <r>
    <x v="1"/>
    <x v="8"/>
    <x v="0"/>
    <x v="533"/>
    <n v="0.21988836757951929"/>
  </r>
  <r>
    <x v="1"/>
    <x v="5"/>
    <x v="0"/>
    <x v="533"/>
    <n v="5.8888831364013772"/>
  </r>
  <r>
    <x v="1"/>
    <x v="3"/>
    <x v="0"/>
    <x v="534"/>
    <n v="3.3886631481546248"/>
  </r>
  <r>
    <x v="1"/>
    <x v="4"/>
    <x v="0"/>
    <x v="534"/>
    <n v="3.3596868067592878"/>
  </r>
  <r>
    <x v="1"/>
    <x v="0"/>
    <x v="0"/>
    <x v="535"/>
    <n v="44.050065023942494"/>
  </r>
  <r>
    <x v="1"/>
    <x v="6"/>
    <x v="0"/>
    <x v="535"/>
    <n v="0.21802700874885636"/>
  </r>
  <r>
    <x v="1"/>
    <x v="1"/>
    <x v="0"/>
    <x v="535"/>
    <n v="0.3781235541904967"/>
  </r>
  <r>
    <x v="1"/>
    <x v="2"/>
    <x v="0"/>
    <x v="535"/>
    <n v="5.8884500343205115"/>
  </r>
  <r>
    <x v="1"/>
    <x v="7"/>
    <x v="0"/>
    <x v="535"/>
    <n v="0.4697938915473226"/>
  </r>
  <r>
    <x v="1"/>
    <x v="8"/>
    <x v="0"/>
    <x v="535"/>
    <n v="0.21802700874885636"/>
  </r>
  <r>
    <x v="1"/>
    <x v="5"/>
    <x v="0"/>
    <x v="535"/>
    <n v="5.8884500343205115"/>
  </r>
  <r>
    <x v="1"/>
    <x v="3"/>
    <x v="0"/>
    <x v="536"/>
    <n v="3.3882369209254692"/>
  </r>
  <r>
    <x v="1"/>
    <x v="4"/>
    <x v="0"/>
    <x v="536"/>
    <n v="3.3596255724857471"/>
  </r>
  <r>
    <x v="1"/>
    <x v="0"/>
    <x v="0"/>
    <x v="537"/>
    <n v="43.670079186145763"/>
  </r>
  <r>
    <x v="1"/>
    <x v="6"/>
    <x v="0"/>
    <x v="537"/>
    <n v="0.21615550575171247"/>
  </r>
  <r>
    <x v="1"/>
    <x v="1"/>
    <x v="0"/>
    <x v="537"/>
    <n v="0.37998583779673345"/>
  </r>
  <r>
    <x v="1"/>
    <x v="2"/>
    <x v="0"/>
    <x v="537"/>
    <n v="5.8880306819473294"/>
  </r>
  <r>
    <x v="1"/>
    <x v="7"/>
    <x v="0"/>
    <x v="537"/>
    <n v="0.46850894183675218"/>
  </r>
  <r>
    <x v="1"/>
    <x v="8"/>
    <x v="0"/>
    <x v="537"/>
    <n v="0.21615550575171247"/>
  </r>
  <r>
    <x v="1"/>
    <x v="5"/>
    <x v="0"/>
    <x v="537"/>
    <n v="5.8880306819473294"/>
  </r>
  <r>
    <x v="1"/>
    <x v="3"/>
    <x v="0"/>
    <x v="538"/>
    <n v="3.387810694157567"/>
  </r>
  <r>
    <x v="1"/>
    <x v="4"/>
    <x v="0"/>
    <x v="538"/>
    <n v="3.3595632018580401"/>
  </r>
  <r>
    <x v="1"/>
    <x v="0"/>
    <x v="0"/>
    <x v="539"/>
    <n v="43.288222319379301"/>
  </r>
  <r>
    <x v="1"/>
    <x v="6"/>
    <x v="0"/>
    <x v="539"/>
    <n v="0.21427563844257974"/>
  </r>
  <r>
    <x v="1"/>
    <x v="1"/>
    <x v="0"/>
    <x v="539"/>
    <n v="0.38185686676646396"/>
  </r>
  <r>
    <x v="1"/>
    <x v="2"/>
    <x v="0"/>
    <x v="539"/>
    <n v="5.8875975807656111"/>
  </r>
  <r>
    <x v="1"/>
    <x v="7"/>
    <x v="0"/>
    <x v="539"/>
    <n v="0.46718501348644809"/>
  </r>
  <r>
    <x v="1"/>
    <x v="8"/>
    <x v="0"/>
    <x v="539"/>
    <n v="0.21427563844257974"/>
  </r>
  <r>
    <x v="1"/>
    <x v="5"/>
    <x v="0"/>
    <x v="539"/>
    <n v="5.8875975807656111"/>
  </r>
  <r>
    <x v="1"/>
    <x v="3"/>
    <x v="0"/>
    <x v="540"/>
    <n v="3.3873844678131926"/>
  </r>
  <r>
    <x v="1"/>
    <x v="4"/>
    <x v="0"/>
    <x v="540"/>
    <n v="3.3595037187887256"/>
  </r>
  <r>
    <x v="1"/>
    <x v="0"/>
    <x v="0"/>
    <x v="541"/>
    <n v="42.904485211688183"/>
  </r>
  <r>
    <x v="1"/>
    <x v="6"/>
    <x v="0"/>
    <x v="541"/>
    <n v="0.21238636083601786"/>
  </r>
  <r>
    <x v="1"/>
    <x v="1"/>
    <x v="0"/>
    <x v="541"/>
    <n v="0.3837371076911173"/>
  </r>
  <r>
    <x v="1"/>
    <x v="2"/>
    <x v="0"/>
    <x v="541"/>
    <n v="5.8871748482934505"/>
  </r>
  <r>
    <x v="1"/>
    <x v="7"/>
    <x v="0"/>
    <x v="541"/>
    <n v="0.46590751514870604"/>
  </r>
  <r>
    <x v="1"/>
    <x v="8"/>
    <x v="0"/>
    <x v="541"/>
    <n v="0.21238636083601786"/>
  </r>
  <r>
    <x v="1"/>
    <x v="5"/>
    <x v="0"/>
    <x v="541"/>
    <n v="5.8871748482934505"/>
  </r>
  <r>
    <x v="1"/>
    <x v="3"/>
    <x v="0"/>
    <x v="542"/>
    <n v="3.3869512546073954"/>
  </r>
  <r>
    <x v="1"/>
    <x v="4"/>
    <x v="0"/>
    <x v="542"/>
    <n v="3.3594431577410822"/>
  </r>
  <r>
    <x v="1"/>
    <x v="0"/>
    <x v="0"/>
    <x v="543"/>
    <n v="42.518858979273688"/>
  </r>
  <r>
    <x v="1"/>
    <x v="6"/>
    <x v="0"/>
    <x v="543"/>
    <n v="0.21048850518102413"/>
  </r>
  <r>
    <x v="1"/>
    <x v="1"/>
    <x v="0"/>
    <x v="543"/>
    <n v="0.38562623241449323"/>
  </r>
  <r>
    <x v="1"/>
    <x v="2"/>
    <x v="0"/>
    <x v="543"/>
    <n v="5.8867450162647916"/>
  </r>
  <r>
    <x v="1"/>
    <x v="7"/>
    <x v="0"/>
    <x v="543"/>
    <n v="0.46459126463098327"/>
  </r>
  <r>
    <x v="1"/>
    <x v="8"/>
    <x v="0"/>
    <x v="543"/>
    <n v="0.21048850518102413"/>
  </r>
  <r>
    <x v="1"/>
    <x v="5"/>
    <x v="0"/>
    <x v="543"/>
    <n v="5.8867450162647916"/>
  </r>
  <r>
    <x v="1"/>
    <x v="3"/>
    <x v="0"/>
    <x v="544"/>
    <n v="3.3865250291530202"/>
  </r>
  <r>
    <x v="1"/>
    <x v="4"/>
    <x v="0"/>
    <x v="544"/>
    <n v="3.3593835163179708"/>
  </r>
  <r>
    <x v="1"/>
    <x v="0"/>
    <x v="0"/>
    <x v="545"/>
    <n v="42.13133442915948"/>
  </r>
  <r>
    <x v="1"/>
    <x v="6"/>
    <x v="0"/>
    <x v="545"/>
    <n v="0.20858140099458738"/>
  </r>
  <r>
    <x v="1"/>
    <x v="1"/>
    <x v="0"/>
    <x v="545"/>
    <n v="0.387524550114209"/>
  </r>
  <r>
    <x v="1"/>
    <x v="2"/>
    <x v="0"/>
    <x v="545"/>
    <n v="5.8863119164274647"/>
  </r>
  <r>
    <x v="1"/>
    <x v="7"/>
    <x v="0"/>
    <x v="545"/>
    <n v="0.46327889628083407"/>
  </r>
  <r>
    <x v="1"/>
    <x v="8"/>
    <x v="0"/>
    <x v="545"/>
    <n v="0.20858140099458738"/>
  </r>
  <r>
    <x v="1"/>
    <x v="5"/>
    <x v="0"/>
    <x v="545"/>
    <n v="5.8863119164274647"/>
  </r>
  <r>
    <x v="1"/>
    <x v="3"/>
    <x v="0"/>
    <x v="546"/>
    <n v="3.3860988041406914"/>
  </r>
  <r>
    <x v="1"/>
    <x v="4"/>
    <x v="0"/>
    <x v="546"/>
    <n v="3.3593266744180283"/>
  </r>
  <r>
    <x v="1"/>
    <x v="0"/>
    <x v="0"/>
    <x v="547"/>
    <n v="41.741902385985654"/>
  </r>
  <r>
    <x v="1"/>
    <x v="6"/>
    <x v="0"/>
    <x v="547"/>
    <n v="0.20666514658779342"/>
  </r>
  <r>
    <x v="1"/>
    <x v="1"/>
    <x v="0"/>
    <x v="547"/>
    <n v="0.38943204317382751"/>
  </r>
  <r>
    <x v="1"/>
    <x v="2"/>
    <x v="0"/>
    <x v="547"/>
    <n v="5.8858925662265227"/>
  </r>
  <r>
    <x v="1"/>
    <x v="7"/>
    <x v="0"/>
    <x v="547"/>
    <n v="0.46201255128041813"/>
  </r>
  <r>
    <x v="1"/>
    <x v="8"/>
    <x v="0"/>
    <x v="547"/>
    <n v="0.20666514658779342"/>
  </r>
  <r>
    <x v="1"/>
    <x v="5"/>
    <x v="0"/>
    <x v="547"/>
    <n v="5.8858925662265227"/>
  </r>
  <r>
    <x v="1"/>
    <x v="3"/>
    <x v="0"/>
    <x v="548"/>
    <n v="3.3856725795718079"/>
  </r>
  <r>
    <x v="1"/>
    <x v="4"/>
    <x v="0"/>
    <x v="548"/>
    <n v="3.3592688425825301"/>
  </r>
  <r>
    <x v="1"/>
    <x v="0"/>
    <x v="0"/>
    <x v="549"/>
    <n v="41.350553884368935"/>
  </r>
  <r>
    <x v="1"/>
    <x v="6"/>
    <x v="0"/>
    <x v="549"/>
    <n v="0.20474029412818839"/>
  </r>
  <r>
    <x v="1"/>
    <x v="1"/>
    <x v="0"/>
    <x v="549"/>
    <n v="0.39134850161671758"/>
  </r>
  <r>
    <x v="1"/>
    <x v="2"/>
    <x v="0"/>
    <x v="549"/>
    <n v="5.8854594672825922"/>
  </r>
  <r>
    <x v="1"/>
    <x v="7"/>
    <x v="0"/>
    <x v="549"/>
    <n v="0.46070778985602978"/>
  </r>
  <r>
    <x v="1"/>
    <x v="8"/>
    <x v="0"/>
    <x v="549"/>
    <n v="0.20474029412818839"/>
  </r>
  <r>
    <x v="1"/>
    <x v="5"/>
    <x v="0"/>
    <x v="549"/>
    <n v="5.8854594672825922"/>
  </r>
  <r>
    <x v="1"/>
    <x v="3"/>
    <x v="0"/>
    <x v="550"/>
    <n v="3.3852463554323808"/>
  </r>
  <r>
    <x v="1"/>
    <x v="4"/>
    <x v="0"/>
    <x v="550"/>
    <n v="3.3592137518988707"/>
  </r>
  <r>
    <x v="1"/>
    <x v="0"/>
    <x v="0"/>
    <x v="551"/>
    <n v="40.957279506264946"/>
  </r>
  <r>
    <x v="1"/>
    <x v="6"/>
    <x v="0"/>
    <x v="551"/>
    <n v="0.20280584069678173"/>
  </r>
  <r>
    <x v="1"/>
    <x v="1"/>
    <x v="0"/>
    <x v="551"/>
    <n v="0.39327437810399141"/>
  </r>
  <r>
    <x v="1"/>
    <x v="2"/>
    <x v="0"/>
    <x v="551"/>
    <n v="5.8851120851736471"/>
  </r>
  <r>
    <x v="1"/>
    <x v="7"/>
    <x v="0"/>
    <x v="551"/>
    <n v="0.45944878418739044"/>
  </r>
  <r>
    <x v="1"/>
    <x v="8"/>
    <x v="0"/>
    <x v="551"/>
    <n v="0.20280584069678173"/>
  </r>
  <r>
    <x v="1"/>
    <x v="5"/>
    <x v="0"/>
    <x v="551"/>
    <n v="5.8851120851736471"/>
  </r>
  <r>
    <x v="1"/>
    <x v="3"/>
    <x v="0"/>
    <x v="552"/>
    <n v="3.3940934001134737"/>
  </r>
  <r>
    <x v="1"/>
    <x v="4"/>
    <x v="0"/>
    <x v="552"/>
    <n v="3.3591577296561592"/>
  </r>
  <r>
    <x v="1"/>
    <x v="0"/>
    <x v="0"/>
    <x v="553"/>
    <n v="40.562071243254067"/>
  </r>
  <r>
    <x v="1"/>
    <x v="6"/>
    <x v="0"/>
    <x v="553"/>
    <n v="0.20086515049846226"/>
  </r>
  <r>
    <x v="1"/>
    <x v="1"/>
    <x v="0"/>
    <x v="553"/>
    <n v="0.39520826301087886"/>
  </r>
  <r>
    <x v="1"/>
    <x v="2"/>
    <x v="0"/>
    <x v="553"/>
    <n v="5.8847690638886929"/>
  </r>
  <r>
    <x v="1"/>
    <x v="7"/>
    <x v="0"/>
    <x v="553"/>
    <n v="0.45815155680385417"/>
  </r>
  <r>
    <x v="1"/>
    <x v="8"/>
    <x v="0"/>
    <x v="553"/>
    <n v="0.20086515049846226"/>
  </r>
  <r>
    <x v="1"/>
    <x v="5"/>
    <x v="0"/>
    <x v="553"/>
    <n v="5.8847690638886929"/>
  </r>
  <r>
    <x v="1"/>
    <x v="3"/>
    <x v="0"/>
    <x v="554"/>
    <n v="3.3939843101749023"/>
  </r>
  <r>
    <x v="1"/>
    <x v="4"/>
    <x v="0"/>
    <x v="554"/>
    <n v="3.3590831259613152"/>
  </r>
  <r>
    <x v="1"/>
    <x v="0"/>
    <x v="0"/>
    <x v="555"/>
    <n v="40.164919827946029"/>
  </r>
  <r>
    <x v="1"/>
    <x v="6"/>
    <x v="0"/>
    <x v="555"/>
    <n v="0.19891535168295885"/>
  </r>
  <r>
    <x v="1"/>
    <x v="1"/>
    <x v="0"/>
    <x v="555"/>
    <n v="0.3971514153080361"/>
  </r>
  <r>
    <x v="1"/>
    <x v="2"/>
    <x v="0"/>
    <x v="555"/>
    <n v="5.8843396905675505"/>
  </r>
  <r>
    <x v="1"/>
    <x v="7"/>
    <x v="0"/>
    <x v="555"/>
    <n v="0.45685812080781446"/>
  </r>
  <r>
    <x v="1"/>
    <x v="8"/>
    <x v="0"/>
    <x v="555"/>
    <n v="0.19891535168295885"/>
  </r>
  <r>
    <x v="1"/>
    <x v="5"/>
    <x v="0"/>
    <x v="555"/>
    <n v="5.8843396905675505"/>
  </r>
  <r>
    <x v="1"/>
    <x v="3"/>
    <x v="0"/>
    <x v="556"/>
    <n v="3.3935650360498837"/>
  </r>
  <r>
    <x v="1"/>
    <x v="4"/>
    <x v="0"/>
    <x v="556"/>
    <n v="3.3590135576444746"/>
  </r>
  <r>
    <x v="1"/>
    <x v="0"/>
    <x v="0"/>
    <x v="557"/>
    <n v="39.7658146486094"/>
  </r>
  <r>
    <x v="1"/>
    <x v="6"/>
    <x v="0"/>
    <x v="557"/>
    <n v="0.19695335992670529"/>
  </r>
  <r>
    <x v="1"/>
    <x v="1"/>
    <x v="0"/>
    <x v="557"/>
    <n v="0.39910517933662853"/>
  </r>
  <r>
    <x v="1"/>
    <x v="2"/>
    <x v="0"/>
    <x v="557"/>
    <n v="5.8839321804888245"/>
  </r>
  <r>
    <x v="1"/>
    <x v="7"/>
    <x v="0"/>
    <x v="557"/>
    <n v="0.45565158865113331"/>
  </r>
  <r>
    <x v="1"/>
    <x v="8"/>
    <x v="0"/>
    <x v="557"/>
    <n v="0.19695335992670529"/>
  </r>
  <r>
    <x v="1"/>
    <x v="5"/>
    <x v="0"/>
    <x v="557"/>
    <n v="5.8839321804888245"/>
  </r>
  <r>
    <x v="1"/>
    <x v="3"/>
    <x v="0"/>
    <x v="558"/>
    <n v="3.3931387744759345"/>
  </r>
  <r>
    <x v="1"/>
    <x v="4"/>
    <x v="0"/>
    <x v="558"/>
    <n v="3.3589400790726032"/>
  </r>
  <r>
    <x v="1"/>
    <x v="0"/>
    <x v="0"/>
    <x v="559"/>
    <n v="39.364746627741127"/>
  </r>
  <r>
    <x v="1"/>
    <x v="6"/>
    <x v="0"/>
    <x v="559"/>
    <n v="0.19498279707858887"/>
  </r>
  <r>
    <x v="1"/>
    <x v="1"/>
    <x v="0"/>
    <x v="559"/>
    <n v="0.4010680208682742"/>
  </r>
  <r>
    <x v="1"/>
    <x v="2"/>
    <x v="0"/>
    <x v="559"/>
    <n v="5.8835002667588654"/>
  </r>
  <r>
    <x v="1"/>
    <x v="7"/>
    <x v="0"/>
    <x v="559"/>
    <n v="0.4543655228505088"/>
  </r>
  <r>
    <x v="1"/>
    <x v="8"/>
    <x v="0"/>
    <x v="559"/>
    <n v="0.19498279707858887"/>
  </r>
  <r>
    <x v="1"/>
    <x v="5"/>
    <x v="0"/>
    <x v="559"/>
    <n v="5.8835002667588654"/>
  </r>
  <r>
    <x v="1"/>
    <x v="3"/>
    <x v="0"/>
    <x v="560"/>
    <n v="3.3927125133379699"/>
  </r>
  <r>
    <x v="1"/>
    <x v="4"/>
    <x v="0"/>
    <x v="560"/>
    <n v="3.3588698440224718"/>
  </r>
  <r>
    <x v="1"/>
    <x v="0"/>
    <x v="0"/>
    <x v="561"/>
    <n v="38.96170598169963"/>
  </r>
  <r>
    <x v="1"/>
    <x v="6"/>
    <x v="0"/>
    <x v="561"/>
    <n v="0.19300208107100827"/>
  </r>
  <r>
    <x v="1"/>
    <x v="1"/>
    <x v="0"/>
    <x v="561"/>
    <n v="0.40304064604149409"/>
  </r>
  <r>
    <x v="1"/>
    <x v="2"/>
    <x v="0"/>
    <x v="561"/>
    <n v="5.8830820649994653"/>
  </r>
  <r>
    <x v="1"/>
    <x v="7"/>
    <x v="0"/>
    <x v="561"/>
    <n v="0.45312455488064868"/>
  </r>
  <r>
    <x v="1"/>
    <x v="8"/>
    <x v="0"/>
    <x v="561"/>
    <n v="0.19300208107100827"/>
  </r>
  <r>
    <x v="1"/>
    <x v="5"/>
    <x v="0"/>
    <x v="561"/>
    <n v="5.8830820649994653"/>
  </r>
  <r>
    <x v="1"/>
    <x v="3"/>
    <x v="0"/>
    <x v="562"/>
    <n v="3.3922862526374553"/>
  </r>
  <r>
    <x v="1"/>
    <x v="4"/>
    <x v="0"/>
    <x v="562"/>
    <n v="3.3587981701583614"/>
  </r>
  <r>
    <x v="1"/>
    <x v="0"/>
    <x v="0"/>
    <x v="563"/>
    <n v="38.556683426542357"/>
  </r>
  <r>
    <x v="1"/>
    <x v="6"/>
    <x v="0"/>
    <x v="563"/>
    <n v="0.19101242806893284"/>
  </r>
  <r>
    <x v="1"/>
    <x v="1"/>
    <x v="0"/>
    <x v="563"/>
    <n v="0.40502255515727659"/>
  </r>
  <r>
    <x v="1"/>
    <x v="2"/>
    <x v="0"/>
    <x v="563"/>
    <n v="5.8826501521549535"/>
  </r>
  <r>
    <x v="1"/>
    <x v="7"/>
    <x v="0"/>
    <x v="563"/>
    <n v="0.45184593713564436"/>
  </r>
  <r>
    <x v="1"/>
    <x v="8"/>
    <x v="0"/>
    <x v="563"/>
    <n v="0.19101242806893284"/>
  </r>
  <r>
    <x v="1"/>
    <x v="5"/>
    <x v="0"/>
    <x v="563"/>
    <n v="5.8826501521549535"/>
  </r>
  <r>
    <x v="1"/>
    <x v="3"/>
    <x v="0"/>
    <x v="564"/>
    <n v="3.3918599923928205"/>
  </r>
  <r>
    <x v="1"/>
    <x v="4"/>
    <x v="0"/>
    <x v="564"/>
    <n v="3.3587296816014689"/>
  </r>
  <r>
    <x v="1"/>
    <x v="0"/>
    <x v="0"/>
    <x v="565"/>
    <n v="38.14966924756861"/>
  </r>
  <r>
    <x v="1"/>
    <x v="6"/>
    <x v="0"/>
    <x v="565"/>
    <n v="0.18901289968811635"/>
  </r>
  <r>
    <x v="1"/>
    <x v="1"/>
    <x v="0"/>
    <x v="565"/>
    <n v="0.40701417897374736"/>
  </r>
  <r>
    <x v="1"/>
    <x v="2"/>
    <x v="0"/>
    <x v="565"/>
    <n v="5.8822285795740425"/>
  </r>
  <r>
    <x v="1"/>
    <x v="7"/>
    <x v="0"/>
    <x v="565"/>
    <n v="0.45061215523560616"/>
  </r>
  <r>
    <x v="1"/>
    <x v="8"/>
    <x v="0"/>
    <x v="565"/>
    <n v="0.18901289968811635"/>
  </r>
  <r>
    <x v="1"/>
    <x v="5"/>
    <x v="0"/>
    <x v="565"/>
    <n v="5.8822285795740425"/>
  </r>
  <r>
    <x v="1"/>
    <x v="3"/>
    <x v="0"/>
    <x v="566"/>
    <n v="3.3914267447161306"/>
  </r>
  <r>
    <x v="1"/>
    <x v="4"/>
    <x v="0"/>
    <x v="566"/>
    <n v="3.358659812448872"/>
  </r>
  <r>
    <x v="1"/>
    <x v="0"/>
    <x v="0"/>
    <x v="567"/>
    <n v="37.740654022042591"/>
  </r>
  <r>
    <x v="1"/>
    <x v="6"/>
    <x v="0"/>
    <x v="567"/>
    <n v="0.18700422895778743"/>
  </r>
  <r>
    <x v="1"/>
    <x v="1"/>
    <x v="0"/>
    <x v="567"/>
    <n v="0.40901522552601749"/>
  </r>
  <r>
    <x v="1"/>
    <x v="2"/>
    <x v="0"/>
    <x v="567"/>
    <n v="5.8817999269136756"/>
  </r>
  <r>
    <x v="1"/>
    <x v="7"/>
    <x v="0"/>
    <x v="567"/>
    <n v="0.44934094198920776"/>
  </r>
  <r>
    <x v="1"/>
    <x v="8"/>
    <x v="0"/>
    <x v="567"/>
    <n v="0.18700422895778743"/>
  </r>
  <r>
    <x v="1"/>
    <x v="5"/>
    <x v="0"/>
    <x v="567"/>
    <n v="5.8817999269136756"/>
  </r>
  <r>
    <x v="1"/>
    <x v="3"/>
    <x v="0"/>
    <x v="568"/>
    <n v="3.3910004853656028"/>
  </r>
  <r>
    <x v="1"/>
    <x v="4"/>
    <x v="0"/>
    <x v="568"/>
    <n v="3.3585908604462755"/>
  </r>
  <r>
    <x v="1"/>
    <x v="0"/>
    <x v="0"/>
    <x v="569"/>
    <n v="37.329628040325971"/>
  </r>
  <r>
    <x v="1"/>
    <x v="6"/>
    <x v="0"/>
    <x v="569"/>
    <n v="0.18498581339043693"/>
  </r>
  <r>
    <x v="1"/>
    <x v="1"/>
    <x v="0"/>
    <x v="569"/>
    <n v="0.41102598171662102"/>
  </r>
  <r>
    <x v="1"/>
    <x v="2"/>
    <x v="0"/>
    <x v="569"/>
    <n v="5.8813680154090697"/>
  </r>
  <r>
    <x v="1"/>
    <x v="7"/>
    <x v="0"/>
    <x v="569"/>
    <n v="0.44807347272759207"/>
  </r>
  <r>
    <x v="1"/>
    <x v="8"/>
    <x v="0"/>
    <x v="569"/>
    <n v="0.18498581339043693"/>
  </r>
  <r>
    <x v="1"/>
    <x v="5"/>
    <x v="0"/>
    <x v="569"/>
    <n v="5.8813680154090697"/>
  </r>
  <r>
    <x v="1"/>
    <x v="3"/>
    <x v="0"/>
    <x v="570"/>
    <n v="3.390574226444798"/>
  </r>
  <r>
    <x v="1"/>
    <x v="4"/>
    <x v="0"/>
    <x v="570"/>
    <n v="3.3585250059517513"/>
  </r>
  <r>
    <x v="1"/>
    <x v="0"/>
    <x v="0"/>
    <x v="571"/>
    <n v="36.916581602757468"/>
  </r>
  <r>
    <x v="1"/>
    <x v="6"/>
    <x v="0"/>
    <x v="571"/>
    <n v="0.18295773365290885"/>
  </r>
  <r>
    <x v="1"/>
    <x v="1"/>
    <x v="0"/>
    <x v="571"/>
    <n v="0.41304643756850262"/>
  </r>
  <r>
    <x v="1"/>
    <x v="2"/>
    <x v="0"/>
    <x v="571"/>
    <n v="5.8809498158105411"/>
  </r>
  <r>
    <x v="1"/>
    <x v="7"/>
    <x v="0"/>
    <x v="571"/>
    <n v="0.44685044717089434"/>
  </r>
  <r>
    <x v="1"/>
    <x v="8"/>
    <x v="0"/>
    <x v="571"/>
    <n v="0.18295773365290885"/>
  </r>
  <r>
    <x v="1"/>
    <x v="5"/>
    <x v="0"/>
    <x v="571"/>
    <n v="5.8809498158105411"/>
  </r>
  <r>
    <x v="1"/>
    <x v="3"/>
    <x v="0"/>
    <x v="572"/>
    <n v="3.3901479679802282"/>
  </r>
  <r>
    <x v="1"/>
    <x v="4"/>
    <x v="0"/>
    <x v="572"/>
    <n v="3.3584578586666636"/>
  </r>
  <r>
    <x v="1"/>
    <x v="0"/>
    <x v="0"/>
    <x v="573"/>
    <n v="36.501505192289976"/>
  </r>
  <r>
    <x v="1"/>
    <x v="6"/>
    <x v="0"/>
    <x v="573"/>
    <n v="0.1809204698142427"/>
  </r>
  <r>
    <x v="1"/>
    <x v="1"/>
    <x v="0"/>
    <x v="573"/>
    <n v="0.41507641046749216"/>
  </r>
  <r>
    <x v="1"/>
    <x v="2"/>
    <x v="0"/>
    <x v="573"/>
    <n v="5.8805179051973111"/>
  </r>
  <r>
    <x v="1"/>
    <x v="7"/>
    <x v="0"/>
    <x v="573"/>
    <n v="0.44559031412026562"/>
  </r>
  <r>
    <x v="1"/>
    <x v="8"/>
    <x v="0"/>
    <x v="573"/>
    <n v="0.1809204698142427"/>
  </r>
  <r>
    <x v="1"/>
    <x v="5"/>
    <x v="0"/>
    <x v="573"/>
    <n v="5.8805179051973111"/>
  </r>
  <r>
    <x v="1"/>
    <x v="3"/>
    <x v="0"/>
    <x v="574"/>
    <n v="3.3897217099520205"/>
  </r>
  <r>
    <x v="1"/>
    <x v="4"/>
    <x v="0"/>
    <x v="574"/>
    <n v="3.3583937506749484"/>
  </r>
  <r>
    <x v="1"/>
    <x v="0"/>
    <x v="0"/>
    <x v="575"/>
    <n v="36.084388876968042"/>
  </r>
  <r>
    <x v="1"/>
    <x v="6"/>
    <x v="0"/>
    <x v="575"/>
    <n v="0.17887312904159475"/>
  </r>
  <r>
    <x v="1"/>
    <x v="1"/>
    <x v="0"/>
    <x v="575"/>
    <n v="0.417116315321931"/>
  </r>
  <r>
    <x v="1"/>
    <x v="2"/>
    <x v="0"/>
    <x v="575"/>
    <n v="5.8800177175321799"/>
  </r>
  <r>
    <x v="1"/>
    <x v="7"/>
    <x v="0"/>
    <x v="575"/>
    <n v="0.44437436673411251"/>
  </r>
  <r>
    <x v="1"/>
    <x v="8"/>
    <x v="0"/>
    <x v="575"/>
    <n v="0.17887312904159475"/>
  </r>
  <r>
    <x v="1"/>
    <x v="5"/>
    <x v="0"/>
    <x v="575"/>
    <n v="5.8800177175321799"/>
  </r>
  <r>
    <x v="1"/>
    <x v="3"/>
    <x v="0"/>
    <x v="576"/>
    <n v="3.3800137624164561"/>
  </r>
  <r>
    <x v="1"/>
    <x v="4"/>
    <x v="0"/>
    <x v="576"/>
    <n v="3.3583284081115883"/>
  </r>
  <r>
    <x v="1"/>
    <x v="0"/>
    <x v="0"/>
    <x v="577"/>
    <n v="35.665221973139182"/>
  </r>
  <r>
    <x v="1"/>
    <x v="6"/>
    <x v="0"/>
    <x v="577"/>
    <n v="0.17681403826907757"/>
  </r>
  <r>
    <x v="1"/>
    <x v="1"/>
    <x v="0"/>
    <x v="577"/>
    <n v="0.41916690382885707"/>
  </r>
  <r>
    <x v="1"/>
    <x v="2"/>
    <x v="0"/>
    <x v="577"/>
    <n v="5.8795087962440684"/>
  </r>
  <r>
    <x v="1"/>
    <x v="7"/>
    <x v="0"/>
    <x v="577"/>
    <n v="0.44312155563635297"/>
  </r>
  <r>
    <x v="1"/>
    <x v="8"/>
    <x v="0"/>
    <x v="577"/>
    <n v="0.17681403826907757"/>
  </r>
  <r>
    <x v="1"/>
    <x v="5"/>
    <x v="0"/>
    <x v="577"/>
    <n v="5.8795087962440684"/>
  </r>
  <r>
    <x v="1"/>
    <x v="3"/>
    <x v="0"/>
    <x v="578"/>
    <n v="3.3792932401443432"/>
  </r>
  <r>
    <x v="1"/>
    <x v="4"/>
    <x v="0"/>
    <x v="578"/>
    <n v="3.3582834979904996"/>
  </r>
  <r>
    <x v="1"/>
    <x v="0"/>
    <x v="0"/>
    <x v="579"/>
    <n v="35.243994559109936"/>
  </r>
  <r>
    <x v="1"/>
    <x v="6"/>
    <x v="0"/>
    <x v="579"/>
    <n v="0.17474498859255747"/>
  </r>
  <r>
    <x v="1"/>
    <x v="1"/>
    <x v="0"/>
    <x v="579"/>
    <n v="0.42122741402924613"/>
  </r>
  <r>
    <x v="1"/>
    <x v="2"/>
    <x v="0"/>
    <x v="579"/>
    <n v="5.8790723953590618"/>
  </r>
  <r>
    <x v="1"/>
    <x v="7"/>
    <x v="0"/>
    <x v="579"/>
    <n v="0.44187246129913754"/>
  </r>
  <r>
    <x v="1"/>
    <x v="8"/>
    <x v="0"/>
    <x v="579"/>
    <n v="0.17474498859255747"/>
  </r>
  <r>
    <x v="1"/>
    <x v="5"/>
    <x v="0"/>
    <x v="579"/>
    <n v="5.8790723953590618"/>
  </r>
  <r>
    <x v="1"/>
    <x v="3"/>
    <x v="0"/>
    <x v="580"/>
    <n v="3.3788809969265365"/>
  </r>
  <r>
    <x v="1"/>
    <x v="4"/>
    <x v="0"/>
    <x v="580"/>
    <n v="3.3582443119888117"/>
  </r>
  <r>
    <x v="1"/>
    <x v="0"/>
    <x v="0"/>
    <x v="581"/>
    <n v="34.820697713138678"/>
  </r>
  <r>
    <x v="1"/>
    <x v="6"/>
    <x v="0"/>
    <x v="581"/>
    <n v="0.17266832959554007"/>
  </r>
  <r>
    <x v="1"/>
    <x v="1"/>
    <x v="0"/>
    <x v="581"/>
    <n v="0.42329684597125777"/>
  </r>
  <r>
    <x v="1"/>
    <x v="2"/>
    <x v="0"/>
    <x v="581"/>
    <n v="5.8786747626148417"/>
  </r>
  <r>
    <x v="1"/>
    <x v="7"/>
    <x v="0"/>
    <x v="581"/>
    <n v="0.44074741644734194"/>
  </r>
  <r>
    <x v="1"/>
    <x v="8"/>
    <x v="0"/>
    <x v="581"/>
    <n v="0.17266832959554007"/>
  </r>
  <r>
    <x v="1"/>
    <x v="5"/>
    <x v="0"/>
    <x v="581"/>
    <n v="5.8786747626148417"/>
  </r>
  <r>
    <x v="1"/>
    <x v="3"/>
    <x v="0"/>
    <x v="582"/>
    <n v="3.3784547798022535"/>
  </r>
  <r>
    <x v="1"/>
    <x v="4"/>
    <x v="0"/>
    <x v="582"/>
    <n v="3.358201802638372"/>
  </r>
  <r>
    <x v="1"/>
    <x v="0"/>
    <x v="0"/>
    <x v="583"/>
    <n v="34.395321999434259"/>
  </r>
  <r>
    <x v="1"/>
    <x v="6"/>
    <x v="0"/>
    <x v="583"/>
    <n v="0.17058296405239048"/>
  </r>
  <r>
    <x v="1"/>
    <x v="1"/>
    <x v="0"/>
    <x v="583"/>
    <n v="0.42537571370441873"/>
  </r>
  <r>
    <x v="1"/>
    <x v="2"/>
    <x v="0"/>
    <x v="583"/>
    <n v="5.8782416712414998"/>
  </r>
  <r>
    <x v="1"/>
    <x v="7"/>
    <x v="0"/>
    <x v="583"/>
    <n v="0.4395053156090401"/>
  </r>
  <r>
    <x v="1"/>
    <x v="8"/>
    <x v="0"/>
    <x v="583"/>
    <n v="0.17058296405239048"/>
  </r>
  <r>
    <x v="1"/>
    <x v="5"/>
    <x v="0"/>
    <x v="583"/>
    <n v="5.8782416712414998"/>
  </r>
  <r>
    <x v="1"/>
    <x v="3"/>
    <x v="0"/>
    <x v="584"/>
    <n v="3.3780285631200835"/>
  </r>
  <r>
    <x v="1"/>
    <x v="4"/>
    <x v="0"/>
    <x v="584"/>
    <n v="3.3581615401888198"/>
  </r>
  <r>
    <x v="1"/>
    <x v="0"/>
    <x v="0"/>
    <x v="585"/>
    <n v="33.967856982982227"/>
  </r>
  <r>
    <x v="1"/>
    <x v="6"/>
    <x v="0"/>
    <x v="585"/>
    <n v="0.1684866792273699"/>
  </r>
  <r>
    <x v="1"/>
    <x v="1"/>
    <x v="0"/>
    <x v="585"/>
    <n v="0.42746501645203511"/>
  </r>
  <r>
    <x v="1"/>
    <x v="2"/>
    <x v="0"/>
    <x v="585"/>
    <n v="5.8778223292367127"/>
  </r>
  <r>
    <x v="1"/>
    <x v="7"/>
    <x v="0"/>
    <x v="585"/>
    <n v="0.43830676645904482"/>
  </r>
  <r>
    <x v="1"/>
    <x v="8"/>
    <x v="0"/>
    <x v="585"/>
    <n v="0.1684866792273699"/>
  </r>
  <r>
    <x v="1"/>
    <x v="5"/>
    <x v="0"/>
    <x v="585"/>
    <n v="5.8778223292367127"/>
  </r>
  <r>
    <x v="1"/>
    <x v="3"/>
    <x v="0"/>
    <x v="586"/>
    <n v="3.3776023468813365"/>
  </r>
  <r>
    <x v="1"/>
    <x v="4"/>
    <x v="0"/>
    <x v="586"/>
    <n v="3.3581208404785734"/>
  </r>
  <r>
    <x v="1"/>
    <x v="0"/>
    <x v="0"/>
    <x v="587"/>
    <n v="33.538292812279941"/>
  </r>
  <r>
    <x v="1"/>
    <x v="6"/>
    <x v="0"/>
    <x v="587"/>
    <n v="0.16638085687574336"/>
  </r>
  <r>
    <x v="1"/>
    <x v="1"/>
    <x v="0"/>
    <x v="587"/>
    <n v="0.42956417070228692"/>
  </r>
  <r>
    <x v="1"/>
    <x v="2"/>
    <x v="0"/>
    <x v="587"/>
    <n v="5.8773892387568116"/>
  </r>
  <r>
    <x v="1"/>
    <x v="7"/>
    <x v="0"/>
    <x v="587"/>
    <n v="0.4370718498781837"/>
  </r>
  <r>
    <x v="1"/>
    <x v="8"/>
    <x v="0"/>
    <x v="587"/>
    <n v="0.16638085687574336"/>
  </r>
  <r>
    <x v="1"/>
    <x v="5"/>
    <x v="0"/>
    <x v="587"/>
    <n v="5.8773892387568116"/>
  </r>
  <r>
    <x v="1"/>
    <x v="3"/>
    <x v="0"/>
    <x v="588"/>
    <n v="3.3771761310715354"/>
  </r>
  <r>
    <x v="1"/>
    <x v="4"/>
    <x v="0"/>
    <x v="588"/>
    <n v="3.3580823292970852"/>
  </r>
  <r>
    <x v="1"/>
    <x v="0"/>
    <x v="0"/>
    <x v="589"/>
    <n v="33.106619243626852"/>
  </r>
  <r>
    <x v="1"/>
    <x v="6"/>
    <x v="0"/>
    <x v="589"/>
    <n v="0.16426466771764076"/>
  </r>
  <r>
    <x v="1"/>
    <x v="1"/>
    <x v="0"/>
    <x v="589"/>
    <n v="0.4316735686530862"/>
  </r>
  <r>
    <x v="1"/>
    <x v="2"/>
    <x v="0"/>
    <x v="589"/>
    <n v="5.876966516733293"/>
  </r>
  <r>
    <x v="1"/>
    <x v="7"/>
    <x v="0"/>
    <x v="589"/>
    <n v="0.43588023230170242"/>
  </r>
  <r>
    <x v="1"/>
    <x v="8"/>
    <x v="0"/>
    <x v="589"/>
    <n v="0.16426466771764076"/>
  </r>
  <r>
    <x v="1"/>
    <x v="5"/>
    <x v="0"/>
    <x v="589"/>
    <n v="5.876966516733293"/>
  </r>
  <r>
    <x v="1"/>
    <x v="3"/>
    <x v="0"/>
    <x v="590"/>
    <n v="3.3767429285736172"/>
  </r>
  <r>
    <x v="1"/>
    <x v="4"/>
    <x v="0"/>
    <x v="590"/>
    <n v="3.3580434392340486"/>
  </r>
  <r>
    <x v="1"/>
    <x v="0"/>
    <x v="0"/>
    <x v="591"/>
    <n v="32.672826286464819"/>
  </r>
  <r>
    <x v="1"/>
    <x v="6"/>
    <x v="0"/>
    <x v="591"/>
    <n v="0.16213874398086081"/>
  </r>
  <r>
    <x v="1"/>
    <x v="1"/>
    <x v="0"/>
    <x v="591"/>
    <n v="0.43379295716203503"/>
  </r>
  <r>
    <x v="1"/>
    <x v="2"/>
    <x v="0"/>
    <x v="591"/>
    <n v="5.8765366953286247"/>
  </r>
  <r>
    <x v="1"/>
    <x v="7"/>
    <x v="0"/>
    <x v="591"/>
    <n v="0.43465245801773256"/>
  </r>
  <r>
    <x v="1"/>
    <x v="8"/>
    <x v="0"/>
    <x v="591"/>
    <n v="0.16213874398086081"/>
  </r>
  <r>
    <x v="1"/>
    <x v="5"/>
    <x v="0"/>
    <x v="591"/>
    <n v="5.8765366953286247"/>
  </r>
  <r>
    <x v="1"/>
    <x v="3"/>
    <x v="0"/>
    <x v="592"/>
    <n v="3.3763167136541927"/>
  </r>
  <r>
    <x v="1"/>
    <x v="4"/>
    <x v="0"/>
    <x v="592"/>
    <n v="3.3580054688305161"/>
  </r>
  <r>
    <x v="1"/>
    <x v="0"/>
    <x v="0"/>
    <x v="593"/>
    <n v="32.236903687350555"/>
  </r>
  <r>
    <x v="1"/>
    <x v="6"/>
    <x v="0"/>
    <x v="593"/>
    <n v="0.16000255217709006"/>
  </r>
  <r>
    <x v="1"/>
    <x v="1"/>
    <x v="0"/>
    <x v="593"/>
    <n v="0.4359225991142624"/>
  </r>
  <r>
    <x v="1"/>
    <x v="2"/>
    <x v="0"/>
    <x v="593"/>
    <n v="5.8761036061959349"/>
  </r>
  <r>
    <x v="1"/>
    <x v="7"/>
    <x v="0"/>
    <x v="593"/>
    <n v="0.43342829514759845"/>
  </r>
  <r>
    <x v="1"/>
    <x v="8"/>
    <x v="0"/>
    <x v="593"/>
    <n v="0.16000255217709006"/>
  </r>
  <r>
    <x v="1"/>
    <x v="5"/>
    <x v="0"/>
    <x v="593"/>
    <n v="5.8761036061959349"/>
  </r>
  <r>
    <x v="1"/>
    <x v="3"/>
    <x v="0"/>
    <x v="594"/>
    <n v="3.3758904991771255"/>
  </r>
  <r>
    <x v="1"/>
    <x v="4"/>
    <x v="0"/>
    <x v="594"/>
    <n v="3.3579695989188085"/>
  </r>
  <r>
    <x v="1"/>
    <x v="0"/>
    <x v="0"/>
    <x v="595"/>
    <n v="31.798841194687675"/>
  </r>
  <r>
    <x v="1"/>
    <x v="6"/>
    <x v="0"/>
    <x v="595"/>
    <n v="0.15785615500819289"/>
  </r>
  <r>
    <x v="1"/>
    <x v="1"/>
    <x v="0"/>
    <x v="595"/>
    <n v="0.43806249266287933"/>
  </r>
  <r>
    <x v="1"/>
    <x v="2"/>
    <x v="0"/>
    <x v="595"/>
    <n v="5.87568426636079"/>
  </r>
  <r>
    <x v="1"/>
    <x v="7"/>
    <x v="0"/>
    <x v="595"/>
    <n v="0.43224705306172595"/>
  </r>
  <r>
    <x v="1"/>
    <x v="8"/>
    <x v="0"/>
    <x v="595"/>
    <n v="0.15785615500819289"/>
  </r>
  <r>
    <x v="1"/>
    <x v="5"/>
    <x v="0"/>
    <x v="595"/>
    <n v="5.87568426636079"/>
  </r>
  <r>
    <x v="1"/>
    <x v="3"/>
    <x v="0"/>
    <x v="596"/>
    <n v="3.3754642851431926"/>
  </r>
  <r>
    <x v="1"/>
    <x v="4"/>
    <x v="0"/>
    <x v="596"/>
    <n v="3.3579334381733661"/>
  </r>
  <r>
    <x v="1"/>
    <x v="0"/>
    <x v="0"/>
    <x v="597"/>
    <n v="31.358628710102963"/>
  </r>
  <r>
    <x v="1"/>
    <x v="6"/>
    <x v="0"/>
    <x v="597"/>
    <n v="0.15569995908010967"/>
  </r>
  <r>
    <x v="1"/>
    <x v="1"/>
    <x v="0"/>
    <x v="597"/>
    <n v="0.44021248458471102"/>
  </r>
  <r>
    <x v="1"/>
    <x v="2"/>
    <x v="0"/>
    <x v="597"/>
    <n v="5.8752511781181882"/>
  </r>
  <r>
    <x v="1"/>
    <x v="7"/>
    <x v="0"/>
    <x v="597"/>
    <n v="0.4310299666826205"/>
  </r>
  <r>
    <x v="1"/>
    <x v="8"/>
    <x v="0"/>
    <x v="597"/>
    <n v="0.15569995908010967"/>
  </r>
  <r>
    <x v="1"/>
    <x v="5"/>
    <x v="0"/>
    <x v="597"/>
    <n v="5.8752511781181882"/>
  </r>
  <r>
    <x v="1"/>
    <x v="3"/>
    <x v="0"/>
    <x v="598"/>
    <n v="3.3750380715324768"/>
  </r>
  <r>
    <x v="1"/>
    <x v="4"/>
    <x v="0"/>
    <x v="598"/>
    <n v="3.3578993195472417"/>
  </r>
  <r>
    <x v="1"/>
    <x v="0"/>
    <x v="0"/>
    <x v="599"/>
    <n v="30.916255761040624"/>
  </r>
  <r>
    <x v="1"/>
    <x v="6"/>
    <x v="0"/>
    <x v="599"/>
    <n v="0.15353318356100265"/>
  </r>
  <r>
    <x v="1"/>
    <x v="1"/>
    <x v="0"/>
    <x v="599"/>
    <n v="0.44237294906233887"/>
  </r>
  <r>
    <x v="1"/>
    <x v="2"/>
    <x v="0"/>
    <x v="599"/>
    <n v="5.874828458281387"/>
  </r>
  <r>
    <x v="1"/>
    <x v="7"/>
    <x v="0"/>
    <x v="599"/>
    <n v="0.42985555220504496"/>
  </r>
  <r>
    <x v="1"/>
    <x v="8"/>
    <x v="0"/>
    <x v="599"/>
    <n v="0.15353318356100265"/>
  </r>
  <r>
    <x v="1"/>
    <x v="5"/>
    <x v="0"/>
    <x v="599"/>
    <n v="5.874828458281387"/>
  </r>
  <r>
    <x v="1"/>
    <x v="3"/>
    <x v="0"/>
    <x v="600"/>
    <n v="3.3746048712820498"/>
  </r>
  <r>
    <x v="1"/>
    <x v="4"/>
    <x v="0"/>
    <x v="600"/>
    <n v="3.3578649684673278"/>
  </r>
  <r>
    <x v="1"/>
    <x v="0"/>
    <x v="0"/>
    <x v="601"/>
    <n v="30.471712110113632"/>
  </r>
  <r>
    <x v="1"/>
    <x v="6"/>
    <x v="0"/>
    <x v="601"/>
    <n v="0.15135641597372271"/>
  </r>
  <r>
    <x v="1"/>
    <x v="1"/>
    <x v="0"/>
    <x v="601"/>
    <n v="0.44454365092699016"/>
  </r>
  <r>
    <x v="1"/>
    <x v="2"/>
    <x v="0"/>
    <x v="601"/>
    <n v="5.8744054008230329"/>
  </r>
  <r>
    <x v="1"/>
    <x v="7"/>
    <x v="0"/>
    <x v="601"/>
    <n v="0.42864550100964727"/>
  </r>
  <r>
    <x v="1"/>
    <x v="8"/>
    <x v="0"/>
    <x v="601"/>
    <n v="0.15135641597372271"/>
  </r>
  <r>
    <x v="1"/>
    <x v="5"/>
    <x v="0"/>
    <x v="601"/>
    <n v="5.8744054008230329"/>
  </r>
  <r>
    <x v="1"/>
    <x v="3"/>
    <x v="0"/>
    <x v="602"/>
    <n v="3.374192632757822"/>
  </r>
  <r>
    <x v="1"/>
    <x v="4"/>
    <x v="0"/>
    <x v="602"/>
    <n v="3.3578315370563994"/>
  </r>
  <r>
    <x v="1"/>
    <x v="0"/>
    <x v="0"/>
    <x v="603"/>
    <n v="30.024987344469519"/>
  </r>
  <r>
    <x v="1"/>
    <x v="6"/>
    <x v="0"/>
    <x v="603"/>
    <n v="0.14916932515998002"/>
  </r>
  <r>
    <x v="1"/>
    <x v="1"/>
    <x v="0"/>
    <x v="603"/>
    <n v="0.44672476564411434"/>
  </r>
  <r>
    <x v="1"/>
    <x v="2"/>
    <x v="0"/>
    <x v="603"/>
    <n v="5.8739717906982269"/>
  </r>
  <r>
    <x v="1"/>
    <x v="7"/>
    <x v="0"/>
    <x v="603"/>
    <n v="0.42743900469941487"/>
  </r>
  <r>
    <x v="1"/>
    <x v="8"/>
    <x v="0"/>
    <x v="603"/>
    <n v="0.14916932515998002"/>
  </r>
  <r>
    <x v="1"/>
    <x v="5"/>
    <x v="0"/>
    <x v="603"/>
    <n v="5.8739717906982269"/>
  </r>
  <r>
    <x v="1"/>
    <x v="3"/>
    <x v="0"/>
    <x v="604"/>
    <n v="3.3737803946279676"/>
  </r>
  <r>
    <x v="1"/>
    <x v="4"/>
    <x v="0"/>
    <x v="604"/>
    <n v="3.3578021314200956"/>
  </r>
  <r>
    <x v="1"/>
    <x v="0"/>
    <x v="0"/>
    <x v="605"/>
    <n v="29.576070889060713"/>
  </r>
  <r>
    <x v="1"/>
    <x v="6"/>
    <x v="0"/>
    <x v="605"/>
    <n v="0.14697160723123762"/>
  </r>
  <r>
    <x v="1"/>
    <x v="1"/>
    <x v="0"/>
    <x v="605"/>
    <n v="0.44891645540880498"/>
  </r>
  <r>
    <x v="1"/>
    <x v="2"/>
    <x v="0"/>
    <x v="605"/>
    <n v="5.8735741628648119"/>
  </r>
  <r>
    <x v="1"/>
    <x v="7"/>
    <x v="0"/>
    <x v="605"/>
    <n v="0.42635232239204857"/>
  </r>
  <r>
    <x v="1"/>
    <x v="8"/>
    <x v="0"/>
    <x v="605"/>
    <n v="0.14697160723123762"/>
  </r>
  <r>
    <x v="1"/>
    <x v="5"/>
    <x v="0"/>
    <x v="605"/>
    <n v="5.8735741628648119"/>
  </r>
  <r>
    <x v="1"/>
    <x v="3"/>
    <x v="0"/>
    <x v="606"/>
    <n v="3.3733541827712266"/>
  </r>
  <r>
    <x v="1"/>
    <x v="4"/>
    <x v="0"/>
    <x v="606"/>
    <n v="3.3577704503524819"/>
  </r>
  <r>
    <x v="1"/>
    <x v="0"/>
    <x v="0"/>
    <x v="607"/>
    <n v="29.124952636753825"/>
  </r>
  <r>
    <x v="1"/>
    <x v="6"/>
    <x v="0"/>
    <x v="607"/>
    <n v="0.14476437151087088"/>
  </r>
  <r>
    <x v="1"/>
    <x v="1"/>
    <x v="0"/>
    <x v="607"/>
    <n v="0.45111825230688701"/>
  </r>
  <r>
    <x v="1"/>
    <x v="2"/>
    <x v="0"/>
    <x v="607"/>
    <n v="5.873141076837527"/>
  </r>
  <r>
    <x v="1"/>
    <x v="7"/>
    <x v="0"/>
    <x v="607"/>
    <n v="0.4251525709803462"/>
  </r>
  <r>
    <x v="1"/>
    <x v="8"/>
    <x v="0"/>
    <x v="607"/>
    <n v="0.14476437151087088"/>
  </r>
  <r>
    <x v="1"/>
    <x v="5"/>
    <x v="0"/>
    <x v="607"/>
    <n v="5.873141076837527"/>
  </r>
  <r>
    <x v="1"/>
    <x v="3"/>
    <x v="0"/>
    <x v="608"/>
    <n v="3.3729279713427651"/>
  </r>
  <r>
    <x v="1"/>
    <x v="4"/>
    <x v="0"/>
    <x v="608"/>
    <n v="3.3577406669077492"/>
  </r>
  <r>
    <x v="1"/>
    <x v="0"/>
    <x v="0"/>
    <x v="609"/>
    <n v="28.671621635947847"/>
  </r>
  <r>
    <x v="1"/>
    <x v="6"/>
    <x v="0"/>
    <x v="609"/>
    <n v="0.14254579640988854"/>
  </r>
  <r>
    <x v="1"/>
    <x v="1"/>
    <x v="0"/>
    <x v="609"/>
    <n v="0.45333100080597816"/>
  </r>
  <r>
    <x v="1"/>
    <x v="2"/>
    <x v="0"/>
    <x v="609"/>
    <n v="5.8727217400013831"/>
  </r>
  <r>
    <x v="1"/>
    <x v="7"/>
    <x v="0"/>
    <x v="609"/>
    <n v="0.42399488181151374"/>
  </r>
  <r>
    <x v="1"/>
    <x v="8"/>
    <x v="0"/>
    <x v="609"/>
    <n v="0.14254579640988854"/>
  </r>
  <r>
    <x v="1"/>
    <x v="5"/>
    <x v="0"/>
    <x v="609"/>
    <n v="5.8727217400013831"/>
  </r>
  <r>
    <x v="1"/>
    <x v="3"/>
    <x v="0"/>
    <x v="610"/>
    <n v="3.3725017603576379"/>
  </r>
  <r>
    <x v="1"/>
    <x v="4"/>
    <x v="0"/>
    <x v="610"/>
    <n v="3.3577107955249152"/>
  </r>
  <r>
    <x v="1"/>
    <x v="0"/>
    <x v="0"/>
    <x v="611"/>
    <n v="28.216067432471228"/>
  </r>
  <r>
    <x v="1"/>
    <x v="6"/>
    <x v="0"/>
    <x v="611"/>
    <n v="0.14031704641877071"/>
  </r>
  <r>
    <x v="1"/>
    <x v="1"/>
    <x v="0"/>
    <x v="611"/>
    <n v="0.4555542034766189"/>
  </r>
  <r>
    <x v="1"/>
    <x v="2"/>
    <x v="0"/>
    <x v="611"/>
    <n v="5.8722886548671616"/>
  </r>
  <r>
    <x v="1"/>
    <x v="7"/>
    <x v="0"/>
    <x v="611"/>
    <n v="0.42280206032538925"/>
  </r>
  <r>
    <x v="1"/>
    <x v="8"/>
    <x v="0"/>
    <x v="611"/>
    <n v="0.14031704641877071"/>
  </r>
  <r>
    <x v="1"/>
    <x v="5"/>
    <x v="0"/>
    <x v="611"/>
    <n v="5.8722886548671616"/>
  </r>
  <r>
    <x v="1"/>
    <x v="3"/>
    <x v="0"/>
    <x v="612"/>
    <n v="3.3720755498158228"/>
  </r>
  <r>
    <x v="1"/>
    <x v="4"/>
    <x v="0"/>
    <x v="612"/>
    <n v="3.3576827633919448"/>
  </r>
  <r>
    <x v="1"/>
    <x v="0"/>
    <x v="0"/>
    <x v="613"/>
    <n v="27.758279224759399"/>
  </r>
  <r>
    <x v="1"/>
    <x v="6"/>
    <x v="0"/>
    <x v="613"/>
    <n v="0.13807741055722295"/>
  </r>
  <r>
    <x v="1"/>
    <x v="1"/>
    <x v="0"/>
    <x v="613"/>
    <n v="0.45778820771182954"/>
  </r>
  <r>
    <x v="1"/>
    <x v="2"/>
    <x v="0"/>
    <x v="613"/>
    <n v="5.871865938064289"/>
  </r>
  <r>
    <x v="1"/>
    <x v="7"/>
    <x v="0"/>
    <x v="613"/>
    <n v="0.42165105736887654"/>
  </r>
  <r>
    <x v="1"/>
    <x v="8"/>
    <x v="0"/>
    <x v="613"/>
    <n v="0.13807741055722295"/>
  </r>
  <r>
    <x v="1"/>
    <x v="5"/>
    <x v="0"/>
    <x v="613"/>
    <n v="5.871865938064289"/>
  </r>
  <r>
    <x v="1"/>
    <x v="3"/>
    <x v="0"/>
    <x v="614"/>
    <n v="3.3716423526645611"/>
  </r>
  <r>
    <x v="1"/>
    <x v="4"/>
    <x v="0"/>
    <x v="614"/>
    <n v="3.3576547017019953"/>
  </r>
  <r>
    <x v="1"/>
    <x v="0"/>
    <x v="0"/>
    <x v="615"/>
    <n v="27.298246419791983"/>
  </r>
  <r>
    <x v="1"/>
    <x v="6"/>
    <x v="0"/>
    <x v="615"/>
    <n v="0.13582741189928521"/>
  </r>
  <r>
    <x v="1"/>
    <x v="1"/>
    <x v="0"/>
    <x v="615"/>
    <n v="0.46003280496741505"/>
  </r>
  <r>
    <x v="1"/>
    <x v="2"/>
    <x v="0"/>
    <x v="615"/>
    <n v="5.8714361219684186"/>
  </r>
  <r>
    <x v="1"/>
    <x v="7"/>
    <x v="0"/>
    <x v="615"/>
    <n v="0.42046512538884634"/>
  </r>
  <r>
    <x v="1"/>
    <x v="8"/>
    <x v="0"/>
    <x v="615"/>
    <n v="0.13582741189928521"/>
  </r>
  <r>
    <x v="1"/>
    <x v="5"/>
    <x v="0"/>
    <x v="615"/>
    <n v="5.8714361219684186"/>
  </r>
  <r>
    <x v="1"/>
    <x v="3"/>
    <x v="0"/>
    <x v="616"/>
    <n v="3.3712161430126564"/>
  </r>
  <r>
    <x v="1"/>
    <x v="4"/>
    <x v="0"/>
    <x v="616"/>
    <n v="3.3576275596952199"/>
  </r>
  <r>
    <x v="1"/>
    <x v="0"/>
    <x v="0"/>
    <x v="617"/>
    <n v="26.835958189615688"/>
  </r>
  <r>
    <x v="1"/>
    <x v="6"/>
    <x v="0"/>
    <x v="617"/>
    <n v="0.13356659174630137"/>
  </r>
  <r>
    <x v="1"/>
    <x v="1"/>
    <x v="0"/>
    <x v="617"/>
    <n v="0.46228823017629544"/>
  </r>
  <r>
    <x v="1"/>
    <x v="2"/>
    <x v="0"/>
    <x v="617"/>
    <n v="5.8710030381779665"/>
  </r>
  <r>
    <x v="1"/>
    <x v="7"/>
    <x v="0"/>
    <x v="617"/>
    <n v="0.41928267701698918"/>
  </r>
  <r>
    <x v="1"/>
    <x v="8"/>
    <x v="0"/>
    <x v="617"/>
    <n v="0.13356659174630137"/>
  </r>
  <r>
    <x v="1"/>
    <x v="5"/>
    <x v="0"/>
    <x v="617"/>
    <n v="5.8710030381779665"/>
  </r>
  <r>
    <x v="1"/>
    <x v="3"/>
    <x v="0"/>
    <x v="618"/>
    <n v="3.3707899337827252"/>
  </r>
  <r>
    <x v="1"/>
    <x v="4"/>
    <x v="0"/>
    <x v="618"/>
    <n v="3.3576021688999313"/>
  </r>
  <r>
    <x v="1"/>
    <x v="0"/>
    <x v="0"/>
    <x v="619"/>
    <n v="26.371403698956303"/>
  </r>
  <r>
    <x v="1"/>
    <x v="6"/>
    <x v="0"/>
    <x v="619"/>
    <n v="0.13129499338637546"/>
  </r>
  <r>
    <x v="1"/>
    <x v="1"/>
    <x v="0"/>
    <x v="619"/>
    <n v="0.46455449065938476"/>
  </r>
  <r>
    <x v="1"/>
    <x v="2"/>
    <x v="0"/>
    <x v="619"/>
    <n v="5.8705837035150399"/>
  </r>
  <r>
    <x v="1"/>
    <x v="7"/>
    <x v="0"/>
    <x v="619"/>
    <n v="0.41814168237855676"/>
  </r>
  <r>
    <x v="1"/>
    <x v="8"/>
    <x v="0"/>
    <x v="619"/>
    <n v="0.13129499338637546"/>
  </r>
  <r>
    <x v="1"/>
    <x v="5"/>
    <x v="0"/>
    <x v="619"/>
    <n v="5.8705837035150399"/>
  </r>
  <r>
    <x v="1"/>
    <x v="3"/>
    <x v="0"/>
    <x v="620"/>
    <n v="3.3703637250162899"/>
  </r>
  <r>
    <x v="1"/>
    <x v="4"/>
    <x v="0"/>
    <x v="620"/>
    <n v="3.3575768365986081"/>
  </r>
  <r>
    <x v="1"/>
    <x v="0"/>
    <x v="0"/>
    <x v="621"/>
    <n v="25.904572232185817"/>
  </r>
  <r>
    <x v="1"/>
    <x v="6"/>
    <x v="0"/>
    <x v="621"/>
    <n v="0.12901294399492422"/>
  </r>
  <r>
    <x v="1"/>
    <x v="1"/>
    <x v="0"/>
    <x v="621"/>
    <n v="0.46683146677048504"/>
  </r>
  <r>
    <x v="1"/>
    <x v="2"/>
    <x v="0"/>
    <x v="621"/>
    <n v="5.8701506206251786"/>
  </r>
  <r>
    <x v="1"/>
    <x v="7"/>
    <x v="0"/>
    <x v="621"/>
    <n v="0.41696606011076964"/>
  </r>
  <r>
    <x v="1"/>
    <x v="8"/>
    <x v="0"/>
    <x v="621"/>
    <n v="0.12901294399492422"/>
  </r>
  <r>
    <x v="1"/>
    <x v="5"/>
    <x v="0"/>
    <x v="621"/>
    <n v="5.8701506206251786"/>
  </r>
  <r>
    <x v="1"/>
    <x v="3"/>
    <x v="0"/>
    <x v="622"/>
    <n v="3.3699375166730272"/>
  </r>
  <r>
    <x v="1"/>
    <x v="4"/>
    <x v="0"/>
    <x v="622"/>
    <n v="3.3575531971353101"/>
  </r>
  <r>
    <x v="1"/>
    <x v="0"/>
    <x v="0"/>
    <x v="623"/>
    <n v="25.435452746578321"/>
  </r>
  <r>
    <x v="1"/>
    <x v="6"/>
    <x v="0"/>
    <x v="623"/>
    <n v="0.12671978397149605"/>
  </r>
  <r>
    <x v="1"/>
    <x v="1"/>
    <x v="0"/>
    <x v="623"/>
    <n v="0.46911948560749717"/>
  </r>
  <r>
    <x v="1"/>
    <x v="2"/>
    <x v="0"/>
    <x v="623"/>
    <n v="5.8697279060059593"/>
  </r>
  <r>
    <x v="1"/>
    <x v="7"/>
    <x v="0"/>
    <x v="623"/>
    <n v="0.4158316515248251"/>
  </r>
  <r>
    <x v="1"/>
    <x v="8"/>
    <x v="0"/>
    <x v="623"/>
    <n v="0.12671978397149605"/>
  </r>
  <r>
    <x v="1"/>
    <x v="5"/>
    <x v="0"/>
    <x v="623"/>
    <n v="5.8697279060059593"/>
  </r>
  <r>
    <x v="1"/>
    <x v="3"/>
    <x v="0"/>
    <x v="624"/>
    <n v="3.3695043217627285"/>
  </r>
  <r>
    <x v="1"/>
    <x v="4"/>
    <x v="0"/>
    <x v="624"/>
    <n v="3.3575296745480099"/>
  </r>
  <r>
    <x v="1"/>
    <x v="0"/>
    <x v="0"/>
    <x v="625"/>
    <n v="24.964034387855964"/>
  </r>
  <r>
    <x v="1"/>
    <x v="6"/>
    <x v="0"/>
    <x v="625"/>
    <n v="0.1244159889904055"/>
  </r>
  <r>
    <x v="1"/>
    <x v="1"/>
    <x v="0"/>
    <x v="625"/>
    <n v="0.47141835872235627"/>
  </r>
  <r>
    <x v="1"/>
    <x v="2"/>
    <x v="0"/>
    <x v="625"/>
    <n v="5.8693048537656978"/>
  </r>
  <r>
    <x v="1"/>
    <x v="7"/>
    <x v="0"/>
    <x v="625"/>
    <n v="0.41466281557013923"/>
  </r>
  <r>
    <x v="1"/>
    <x v="8"/>
    <x v="0"/>
    <x v="625"/>
    <n v="0.1244159889904055"/>
  </r>
  <r>
    <x v="1"/>
    <x v="5"/>
    <x v="0"/>
    <x v="625"/>
    <n v="5.8693048537656978"/>
  </r>
  <r>
    <x v="1"/>
    <x v="3"/>
    <x v="0"/>
    <x v="626"/>
    <n v="3.3690920883267417"/>
  </r>
  <r>
    <x v="1"/>
    <x v="4"/>
    <x v="0"/>
    <x v="626"/>
    <n v="3.3575070716547639"/>
  </r>
  <r>
    <x v="1"/>
    <x v="0"/>
    <x v="0"/>
    <x v="627"/>
    <n v="24.490306142960822"/>
  </r>
  <r>
    <x v="1"/>
    <x v="6"/>
    <x v="0"/>
    <x v="627"/>
    <n v="0.12210127350184728"/>
  </r>
  <r>
    <x v="1"/>
    <x v="1"/>
    <x v="0"/>
    <x v="627"/>
    <n v="0.47372824489514331"/>
  </r>
  <r>
    <x v="1"/>
    <x v="2"/>
    <x v="0"/>
    <x v="627"/>
    <n v="5.8688712489932104"/>
  </r>
  <r>
    <x v="1"/>
    <x v="7"/>
    <x v="0"/>
    <x v="627"/>
    <n v="0.4134974087540636"/>
  </r>
  <r>
    <x v="1"/>
    <x v="8"/>
    <x v="0"/>
    <x v="627"/>
    <n v="0.12210127350184728"/>
  </r>
  <r>
    <x v="1"/>
    <x v="5"/>
    <x v="0"/>
    <x v="627"/>
    <n v="5.8688712489932104"/>
  </r>
  <r>
    <x v="1"/>
    <x v="3"/>
    <x v="0"/>
    <x v="628"/>
    <n v="3.368679855285861"/>
  </r>
  <r>
    <x v="1"/>
    <x v="4"/>
    <x v="0"/>
    <x v="628"/>
    <n v="3.3574874466369087"/>
  </r>
  <r>
    <x v="1"/>
    <x v="0"/>
    <x v="0"/>
    <x v="629"/>
    <n v="24.014256853281776"/>
  </r>
  <r>
    <x v="1"/>
    <x v="6"/>
    <x v="0"/>
    <x v="629"/>
    <n v="0.1197753780012204"/>
  </r>
  <r>
    <x v="1"/>
    <x v="1"/>
    <x v="0"/>
    <x v="629"/>
    <n v="0.47604928967904658"/>
  </r>
  <r>
    <x v="1"/>
    <x v="2"/>
    <x v="0"/>
    <x v="629"/>
    <n v="5.8684736260646719"/>
  </r>
  <r>
    <x v="1"/>
    <x v="7"/>
    <x v="0"/>
    <x v="629"/>
    <n v="0.41244773146661484"/>
  </r>
  <r>
    <x v="1"/>
    <x v="8"/>
    <x v="0"/>
    <x v="629"/>
    <n v="0.1197753780012204"/>
  </r>
  <r>
    <x v="1"/>
    <x v="5"/>
    <x v="0"/>
    <x v="629"/>
    <n v="5.8684736260646719"/>
  </r>
  <r>
    <x v="1"/>
    <x v="3"/>
    <x v="0"/>
    <x v="630"/>
    <n v="3.3682536486820958"/>
  </r>
  <r>
    <x v="1"/>
    <x v="4"/>
    <x v="0"/>
    <x v="630"/>
    <n v="3.3574665941355164"/>
  </r>
  <r>
    <x v="1"/>
    <x v="0"/>
    <x v="0"/>
    <x v="631"/>
    <n v="23.535875736954306"/>
  </r>
  <r>
    <x v="1"/>
    <x v="6"/>
    <x v="0"/>
    <x v="631"/>
    <n v="0.11743919416085569"/>
  </r>
  <r>
    <x v="1"/>
    <x v="1"/>
    <x v="0"/>
    <x v="631"/>
    <n v="0.47838111632746899"/>
  </r>
  <r>
    <x v="1"/>
    <x v="2"/>
    <x v="0"/>
    <x v="631"/>
    <n v="5.8680405453826667"/>
  </r>
  <r>
    <x v="1"/>
    <x v="7"/>
    <x v="0"/>
    <x v="631"/>
    <n v="0.41128883102437225"/>
  </r>
  <r>
    <x v="1"/>
    <x v="8"/>
    <x v="0"/>
    <x v="631"/>
    <n v="0.11743919416085569"/>
  </r>
  <r>
    <x v="1"/>
    <x v="5"/>
    <x v="0"/>
    <x v="631"/>
    <n v="5.8680405453826667"/>
  </r>
  <r>
    <x v="1"/>
    <x v="3"/>
    <x v="0"/>
    <x v="632"/>
    <n v="3.3678274425219756"/>
  </r>
  <r>
    <x v="1"/>
    <x v="4"/>
    <x v="0"/>
    <x v="632"/>
    <n v="3.3574472899731145"/>
  </r>
  <r>
    <x v="1"/>
    <x v="0"/>
    <x v="0"/>
    <x v="633"/>
    <n v="23.055151300503017"/>
  </r>
  <r>
    <x v="1"/>
    <x v="6"/>
    <x v="0"/>
    <x v="633"/>
    <n v="0.11509122757961326"/>
  </r>
  <r>
    <x v="1"/>
    <x v="1"/>
    <x v="0"/>
    <x v="633"/>
    <n v="0.48072443645128993"/>
  </r>
  <r>
    <x v="1"/>
    <x v="2"/>
    <x v="0"/>
    <x v="633"/>
    <n v="5.8676212137296213"/>
  </r>
  <r>
    <x v="1"/>
    <x v="7"/>
    <x v="0"/>
    <x v="633"/>
    <n v="0.41017055623020982"/>
  </r>
  <r>
    <x v="1"/>
    <x v="8"/>
    <x v="0"/>
    <x v="633"/>
    <n v="0.11509122757961326"/>
  </r>
  <r>
    <x v="1"/>
    <x v="5"/>
    <x v="0"/>
    <x v="633"/>
    <n v="5.8676212137296213"/>
  </r>
  <r>
    <x v="1"/>
    <x v="3"/>
    <x v="0"/>
    <x v="634"/>
    <n v="3.3674012368047457"/>
  </r>
  <r>
    <x v="1"/>
    <x v="4"/>
    <x v="0"/>
    <x v="634"/>
    <n v="3.3574282472077721"/>
  </r>
  <r>
    <x v="1"/>
    <x v="0"/>
    <x v="0"/>
    <x v="635"/>
    <n v="22.572072451499405"/>
  </r>
  <r>
    <x v="1"/>
    <x v="6"/>
    <x v="0"/>
    <x v="635"/>
    <n v="0.11273241238048125"/>
  </r>
  <r>
    <x v="1"/>
    <x v="1"/>
    <x v="0"/>
    <x v="635"/>
    <n v="0.48307884900360992"/>
  </r>
  <r>
    <x v="1"/>
    <x v="2"/>
    <x v="0"/>
    <x v="635"/>
    <n v="5.8671881339411014"/>
  </r>
  <r>
    <x v="1"/>
    <x v="7"/>
    <x v="0"/>
    <x v="635"/>
    <n v="0.40901834068866227"/>
  </r>
  <r>
    <x v="1"/>
    <x v="8"/>
    <x v="0"/>
    <x v="635"/>
    <n v="0.11273241238048125"/>
  </r>
  <r>
    <x v="1"/>
    <x v="5"/>
    <x v="0"/>
    <x v="635"/>
    <n v="5.8671881339411014"/>
  </r>
  <r>
    <x v="1"/>
    <x v="3"/>
    <x v="0"/>
    <x v="636"/>
    <n v="3.3669750315167057"/>
  </r>
  <r>
    <x v="1"/>
    <x v="4"/>
    <x v="0"/>
    <x v="636"/>
    <n v="3.3574106944072701"/>
  </r>
  <r>
    <x v="1"/>
    <x v="0"/>
    <x v="0"/>
    <x v="637"/>
    <n v="22.086627800516059"/>
  </r>
  <r>
    <x v="1"/>
    <x v="6"/>
    <x v="0"/>
    <x v="637"/>
    <n v="0.11036216303824671"/>
  </r>
  <r>
    <x v="1"/>
    <x v="1"/>
    <x v="0"/>
    <x v="637"/>
    <n v="0.4854446509833461"/>
  </r>
  <r>
    <x v="1"/>
    <x v="2"/>
    <x v="0"/>
    <x v="637"/>
    <n v="5.8667654223494159"/>
  </r>
  <r>
    <x v="1"/>
    <x v="7"/>
    <x v="0"/>
    <x v="637"/>
    <n v="0.40790651572346576"/>
  </r>
  <r>
    <x v="1"/>
    <x v="8"/>
    <x v="0"/>
    <x v="637"/>
    <n v="0.11036216303824671"/>
  </r>
  <r>
    <x v="1"/>
    <x v="5"/>
    <x v="0"/>
    <x v="637"/>
    <n v="5.8667654223494159"/>
  </r>
  <r>
    <x v="1"/>
    <x v="3"/>
    <x v="0"/>
    <x v="638"/>
    <n v="3.3665418397057056"/>
  </r>
  <r>
    <x v="1"/>
    <x v="4"/>
    <x v="0"/>
    <x v="638"/>
    <n v="3.3573934613872147"/>
  </r>
  <r>
    <x v="1"/>
    <x v="0"/>
    <x v="0"/>
    <x v="639"/>
    <n v="21.598806116869671"/>
  </r>
  <r>
    <x v="1"/>
    <x v="6"/>
    <x v="0"/>
    <x v="639"/>
    <n v="0.10798088689697406"/>
  </r>
  <r>
    <x v="1"/>
    <x v="1"/>
    <x v="0"/>
    <x v="639"/>
    <n v="0.48782168364638684"/>
  </r>
  <r>
    <x v="1"/>
    <x v="2"/>
    <x v="0"/>
    <x v="639"/>
    <n v="5.8663356115584575"/>
  </r>
  <r>
    <x v="1"/>
    <x v="7"/>
    <x v="0"/>
    <x v="639"/>
    <n v="0.40676094614592029"/>
  </r>
  <r>
    <x v="1"/>
    <x v="8"/>
    <x v="0"/>
    <x v="639"/>
    <n v="0.10798088689697406"/>
  </r>
  <r>
    <x v="1"/>
    <x v="5"/>
    <x v="0"/>
    <x v="639"/>
    <n v="5.8663356115584575"/>
  </r>
  <r>
    <x v="1"/>
    <x v="3"/>
    <x v="0"/>
    <x v="640"/>
    <n v="3.3661156353216093"/>
  </r>
  <r>
    <x v="1"/>
    <x v="4"/>
    <x v="0"/>
    <x v="640"/>
    <n v="3.3573771480773784"/>
  </r>
  <r>
    <x v="1"/>
    <x v="0"/>
    <x v="0"/>
    <x v="641"/>
    <n v="21.108595966428357"/>
  </r>
  <r>
    <x v="1"/>
    <x v="6"/>
    <x v="0"/>
    <x v="641"/>
    <n v="0.10558820457544928"/>
  </r>
  <r>
    <x v="1"/>
    <x v="1"/>
    <x v="0"/>
    <x v="641"/>
    <n v="0.49021015044131494"/>
  </r>
  <r>
    <x v="1"/>
    <x v="2"/>
    <x v="0"/>
    <x v="641"/>
    <n v="5.8659025331211234"/>
  </r>
  <r>
    <x v="1"/>
    <x v="7"/>
    <x v="0"/>
    <x v="641"/>
    <n v="0.40561873704630019"/>
  </r>
  <r>
    <x v="1"/>
    <x v="8"/>
    <x v="0"/>
    <x v="641"/>
    <n v="0.10558820457544928"/>
  </r>
  <r>
    <x v="1"/>
    <x v="5"/>
    <x v="0"/>
    <x v="641"/>
    <n v="5.8659025331211234"/>
  </r>
  <r>
    <x v="1"/>
    <x v="3"/>
    <x v="0"/>
    <x v="642"/>
    <n v="3.3656894313595753"/>
  </r>
  <r>
    <x v="1"/>
    <x v="4"/>
    <x v="0"/>
    <x v="642"/>
    <n v="3.357362236692274"/>
  </r>
  <r>
    <x v="1"/>
    <x v="0"/>
    <x v="0"/>
    <x v="643"/>
    <n v="20.615985897633397"/>
  </r>
  <r>
    <x v="1"/>
    <x v="6"/>
    <x v="0"/>
    <x v="643"/>
    <n v="0.10318413879175198"/>
  </r>
  <r>
    <x v="1"/>
    <x v="1"/>
    <x v="0"/>
    <x v="643"/>
    <n v="0.49261006879495917"/>
  </r>
  <r>
    <x v="1"/>
    <x v="2"/>
    <x v="0"/>
    <x v="643"/>
    <n v="5.8654832036307925"/>
  </r>
  <r>
    <x v="1"/>
    <x v="7"/>
    <x v="0"/>
    <x v="643"/>
    <n v="0.40451656665835772"/>
  </r>
  <r>
    <x v="1"/>
    <x v="8"/>
    <x v="0"/>
    <x v="643"/>
    <n v="0.10318413879175198"/>
  </r>
  <r>
    <x v="1"/>
    <x v="5"/>
    <x v="0"/>
    <x v="643"/>
    <n v="5.8654832036307925"/>
  </r>
  <r>
    <x v="1"/>
    <x v="3"/>
    <x v="0"/>
    <x v="644"/>
    <n v="3.3652632278404537"/>
  </r>
  <r>
    <x v="1"/>
    <x v="4"/>
    <x v="0"/>
    <x v="644"/>
    <n v="3.3573477331419577"/>
  </r>
  <r>
    <x v="1"/>
    <x v="0"/>
    <x v="0"/>
    <x v="645"/>
    <n v="20.120964541183096"/>
  </r>
  <r>
    <x v="1"/>
    <x v="6"/>
    <x v="0"/>
    <x v="645"/>
    <n v="0.1007689325073816"/>
  </r>
  <r>
    <x v="1"/>
    <x v="1"/>
    <x v="0"/>
    <x v="645"/>
    <n v="0.49502135645030326"/>
  </r>
  <r>
    <x v="1"/>
    <x v="2"/>
    <x v="0"/>
    <x v="645"/>
    <n v="5.8650501260831245"/>
  </r>
  <r>
    <x v="1"/>
    <x v="7"/>
    <x v="0"/>
    <x v="645"/>
    <n v="0.40338094243402201"/>
  </r>
  <r>
    <x v="1"/>
    <x v="8"/>
    <x v="0"/>
    <x v="645"/>
    <n v="0.1007689325073816"/>
  </r>
  <r>
    <x v="1"/>
    <x v="5"/>
    <x v="0"/>
    <x v="645"/>
    <n v="5.8650501260831245"/>
  </r>
  <r>
    <x v="1"/>
    <x v="3"/>
    <x v="0"/>
    <x v="646"/>
    <n v="3.3648370247649551"/>
  </r>
  <r>
    <x v="1"/>
    <x v="4"/>
    <x v="0"/>
    <x v="646"/>
    <n v="3.3573345731417126"/>
  </r>
  <r>
    <x v="1"/>
    <x v="0"/>
    <x v="0"/>
    <x v="647"/>
    <n v="19.623520253523161"/>
  </r>
  <r>
    <x v="1"/>
    <x v="6"/>
    <x v="0"/>
    <x v="647"/>
    <n v="9.8342054682649921E-2"/>
  </r>
  <r>
    <x v="1"/>
    <x v="1"/>
    <x v="0"/>
    <x v="647"/>
    <n v="0.49744428765993653"/>
  </r>
  <r>
    <x v="1"/>
    <x v="2"/>
    <x v="0"/>
    <x v="647"/>
    <n v="5.8647158131497656"/>
  </r>
  <r>
    <x v="1"/>
    <x v="7"/>
    <x v="0"/>
    <x v="647"/>
    <n v="0.40228512537707373"/>
  </r>
  <r>
    <x v="1"/>
    <x v="8"/>
    <x v="0"/>
    <x v="647"/>
    <n v="9.8342054682649921E-2"/>
  </r>
  <r>
    <x v="1"/>
    <x v="5"/>
    <x v="0"/>
    <x v="647"/>
    <n v="5.8647158131497656"/>
  </r>
  <r>
    <x v="1"/>
    <x v="3"/>
    <x v="0"/>
    <x v="648"/>
    <n v="3.3736552230405614"/>
  </r>
  <r>
    <x v="1"/>
    <x v="4"/>
    <x v="0"/>
    <x v="648"/>
    <n v="3.3573218793606419"/>
  </r>
  <r>
    <x v="1"/>
    <x v="0"/>
    <x v="0"/>
    <x v="649"/>
    <n v="19.123642188004492"/>
  </r>
  <r>
    <x v="1"/>
    <x v="6"/>
    <x v="0"/>
    <x v="649"/>
    <n v="9.5905307950418239E-2"/>
  </r>
  <r>
    <x v="1"/>
    <x v="1"/>
    <x v="0"/>
    <x v="649"/>
    <n v="0.4998780655186682"/>
  </r>
  <r>
    <x v="1"/>
    <x v="2"/>
    <x v="0"/>
    <x v="649"/>
    <n v="5.8643871659634561"/>
  </r>
  <r>
    <x v="1"/>
    <x v="7"/>
    <x v="0"/>
    <x v="649"/>
    <n v="0.40115601855908012"/>
  </r>
  <r>
    <x v="1"/>
    <x v="8"/>
    <x v="0"/>
    <x v="649"/>
    <n v="9.5905307950418239E-2"/>
  </r>
  <r>
    <x v="1"/>
    <x v="5"/>
    <x v="0"/>
    <x v="649"/>
    <n v="5.8643871659634561"/>
  </r>
  <r>
    <x v="1"/>
    <x v="3"/>
    <x v="0"/>
    <x v="650"/>
    <n v="3.3735451890100743"/>
  </r>
  <r>
    <x v="1"/>
    <x v="4"/>
    <x v="0"/>
    <x v="650"/>
    <n v="3.3572905472382786"/>
  </r>
  <r>
    <x v="1"/>
    <x v="0"/>
    <x v="0"/>
    <x v="651"/>
    <n v="18.621318691421934"/>
  </r>
  <r>
    <x v="1"/>
    <x v="6"/>
    <x v="0"/>
    <x v="651"/>
    <n v="9.3457034844842302E-2"/>
  </r>
  <r>
    <x v="1"/>
    <x v="1"/>
    <x v="0"/>
    <x v="651"/>
    <n v="0.50232349658255915"/>
  </r>
  <r>
    <x v="1"/>
    <x v="2"/>
    <x v="0"/>
    <x v="651"/>
    <n v="5.8639582778671073"/>
  </r>
  <r>
    <x v="1"/>
    <x v="7"/>
    <x v="0"/>
    <x v="651"/>
    <n v="0.40003018886601643"/>
  </r>
  <r>
    <x v="1"/>
    <x v="8"/>
    <x v="0"/>
    <x v="651"/>
    <n v="9.3457034844842302E-2"/>
  </r>
  <r>
    <x v="1"/>
    <x v="5"/>
    <x v="0"/>
    <x v="651"/>
    <n v="5.8639582778671073"/>
  </r>
  <r>
    <x v="1"/>
    <x v="3"/>
    <x v="0"/>
    <x v="652"/>
    <n v="3.3731259357609567"/>
  </r>
  <r>
    <x v="1"/>
    <x v="4"/>
    <x v="0"/>
    <x v="652"/>
    <n v="3.3572614570711146"/>
  </r>
  <r>
    <x v="1"/>
    <x v="0"/>
    <x v="0"/>
    <x v="653"/>
    <n v="18.116537298765927"/>
  </r>
  <r>
    <x v="1"/>
    <x v="6"/>
    <x v="0"/>
    <x v="653"/>
    <n v="9.0995529904470851E-2"/>
  </r>
  <r>
    <x v="1"/>
    <x v="1"/>
    <x v="0"/>
    <x v="653"/>
    <n v="0.50478139265600641"/>
  </r>
  <r>
    <x v="1"/>
    <x v="2"/>
    <x v="0"/>
    <x v="653"/>
    <n v="5.8635507878625681"/>
  </r>
  <r>
    <x v="1"/>
    <x v="7"/>
    <x v="0"/>
    <x v="653"/>
    <n v="0.39897998545884877"/>
  </r>
  <r>
    <x v="1"/>
    <x v="8"/>
    <x v="0"/>
    <x v="653"/>
    <n v="9.0995529904470851E-2"/>
  </r>
  <r>
    <x v="1"/>
    <x v="5"/>
    <x v="0"/>
    <x v="653"/>
    <n v="5.8635507878625681"/>
  </r>
  <r>
    <x v="1"/>
    <x v="3"/>
    <x v="0"/>
    <x v="654"/>
    <n v="3.3726996954192456"/>
  </r>
  <r>
    <x v="1"/>
    <x v="4"/>
    <x v="0"/>
    <x v="654"/>
    <n v="3.3572312483193034"/>
  </r>
  <r>
    <x v="1"/>
    <x v="0"/>
    <x v="0"/>
    <x v="655"/>
    <n v="17.609286406944115"/>
  </r>
  <r>
    <x v="1"/>
    <x v="6"/>
    <x v="0"/>
    <x v="655"/>
    <n v="8.8522697126267036E-2"/>
  </r>
  <r>
    <x v="1"/>
    <x v="1"/>
    <x v="0"/>
    <x v="655"/>
    <n v="0.50725089182181249"/>
  </r>
  <r>
    <x v="1"/>
    <x v="2"/>
    <x v="0"/>
    <x v="655"/>
    <n v="5.8631188954095004"/>
  </r>
  <r>
    <x v="1"/>
    <x v="7"/>
    <x v="0"/>
    <x v="655"/>
    <n v="0.39786053614481171"/>
  </r>
  <r>
    <x v="1"/>
    <x v="8"/>
    <x v="0"/>
    <x v="655"/>
    <n v="8.8522697126267036E-2"/>
  </r>
  <r>
    <x v="1"/>
    <x v="5"/>
    <x v="0"/>
    <x v="655"/>
    <n v="5.8631188954095004"/>
  </r>
  <r>
    <x v="1"/>
    <x v="3"/>
    <x v="0"/>
    <x v="656"/>
    <n v="3.3722734555068135"/>
  </r>
  <r>
    <x v="1"/>
    <x v="4"/>
    <x v="0"/>
    <x v="656"/>
    <n v="3.3572028873623205"/>
  </r>
  <r>
    <x v="1"/>
    <x v="0"/>
    <x v="0"/>
    <x v="657"/>
    <n v="17.099554033389687"/>
  </r>
  <r>
    <x v="1"/>
    <x v="6"/>
    <x v="0"/>
    <x v="657"/>
    <n v="8.6037783222692982E-2"/>
  </r>
  <r>
    <x v="1"/>
    <x v="1"/>
    <x v="0"/>
    <x v="657"/>
    <n v="0.50973237355442946"/>
  </r>
  <r>
    <x v="1"/>
    <x v="2"/>
    <x v="0"/>
    <x v="657"/>
    <n v="5.8627007142582821"/>
  </r>
  <r>
    <x v="1"/>
    <x v="7"/>
    <x v="0"/>
    <x v="657"/>
    <n v="0.39678032503555483"/>
  </r>
  <r>
    <x v="1"/>
    <x v="8"/>
    <x v="0"/>
    <x v="657"/>
    <n v="8.6037783222692982E-2"/>
  </r>
  <r>
    <x v="1"/>
    <x v="5"/>
    <x v="0"/>
    <x v="657"/>
    <n v="5.8627007142582821"/>
  </r>
  <r>
    <x v="1"/>
    <x v="3"/>
    <x v="0"/>
    <x v="658"/>
    <n v="3.3718472160515711"/>
  </r>
  <r>
    <x v="1"/>
    <x v="4"/>
    <x v="0"/>
    <x v="658"/>
    <n v="3.357174483471792"/>
  </r>
  <r>
    <x v="1"/>
    <x v="0"/>
    <x v="0"/>
    <x v="659"/>
    <n v="16.587328408161184"/>
  </r>
  <r>
    <x v="1"/>
    <x v="6"/>
    <x v="0"/>
    <x v="659"/>
    <n v="8.3541306370876395E-2"/>
  </r>
  <r>
    <x v="1"/>
    <x v="1"/>
    <x v="0"/>
    <x v="659"/>
    <n v="0.51222562522850135"/>
  </r>
  <r>
    <x v="1"/>
    <x v="2"/>
    <x v="0"/>
    <x v="659"/>
    <n v="5.8622688226977671"/>
  </r>
  <r>
    <x v="1"/>
    <x v="7"/>
    <x v="0"/>
    <x v="659"/>
    <n v="0.39566732384988479"/>
  </r>
  <r>
    <x v="1"/>
    <x v="8"/>
    <x v="0"/>
    <x v="659"/>
    <n v="8.3541306370876395E-2"/>
  </r>
  <r>
    <x v="1"/>
    <x v="5"/>
    <x v="0"/>
    <x v="659"/>
    <n v="5.8622688226977671"/>
  </r>
  <r>
    <x v="1"/>
    <x v="3"/>
    <x v="0"/>
    <x v="660"/>
    <n v="3.3714209770328019"/>
  </r>
  <r>
    <x v="1"/>
    <x v="4"/>
    <x v="0"/>
    <x v="660"/>
    <n v="3.3571478691587275"/>
  </r>
  <r>
    <x v="1"/>
    <x v="0"/>
    <x v="0"/>
    <x v="661"/>
    <n v="16.072597521210593"/>
  </r>
  <r>
    <x v="1"/>
    <x v="6"/>
    <x v="0"/>
    <x v="661"/>
    <n v="8.1032815149176818E-2"/>
  </r>
  <r>
    <x v="1"/>
    <x v="1"/>
    <x v="0"/>
    <x v="661"/>
    <n v="0.51473088695059077"/>
  </r>
  <r>
    <x v="1"/>
    <x v="2"/>
    <x v="0"/>
    <x v="661"/>
    <n v="5.8618472708844438"/>
  </r>
  <r>
    <x v="1"/>
    <x v="7"/>
    <x v="0"/>
    <x v="661"/>
    <n v="0.39459333414990427"/>
  </r>
  <r>
    <x v="1"/>
    <x v="8"/>
    <x v="0"/>
    <x v="661"/>
    <n v="8.1032815149176818E-2"/>
  </r>
  <r>
    <x v="1"/>
    <x v="5"/>
    <x v="0"/>
    <x v="661"/>
    <n v="5.8618472708844438"/>
  </r>
  <r>
    <x v="1"/>
    <x v="3"/>
    <x v="0"/>
    <x v="662"/>
    <n v="3.3709877509355612"/>
  </r>
  <r>
    <x v="1"/>
    <x v="4"/>
    <x v="0"/>
    <x v="662"/>
    <n v="3.3571212701376751"/>
  </r>
  <r>
    <x v="1"/>
    <x v="0"/>
    <x v="0"/>
    <x v="663"/>
    <n v="15.555349465399145"/>
  </r>
  <r>
    <x v="1"/>
    <x v="6"/>
    <x v="0"/>
    <x v="663"/>
    <n v="7.8512593263110234E-2"/>
  </r>
  <r>
    <x v="1"/>
    <x v="1"/>
    <x v="0"/>
    <x v="663"/>
    <n v="0.51724805581144873"/>
  </r>
  <r>
    <x v="1"/>
    <x v="2"/>
    <x v="0"/>
    <x v="663"/>
    <n v="5.8614186393436052"/>
  </r>
  <r>
    <x v="1"/>
    <x v="7"/>
    <x v="0"/>
    <x v="663"/>
    <n v="0.39348674359006092"/>
  </r>
  <r>
    <x v="1"/>
    <x v="8"/>
    <x v="0"/>
    <x v="663"/>
    <n v="7.8512593263110234E-2"/>
  </r>
  <r>
    <x v="1"/>
    <x v="5"/>
    <x v="0"/>
    <x v="663"/>
    <n v="5.8614186393436052"/>
  </r>
  <r>
    <x v="1"/>
    <x v="3"/>
    <x v="0"/>
    <x v="664"/>
    <n v="3.3705615128180266"/>
  </r>
  <r>
    <x v="1"/>
    <x v="4"/>
    <x v="0"/>
    <x v="664"/>
    <n v="3.357095588348602"/>
  </r>
  <r>
    <x v="1"/>
    <x v="0"/>
    <x v="0"/>
    <x v="665"/>
    <n v="15.035572165710908"/>
  </r>
  <r>
    <x v="1"/>
    <x v="6"/>
    <x v="0"/>
    <x v="665"/>
    <n v="7.5980346081661668E-2"/>
  </r>
  <r>
    <x v="1"/>
    <x v="1"/>
    <x v="0"/>
    <x v="665"/>
    <n v="0.51977729968823627"/>
  </r>
  <r>
    <x v="1"/>
    <x v="2"/>
    <x v="0"/>
    <x v="665"/>
    <n v="5.8609867491197543"/>
  </r>
  <r>
    <x v="1"/>
    <x v="7"/>
    <x v="0"/>
    <x v="665"/>
    <n v="0.3923833945319482"/>
  </r>
  <r>
    <x v="1"/>
    <x v="8"/>
    <x v="0"/>
    <x v="665"/>
    <n v="7.5980346081661668E-2"/>
  </r>
  <r>
    <x v="1"/>
    <x v="5"/>
    <x v="0"/>
    <x v="665"/>
    <n v="5.8609867491197543"/>
  </r>
  <r>
    <x v="1"/>
    <x v="3"/>
    <x v="0"/>
    <x v="666"/>
    <n v="3.3701352751289715"/>
  </r>
  <r>
    <x v="1"/>
    <x v="4"/>
    <x v="0"/>
    <x v="666"/>
    <n v="3.357071608333384"/>
  </r>
  <r>
    <x v="1"/>
    <x v="0"/>
    <x v="0"/>
    <x v="667"/>
    <n v="14.513253518501092"/>
  </r>
  <r>
    <x v="1"/>
    <x v="6"/>
    <x v="0"/>
    <x v="667"/>
    <n v="7.3436074357221104E-2"/>
  </r>
  <r>
    <x v="1"/>
    <x v="1"/>
    <x v="0"/>
    <x v="667"/>
    <n v="0.52231864720981636"/>
  </r>
  <r>
    <x v="1"/>
    <x v="2"/>
    <x v="0"/>
    <x v="667"/>
    <n v="5.8605685701264765"/>
  </r>
  <r>
    <x v="1"/>
    <x v="7"/>
    <x v="0"/>
    <x v="667"/>
    <n v="0.39131871759375952"/>
  </r>
  <r>
    <x v="1"/>
    <x v="8"/>
    <x v="0"/>
    <x v="667"/>
    <n v="7.3436074357221104E-2"/>
  </r>
  <r>
    <x v="1"/>
    <x v="5"/>
    <x v="0"/>
    <x v="667"/>
    <n v="5.8605685701264765"/>
  </r>
  <r>
    <x v="1"/>
    <x v="3"/>
    <x v="0"/>
    <x v="668"/>
    <n v="3.3697090378979944"/>
  </r>
  <r>
    <x v="1"/>
    <x v="4"/>
    <x v="0"/>
    <x v="668"/>
    <n v="3.3570477314265323"/>
  </r>
  <r>
    <x v="1"/>
    <x v="0"/>
    <x v="0"/>
    <x v="669"/>
    <n v="13.988381460621095"/>
  </r>
  <r>
    <x v="1"/>
    <x v="6"/>
    <x v="0"/>
    <x v="669"/>
    <n v="7.0879931184004069E-2"/>
  </r>
  <r>
    <x v="1"/>
    <x v="1"/>
    <x v="0"/>
    <x v="669"/>
    <n v="0.52487205787999569"/>
  </r>
  <r>
    <x v="1"/>
    <x v="2"/>
    <x v="0"/>
    <x v="669"/>
    <n v="5.8601366807911592"/>
  </r>
  <r>
    <x v="1"/>
    <x v="7"/>
    <x v="0"/>
    <x v="669"/>
    <n v="0.39022172031771662"/>
  </r>
  <r>
    <x v="1"/>
    <x v="8"/>
    <x v="0"/>
    <x v="669"/>
    <n v="7.0879931184004069E-2"/>
  </r>
  <r>
    <x v="1"/>
    <x v="5"/>
    <x v="0"/>
    <x v="669"/>
    <n v="5.8601366807911592"/>
  </r>
  <r>
    <x v="1"/>
    <x v="3"/>
    <x v="0"/>
    <x v="670"/>
    <n v="3.3692828010953413"/>
  </r>
  <r>
    <x v="1"/>
    <x v="4"/>
    <x v="0"/>
    <x v="670"/>
    <n v="3.3570254980757053"/>
  </r>
  <r>
    <x v="1"/>
    <x v="0"/>
    <x v="0"/>
    <x v="671"/>
    <n v="13.460943714120688"/>
  </r>
  <r>
    <x v="1"/>
    <x v="6"/>
    <x v="0"/>
    <x v="671"/>
    <n v="6.8311522751903817E-2"/>
  </r>
  <r>
    <x v="1"/>
    <x v="1"/>
    <x v="0"/>
    <x v="671"/>
    <n v="0.52743774650040764"/>
  </r>
  <r>
    <x v="1"/>
    <x v="2"/>
    <x v="0"/>
    <x v="671"/>
    <n v="5.8596234662340629"/>
  </r>
  <r>
    <x v="1"/>
    <x v="7"/>
    <x v="0"/>
    <x v="671"/>
    <n v="0.38916317183979465"/>
  </r>
  <r>
    <x v="1"/>
    <x v="8"/>
    <x v="0"/>
    <x v="671"/>
    <n v="6.8311522751903817E-2"/>
  </r>
  <r>
    <x v="1"/>
    <x v="5"/>
    <x v="0"/>
    <x v="671"/>
    <n v="5.8596234662340629"/>
  </r>
  <r>
    <x v="1"/>
    <x v="3"/>
    <x v="0"/>
    <x v="672"/>
    <n v="3.3596037461963713"/>
  </r>
  <r>
    <x v="1"/>
    <x v="4"/>
    <x v="0"/>
    <x v="672"/>
    <n v="3.3570034260597348"/>
  </r>
  <r>
    <x v="1"/>
    <x v="0"/>
    <x v="0"/>
    <x v="673"/>
    <n v="12.93092760646733"/>
  </r>
  <r>
    <x v="1"/>
    <x v="6"/>
    <x v="0"/>
    <x v="673"/>
    <n v="6.5730051387431154E-2"/>
  </r>
  <r>
    <x v="1"/>
    <x v="1"/>
    <x v="0"/>
    <x v="673"/>
    <n v="0.53001610765335838"/>
  </r>
  <r>
    <x v="1"/>
    <x v="2"/>
    <x v="0"/>
    <x v="673"/>
    <n v="5.8591002134422343"/>
  </r>
  <r>
    <x v="1"/>
    <x v="7"/>
    <x v="0"/>
    <x v="673"/>
    <n v="0.38807251865528797"/>
  </r>
  <r>
    <x v="1"/>
    <x v="8"/>
    <x v="0"/>
    <x v="673"/>
    <n v="6.5730051387431154E-2"/>
  </r>
  <r>
    <x v="1"/>
    <x v="5"/>
    <x v="0"/>
    <x v="673"/>
    <n v="5.8591002134422343"/>
  </r>
  <r>
    <x v="1"/>
    <x v="3"/>
    <x v="0"/>
    <x v="674"/>
    <n v="3.3588842039370626"/>
  </r>
  <r>
    <x v="1"/>
    <x v="4"/>
    <x v="0"/>
    <x v="674"/>
    <n v="3.3570018436530624"/>
  </r>
  <r>
    <x v="1"/>
    <x v="0"/>
    <x v="0"/>
    <x v="675"/>
    <n v="12.398320828053835"/>
  </r>
  <r>
    <x v="1"/>
    <x v="6"/>
    <x v="0"/>
    <x v="675"/>
    <n v="6.3136333915882248E-2"/>
  </r>
  <r>
    <x v="1"/>
    <x v="1"/>
    <x v="0"/>
    <x v="675"/>
    <n v="0.53260677841349491"/>
  </r>
  <r>
    <x v="1"/>
    <x v="2"/>
    <x v="0"/>
    <x v="675"/>
    <n v="5.8586633700633639"/>
  </r>
  <r>
    <x v="1"/>
    <x v="7"/>
    <x v="0"/>
    <x v="675"/>
    <n v="0.38698508848093094"/>
  </r>
  <r>
    <x v="1"/>
    <x v="8"/>
    <x v="0"/>
    <x v="675"/>
    <n v="6.3136333915882248E-2"/>
  </r>
  <r>
    <x v="1"/>
    <x v="5"/>
    <x v="0"/>
    <x v="675"/>
    <n v="5.8586633700633639"/>
  </r>
  <r>
    <x v="1"/>
    <x v="3"/>
    <x v="0"/>
    <x v="676"/>
    <n v="3.3584719810878516"/>
  </r>
  <r>
    <x v="1"/>
    <x v="4"/>
    <x v="0"/>
    <x v="676"/>
    <n v="3.3570017941706665"/>
  </r>
  <r>
    <x v="1"/>
    <x v="0"/>
    <x v="0"/>
    <x v="677"/>
    <n v="11.863111478734204"/>
  </r>
  <r>
    <x v="1"/>
    <x v="6"/>
    <x v="0"/>
    <x v="677"/>
    <n v="6.053132340467713E-2"/>
  </r>
  <r>
    <x v="1"/>
    <x v="1"/>
    <x v="0"/>
    <x v="677"/>
    <n v="0.5352093493196306"/>
  </r>
  <r>
    <x v="1"/>
    <x v="2"/>
    <x v="0"/>
    <x v="677"/>
    <n v="5.858265756964629"/>
  </r>
  <r>
    <x v="1"/>
    <x v="7"/>
    <x v="0"/>
    <x v="677"/>
    <n v="0.3860056379398708"/>
  </r>
  <r>
    <x v="1"/>
    <x v="8"/>
    <x v="0"/>
    <x v="677"/>
    <n v="6.053132340467713E-2"/>
  </r>
  <r>
    <x v="1"/>
    <x v="5"/>
    <x v="0"/>
    <x v="677"/>
    <n v="5.858265756964629"/>
  </r>
  <r>
    <x v="1"/>
    <x v="3"/>
    <x v="0"/>
    <x v="678"/>
    <n v="3.3580457850202361"/>
  </r>
  <r>
    <x v="1"/>
    <x v="4"/>
    <x v="0"/>
    <x v="678"/>
    <n v="3.3570026146400922"/>
  </r>
  <r>
    <x v="1"/>
    <x v="0"/>
    <x v="0"/>
    <x v="679"/>
    <n v="11.325287314855013"/>
  </r>
  <r>
    <x v="1"/>
    <x v="6"/>
    <x v="0"/>
    <x v="679"/>
    <n v="5.7914383122435416E-2"/>
  </r>
  <r>
    <x v="1"/>
    <x v="1"/>
    <x v="0"/>
    <x v="679"/>
    <n v="0.53782416387919196"/>
  </r>
  <r>
    <x v="1"/>
    <x v="2"/>
    <x v="0"/>
    <x v="679"/>
    <n v="5.8578326869895259"/>
  </r>
  <r>
    <x v="1"/>
    <x v="7"/>
    <x v="0"/>
    <x v="679"/>
    <n v="0.38492426337403729"/>
  </r>
  <r>
    <x v="1"/>
    <x v="8"/>
    <x v="0"/>
    <x v="679"/>
    <n v="5.7914383122435416E-2"/>
  </r>
  <r>
    <x v="1"/>
    <x v="5"/>
    <x v="0"/>
    <x v="679"/>
    <n v="5.8578326869895259"/>
  </r>
  <r>
    <x v="1"/>
    <x v="3"/>
    <x v="0"/>
    <x v="680"/>
    <n v="3.3576195893979088"/>
  </r>
  <r>
    <x v="1"/>
    <x v="4"/>
    <x v="0"/>
    <x v="680"/>
    <n v="3.357004284377485"/>
  </r>
  <r>
    <x v="1"/>
    <x v="0"/>
    <x v="0"/>
    <x v="681"/>
    <n v="10.78483567823233"/>
  </r>
  <r>
    <x v="1"/>
    <x v="6"/>
    <x v="0"/>
    <x v="681"/>
    <n v="5.5284698518754519E-2"/>
  </r>
  <r>
    <x v="1"/>
    <x v="1"/>
    <x v="0"/>
    <x v="681"/>
    <n v="0.54045163662268314"/>
  </r>
  <r>
    <x v="1"/>
    <x v="2"/>
    <x v="0"/>
    <x v="681"/>
    <n v="5.8574133657040539"/>
  </r>
  <r>
    <x v="1"/>
    <x v="7"/>
    <x v="0"/>
    <x v="681"/>
    <n v="0.38388078855359392"/>
  </r>
  <r>
    <x v="1"/>
    <x v="8"/>
    <x v="0"/>
    <x v="681"/>
    <n v="5.5284698518754519E-2"/>
  </r>
  <r>
    <x v="1"/>
    <x v="5"/>
    <x v="0"/>
    <x v="681"/>
    <n v="5.8574133657040539"/>
  </r>
  <r>
    <x v="1"/>
    <x v="3"/>
    <x v="0"/>
    <x v="682"/>
    <n v="3.357193394217628"/>
  </r>
  <r>
    <x v="1"/>
    <x v="4"/>
    <x v="0"/>
    <x v="682"/>
    <n v="3.357006914701488"/>
  </r>
  <r>
    <x v="1"/>
    <x v="0"/>
    <x v="0"/>
    <x v="683"/>
    <n v="10.241744084964967"/>
  </r>
  <r>
    <x v="1"/>
    <x v="6"/>
    <x v="0"/>
    <x v="683"/>
    <n v="5.2642700540499902E-2"/>
  </r>
  <r>
    <x v="1"/>
    <x v="1"/>
    <x v="0"/>
    <x v="683"/>
    <n v="0.54309159326736356"/>
  </r>
  <r>
    <x v="1"/>
    <x v="2"/>
    <x v="0"/>
    <x v="683"/>
    <n v="5.8569802966188833"/>
  </r>
  <r>
    <x v="1"/>
    <x v="7"/>
    <x v="0"/>
    <x v="683"/>
    <n v="0.38280563477020541"/>
  </r>
  <r>
    <x v="1"/>
    <x v="8"/>
    <x v="0"/>
    <x v="683"/>
    <n v="5.2642700540499902E-2"/>
  </r>
  <r>
    <x v="1"/>
    <x v="5"/>
    <x v="0"/>
    <x v="683"/>
    <n v="5.8569802966188833"/>
  </r>
  <r>
    <x v="1"/>
    <x v="3"/>
    <x v="0"/>
    <x v="684"/>
    <n v="3.3567671994592319"/>
  </r>
  <r>
    <x v="1"/>
    <x v="4"/>
    <x v="0"/>
    <x v="684"/>
    <n v="3.3570103359165548"/>
  </r>
  <r>
    <x v="1"/>
    <x v="0"/>
    <x v="0"/>
    <x v="685"/>
    <n v="9.6959998734065813"/>
  </r>
  <r>
    <x v="1"/>
    <x v="6"/>
    <x v="0"/>
    <x v="685"/>
    <n v="4.9988077757210571E-2"/>
  </r>
  <r>
    <x v="1"/>
    <x v="1"/>
    <x v="0"/>
    <x v="685"/>
    <n v="0.54574421155838659"/>
  </r>
  <r>
    <x v="1"/>
    <x v="2"/>
    <x v="0"/>
    <x v="685"/>
    <n v="5.8565575954807247"/>
  </r>
  <r>
    <x v="1"/>
    <x v="7"/>
    <x v="0"/>
    <x v="685"/>
    <n v="0.38176816202649883"/>
  </r>
  <r>
    <x v="1"/>
    <x v="8"/>
    <x v="0"/>
    <x v="685"/>
    <n v="4.9988077757210571E-2"/>
  </r>
  <r>
    <x v="1"/>
    <x v="5"/>
    <x v="0"/>
    <x v="685"/>
    <n v="5.8565575954807247"/>
  </r>
  <r>
    <x v="1"/>
    <x v="3"/>
    <x v="0"/>
    <x v="686"/>
    <n v="3.3563340183718315"/>
  </r>
  <r>
    <x v="1"/>
    <x v="4"/>
    <x v="0"/>
    <x v="686"/>
    <n v="3.3570147761066371"/>
  </r>
  <r>
    <x v="1"/>
    <x v="0"/>
    <x v="0"/>
    <x v="687"/>
    <n v="9.1475904238953376"/>
  </r>
  <r>
    <x v="1"/>
    <x v="6"/>
    <x v="0"/>
    <x v="687"/>
    <n v="4.7320984753649445E-2"/>
  </r>
  <r>
    <x v="1"/>
    <x v="1"/>
    <x v="0"/>
    <x v="687"/>
    <n v="0.54840944951124371"/>
  </r>
  <r>
    <x v="1"/>
    <x v="2"/>
    <x v="0"/>
    <x v="687"/>
    <n v="5.8561277953199076"/>
  </r>
  <r>
    <x v="1"/>
    <x v="7"/>
    <x v="0"/>
    <x v="687"/>
    <n v="0.38069919289209153"/>
  </r>
  <r>
    <x v="1"/>
    <x v="8"/>
    <x v="0"/>
    <x v="687"/>
    <n v="4.7320984753649445E-2"/>
  </r>
  <r>
    <x v="1"/>
    <x v="5"/>
    <x v="0"/>
    <x v="687"/>
    <n v="5.8561277953199076"/>
  </r>
  <r>
    <x v="1"/>
    <x v="3"/>
    <x v="0"/>
    <x v="688"/>
    <n v="3.355907824518134"/>
  </r>
  <r>
    <x v="1"/>
    <x v="4"/>
    <x v="0"/>
    <x v="688"/>
    <n v="3.357020136069111"/>
  </r>
  <r>
    <x v="1"/>
    <x v="0"/>
    <x v="0"/>
    <x v="689"/>
    <n v="8.5965029879586794"/>
  </r>
  <r>
    <x v="1"/>
    <x v="6"/>
    <x v="0"/>
    <x v="689"/>
    <n v="4.4641215451312978E-2"/>
  </r>
  <r>
    <x v="1"/>
    <x v="1"/>
    <x v="0"/>
    <x v="689"/>
    <n v="0.55108743593665821"/>
  </r>
  <r>
    <x v="1"/>
    <x v="2"/>
    <x v="0"/>
    <x v="689"/>
    <n v="5.8556947275862337"/>
  </r>
  <r>
    <x v="1"/>
    <x v="7"/>
    <x v="0"/>
    <x v="689"/>
    <n v="0.37963335100200135"/>
  </r>
  <r>
    <x v="1"/>
    <x v="8"/>
    <x v="0"/>
    <x v="689"/>
    <n v="4.4641215451312978E-2"/>
  </r>
  <r>
    <x v="1"/>
    <x v="5"/>
    <x v="0"/>
    <x v="689"/>
    <n v="5.8556947275862337"/>
  </r>
  <r>
    <x v="1"/>
    <x v="3"/>
    <x v="0"/>
    <x v="690"/>
    <n v="3.3554816310934044"/>
  </r>
  <r>
    <x v="1"/>
    <x v="4"/>
    <x v="0"/>
    <x v="690"/>
    <n v="3.3570261988783212"/>
  </r>
  <r>
    <x v="1"/>
    <x v="0"/>
    <x v="0"/>
    <x v="691"/>
    <n v="8.0427247764003216"/>
  </r>
  <r>
    <x v="1"/>
    <x v="6"/>
    <x v="0"/>
    <x v="691"/>
    <n v="4.1948747685224018E-2"/>
  </r>
  <r>
    <x v="1"/>
    <x v="1"/>
    <x v="0"/>
    <x v="691"/>
    <n v="0.55377821155835727"/>
  </r>
  <r>
    <x v="1"/>
    <x v="2"/>
    <x v="0"/>
    <x v="691"/>
    <n v="5.8552754084630321"/>
  </r>
  <r>
    <x v="1"/>
    <x v="7"/>
    <x v="0"/>
    <x v="691"/>
    <n v="0.37860486277799665"/>
  </r>
  <r>
    <x v="1"/>
    <x v="8"/>
    <x v="0"/>
    <x v="691"/>
    <n v="4.1948747685224018E-2"/>
  </r>
  <r>
    <x v="1"/>
    <x v="5"/>
    <x v="0"/>
    <x v="691"/>
    <n v="5.8552754084630321"/>
  </r>
  <r>
    <x v="1"/>
    <x v="3"/>
    <x v="0"/>
    <x v="692"/>
    <n v="3.3550554381107656"/>
  </r>
  <r>
    <x v="1"/>
    <x v="4"/>
    <x v="0"/>
    <x v="692"/>
    <n v="3.3570333687245046"/>
  </r>
  <r>
    <x v="1"/>
    <x v="0"/>
    <x v="0"/>
    <x v="693"/>
    <n v="7.4862429949371672"/>
  </r>
  <r>
    <x v="1"/>
    <x v="6"/>
    <x v="0"/>
    <x v="693"/>
    <n v="3.9243640500244183E-2"/>
  </r>
  <r>
    <x v="1"/>
    <x v="1"/>
    <x v="0"/>
    <x v="693"/>
    <n v="0.55648178146315475"/>
  </r>
  <r>
    <x v="1"/>
    <x v="2"/>
    <x v="0"/>
    <x v="693"/>
    <n v="5.8548423416226436"/>
  </r>
  <r>
    <x v="1"/>
    <x v="7"/>
    <x v="0"/>
    <x v="693"/>
    <n v="0.37754514882265333"/>
  </r>
  <r>
    <x v="1"/>
    <x v="8"/>
    <x v="0"/>
    <x v="693"/>
    <n v="3.9243640500244183E-2"/>
  </r>
  <r>
    <x v="1"/>
    <x v="5"/>
    <x v="0"/>
    <x v="693"/>
    <n v="5.8548423416226436"/>
  </r>
  <r>
    <x v="1"/>
    <x v="3"/>
    <x v="0"/>
    <x v="694"/>
    <n v="3.354629245573415"/>
  </r>
  <r>
    <x v="1"/>
    <x v="4"/>
    <x v="0"/>
    <x v="694"/>
    <n v="3.3570411830398106"/>
  </r>
  <r>
    <x v="1"/>
    <x v="0"/>
    <x v="0"/>
    <x v="695"/>
    <n v="6.9270446997441049"/>
  </r>
  <r>
    <x v="1"/>
    <x v="6"/>
    <x v="0"/>
    <x v="695"/>
    <n v="3.652564372202826E-2"/>
  </r>
  <r>
    <x v="1"/>
    <x v="1"/>
    <x v="0"/>
    <x v="695"/>
    <n v="0.55919829519306241"/>
  </r>
  <r>
    <x v="1"/>
    <x v="2"/>
    <x v="0"/>
    <x v="695"/>
    <n v="5.8544196426756878"/>
  </r>
  <r>
    <x v="1"/>
    <x v="7"/>
    <x v="0"/>
    <x v="695"/>
    <n v="0.37652257310134224"/>
  </r>
  <r>
    <x v="1"/>
    <x v="8"/>
    <x v="0"/>
    <x v="695"/>
    <n v="3.652564372202826E-2"/>
  </r>
  <r>
    <x v="1"/>
    <x v="5"/>
    <x v="0"/>
    <x v="695"/>
    <n v="5.8544196426756878"/>
  </r>
  <r>
    <x v="1"/>
    <x v="3"/>
    <x v="0"/>
    <x v="696"/>
    <n v="3.3541960667202719"/>
  </r>
  <r>
    <x v="1"/>
    <x v="4"/>
    <x v="0"/>
    <x v="696"/>
    <n v="3.3570501627816052"/>
  </r>
  <r>
    <x v="1"/>
    <x v="0"/>
    <x v="0"/>
    <x v="697"/>
    <n v="6.3651169615386243"/>
  </r>
  <r>
    <x v="1"/>
    <x v="6"/>
    <x v="0"/>
    <x v="697"/>
    <n v="3.3794855463228572E-2"/>
  </r>
  <r>
    <x v="1"/>
    <x v="1"/>
    <x v="0"/>
    <x v="697"/>
    <n v="0.56192773820548092"/>
  </r>
  <r>
    <x v="1"/>
    <x v="2"/>
    <x v="0"/>
    <x v="697"/>
    <n v="5.8539966061170601"/>
  </r>
  <r>
    <x v="1"/>
    <x v="7"/>
    <x v="0"/>
    <x v="697"/>
    <n v="0.37546895150720505"/>
  </r>
  <r>
    <x v="1"/>
    <x v="8"/>
    <x v="0"/>
    <x v="697"/>
    <n v="3.3794855463228572E-2"/>
  </r>
  <r>
    <x v="1"/>
    <x v="5"/>
    <x v="0"/>
    <x v="697"/>
    <n v="5.8539966061170601"/>
  </r>
  <r>
    <x v="1"/>
    <x v="3"/>
    <x v="0"/>
    <x v="698"/>
    <n v="3.3537838485643734"/>
  </r>
  <r>
    <x v="1"/>
    <x v="4"/>
    <x v="0"/>
    <x v="698"/>
    <n v="3.357060062311068"/>
  </r>
  <r>
    <x v="1"/>
    <x v="0"/>
    <x v="0"/>
    <x v="699"/>
    <n v="5.800446755885031"/>
  </r>
  <r>
    <x v="1"/>
    <x v="6"/>
    <x v="0"/>
    <x v="699"/>
    <n v="3.1051144241987606E-2"/>
  </r>
  <r>
    <x v="1"/>
    <x v="1"/>
    <x v="0"/>
    <x v="699"/>
    <n v="0.56467020565359349"/>
  </r>
  <r>
    <x v="1"/>
    <x v="2"/>
    <x v="0"/>
    <x v="699"/>
    <n v="5.8535630174170716"/>
  </r>
  <r>
    <x v="1"/>
    <x v="7"/>
    <x v="0"/>
    <x v="699"/>
    <n v="0.37441840841755947"/>
  </r>
  <r>
    <x v="1"/>
    <x v="8"/>
    <x v="0"/>
    <x v="699"/>
    <n v="3.1051144241987606E-2"/>
  </r>
  <r>
    <x v="1"/>
    <x v="5"/>
    <x v="0"/>
    <x v="699"/>
    <n v="5.8535630174170716"/>
  </r>
  <r>
    <x v="1"/>
    <x v="3"/>
    <x v="0"/>
    <x v="700"/>
    <n v="3.3533716308041361"/>
  </r>
  <r>
    <x v="1"/>
    <x v="4"/>
    <x v="0"/>
    <x v="700"/>
    <n v="3.3570697944012684"/>
  </r>
  <r>
    <x v="1"/>
    <x v="0"/>
    <x v="0"/>
    <x v="701"/>
    <n v="5.2330209760203434"/>
  </r>
  <r>
    <x v="1"/>
    <x v="6"/>
    <x v="0"/>
    <x v="701"/>
    <n v="2.8294400512287776E-2"/>
  </r>
  <r>
    <x v="1"/>
    <x v="1"/>
    <x v="0"/>
    <x v="701"/>
    <n v="0.56742577986468801"/>
  </r>
  <r>
    <x v="1"/>
    <x v="2"/>
    <x v="0"/>
    <x v="701"/>
    <n v="5.853165409231007"/>
  </r>
  <r>
    <x v="1"/>
    <x v="7"/>
    <x v="0"/>
    <x v="701"/>
    <n v="0.37347217765627183"/>
  </r>
  <r>
    <x v="1"/>
    <x v="8"/>
    <x v="0"/>
    <x v="701"/>
    <n v="2.8294400512287776E-2"/>
  </r>
  <r>
    <x v="1"/>
    <x v="5"/>
    <x v="0"/>
    <x v="701"/>
    <n v="5.853165409231007"/>
  </r>
  <r>
    <x v="1"/>
    <x v="3"/>
    <x v="0"/>
    <x v="702"/>
    <n v="3.3529454400063941"/>
  </r>
  <r>
    <x v="1"/>
    <x v="4"/>
    <x v="0"/>
    <x v="702"/>
    <n v="3.3570814445030628"/>
  </r>
  <r>
    <x v="1"/>
    <x v="0"/>
    <x v="0"/>
    <x v="703"/>
    <n v="4.662826552545642"/>
  </r>
  <r>
    <x v="1"/>
    <x v="6"/>
    <x v="0"/>
    <x v="703"/>
    <n v="2.55247811355187E-2"/>
  </r>
  <r>
    <x v="1"/>
    <x v="1"/>
    <x v="0"/>
    <x v="703"/>
    <n v="0.57019442347470184"/>
  </r>
  <r>
    <x v="1"/>
    <x v="2"/>
    <x v="0"/>
    <x v="703"/>
    <n v="5.8527323445984525"/>
  </r>
  <r>
    <x v="1"/>
    <x v="7"/>
    <x v="0"/>
    <x v="703"/>
    <n v="0.37242747582202634"/>
  </r>
  <r>
    <x v="1"/>
    <x v="8"/>
    <x v="0"/>
    <x v="703"/>
    <n v="2.55247811355187E-2"/>
  </r>
  <r>
    <x v="1"/>
    <x v="5"/>
    <x v="0"/>
    <x v="703"/>
    <n v="5.8527323445984525"/>
  </r>
  <r>
    <x v="1"/>
    <x v="3"/>
    <x v="0"/>
    <x v="704"/>
    <n v="3.3525192496300038"/>
  </r>
  <r>
    <x v="1"/>
    <x v="4"/>
    <x v="0"/>
    <x v="704"/>
    <n v="3.3570935945641978"/>
  </r>
  <r>
    <x v="1"/>
    <x v="0"/>
    <x v="0"/>
    <x v="705"/>
    <n v="4.0898502017018643"/>
  </r>
  <r>
    <x v="1"/>
    <x v="6"/>
    <x v="0"/>
    <x v="705"/>
    <n v="2.2741896484446879E-2"/>
  </r>
  <r>
    <x v="1"/>
    <x v="1"/>
    <x v="0"/>
    <x v="705"/>
    <n v="0.57297635084377785"/>
  </r>
  <r>
    <x v="1"/>
    <x v="2"/>
    <x v="0"/>
    <x v="705"/>
    <n v="5.8523130284860203"/>
  </r>
  <r>
    <x v="1"/>
    <x v="7"/>
    <x v="0"/>
    <x v="705"/>
    <n v="0.37141938447555417"/>
  </r>
  <r>
    <x v="1"/>
    <x v="8"/>
    <x v="0"/>
    <x v="705"/>
    <n v="2.2741896484446879E-2"/>
  </r>
  <r>
    <x v="1"/>
    <x v="5"/>
    <x v="0"/>
    <x v="705"/>
    <n v="5.8523130284860203"/>
  </r>
  <r>
    <x v="1"/>
    <x v="3"/>
    <x v="0"/>
    <x v="706"/>
    <n v="3.3520930597191523"/>
  </r>
  <r>
    <x v="1"/>
    <x v="4"/>
    <x v="0"/>
    <x v="706"/>
    <n v="3.357107054591979"/>
  </r>
  <r>
    <x v="1"/>
    <x v="0"/>
    <x v="0"/>
    <x v="707"/>
    <n v="3.5140786819647474"/>
  </r>
  <r>
    <x v="1"/>
    <x v="6"/>
    <x v="0"/>
    <x v="707"/>
    <n v="1.9945903016646564E-2"/>
  </r>
  <r>
    <x v="1"/>
    <x v="1"/>
    <x v="0"/>
    <x v="707"/>
    <n v="0.57577151973711704"/>
  </r>
  <r>
    <x v="1"/>
    <x v="2"/>
    <x v="0"/>
    <x v="707"/>
    <n v="5.8518799647547892"/>
  </r>
  <r>
    <x v="1"/>
    <x v="7"/>
    <x v="0"/>
    <x v="707"/>
    <n v="0.37038068428937598"/>
  </r>
  <r>
    <x v="1"/>
    <x v="8"/>
    <x v="0"/>
    <x v="707"/>
    <n v="1.9945903016646564E-2"/>
  </r>
  <r>
    <x v="1"/>
    <x v="5"/>
    <x v="0"/>
    <x v="707"/>
    <n v="5.8518799647547892"/>
  </r>
  <r>
    <x v="1"/>
    <x v="3"/>
    <x v="0"/>
    <x v="708"/>
    <n v="3.3516668702296304"/>
  </r>
  <r>
    <x v="1"/>
    <x v="4"/>
    <x v="0"/>
    <x v="708"/>
    <n v="3.3571209562004434"/>
  </r>
  <r>
    <x v="1"/>
    <x v="0"/>
    <x v="0"/>
    <x v="709"/>
    <n v="2.9354986438366453"/>
  </r>
  <r>
    <x v="1"/>
    <x v="6"/>
    <x v="0"/>
    <x v="709"/>
    <n v="1.7136638861301082E-2"/>
  </r>
  <r>
    <x v="1"/>
    <x v="1"/>
    <x v="0"/>
    <x v="709"/>
    <n v="0.57858003812810221"/>
  </r>
  <r>
    <x v="1"/>
    <x v="2"/>
    <x v="0"/>
    <x v="709"/>
    <n v="5.8514572688354116"/>
  </r>
  <r>
    <x v="1"/>
    <x v="7"/>
    <x v="0"/>
    <x v="709"/>
    <n v="0.36937838361135039"/>
  </r>
  <r>
    <x v="1"/>
    <x v="8"/>
    <x v="0"/>
    <x v="709"/>
    <n v="1.7136638861301082E-2"/>
  </r>
  <r>
    <x v="1"/>
    <x v="5"/>
    <x v="0"/>
    <x v="709"/>
    <n v="5.8514572688354116"/>
  </r>
  <r>
    <x v="1"/>
    <x v="3"/>
    <x v="0"/>
    <x v="710"/>
    <n v="3.3512336944834242"/>
  </r>
  <r>
    <x v="1"/>
    <x v="4"/>
    <x v="0"/>
    <x v="710"/>
    <n v="3.357136226166757"/>
  </r>
  <r>
    <x v="1"/>
    <x v="0"/>
    <x v="0"/>
    <x v="711"/>
    <n v="2.3540967120088965"/>
  </r>
  <r>
    <x v="1"/>
    <x v="6"/>
    <x v="0"/>
    <x v="711"/>
    <n v="1.4314120730945254E-2"/>
  </r>
  <r>
    <x v="1"/>
    <x v="1"/>
    <x v="0"/>
    <x v="711"/>
    <n v="0.58140193182774857"/>
  </r>
  <r>
    <x v="1"/>
    <x v="2"/>
    <x v="0"/>
    <x v="711"/>
    <n v="5.8510274739736223"/>
  </r>
  <r>
    <x v="1"/>
    <x v="7"/>
    <x v="0"/>
    <x v="711"/>
    <n v="0.36834565026079918"/>
  </r>
  <r>
    <x v="1"/>
    <x v="8"/>
    <x v="0"/>
    <x v="711"/>
    <n v="1.4314120730945254E-2"/>
  </r>
  <r>
    <x v="1"/>
    <x v="5"/>
    <x v="0"/>
    <x v="711"/>
    <n v="5.8510274739736223"/>
  </r>
  <r>
    <x v="1"/>
    <x v="3"/>
    <x v="0"/>
    <x v="712"/>
    <n v="3.3508075058832132"/>
  </r>
  <r>
    <x v="1"/>
    <x v="4"/>
    <x v="0"/>
    <x v="712"/>
    <n v="3.3571524159427657"/>
  </r>
  <r>
    <x v="1"/>
    <x v="0"/>
    <x v="0"/>
    <x v="713"/>
    <n v="1.7698594260936789"/>
  </r>
  <r>
    <x v="1"/>
    <x v="6"/>
    <x v="0"/>
    <x v="713"/>
    <n v="1.1478237115295749E-2"/>
  </r>
  <r>
    <x v="1"/>
    <x v="1"/>
    <x v="0"/>
    <x v="713"/>
    <n v="0.58423728591521762"/>
  </r>
  <r>
    <x v="1"/>
    <x v="2"/>
    <x v="0"/>
    <x v="713"/>
    <n v="5.8505944115859831"/>
  </r>
  <r>
    <x v="1"/>
    <x v="7"/>
    <x v="0"/>
    <x v="713"/>
    <n v="0.36731593403085649"/>
  </r>
  <r>
    <x v="1"/>
    <x v="8"/>
    <x v="0"/>
    <x v="713"/>
    <n v="1.1478237115295749E-2"/>
  </r>
  <r>
    <x v="1"/>
    <x v="5"/>
    <x v="0"/>
    <x v="713"/>
    <n v="5.8505944115859831"/>
  </r>
  <r>
    <x v="1"/>
    <x v="3"/>
    <x v="0"/>
    <x v="714"/>
    <n v="3.3503813177279351"/>
  </r>
  <r>
    <x v="1"/>
    <x v="4"/>
    <x v="0"/>
    <x v="714"/>
    <n v="3.3571689592524434"/>
  </r>
  <r>
    <x v="1"/>
    <x v="0"/>
    <x v="0"/>
    <x v="715"/>
    <n v="1.1827732716427248"/>
  </r>
  <r>
    <x v="1"/>
    <x v="6"/>
    <x v="0"/>
    <x v="715"/>
    <n v="8.6289413896636063E-3"/>
  </r>
  <r>
    <x v="1"/>
    <x v="1"/>
    <x v="0"/>
    <x v="715"/>
    <n v="0.58708615445095402"/>
  </r>
  <r>
    <x v="1"/>
    <x v="2"/>
    <x v="0"/>
    <x v="715"/>
    <n v="5.8501750976474121"/>
  </r>
  <r>
    <x v="1"/>
    <x v="7"/>
    <x v="0"/>
    <x v="715"/>
    <n v="0.36632230149741263"/>
  </r>
  <r>
    <x v="1"/>
    <x v="8"/>
    <x v="0"/>
    <x v="715"/>
    <n v="8.6289413896636063E-3"/>
  </r>
  <r>
    <x v="1"/>
    <x v="5"/>
    <x v="0"/>
    <x v="715"/>
    <n v="5.8501750976474121"/>
  </r>
  <r>
    <x v="1"/>
    <x v="3"/>
    <x v="0"/>
    <x v="716"/>
    <n v="3.3499551300152586"/>
  </r>
  <r>
    <x v="1"/>
    <x v="4"/>
    <x v="0"/>
    <x v="716"/>
    <n v="3.3571869589863468"/>
  </r>
  <r>
    <x v="1"/>
    <x v="0"/>
    <x v="0"/>
    <x v="717"/>
    <n v="0.59282467855810761"/>
  </r>
  <r>
    <x v="1"/>
    <x v="6"/>
    <x v="0"/>
    <x v="717"/>
    <n v="5.7661922832725858E-3"/>
  </r>
  <r>
    <x v="1"/>
    <x v="1"/>
    <x v="0"/>
    <x v="717"/>
    <n v="0.58994859308461722"/>
  </r>
  <r>
    <x v="1"/>
    <x v="2"/>
    <x v="0"/>
    <x v="717"/>
    <n v="5.8497420361538799"/>
  </r>
  <r>
    <x v="1"/>
    <x v="7"/>
    <x v="0"/>
    <x v="717"/>
    <n v="0.36529849745087378"/>
  </r>
  <r>
    <x v="1"/>
    <x v="8"/>
    <x v="0"/>
    <x v="717"/>
    <n v="5.7661922832725858E-3"/>
  </r>
  <r>
    <x v="1"/>
    <x v="5"/>
    <x v="0"/>
    <x v="717"/>
    <n v="5.8497420361538799"/>
  </r>
  <r>
    <x v="1"/>
    <x v="3"/>
    <x v="0"/>
    <x v="718"/>
    <n v="3.34952894273155"/>
  </r>
  <r>
    <x v="1"/>
    <x v="4"/>
    <x v="0"/>
    <x v="718"/>
    <n v="3.3572052538744623"/>
  </r>
  <r>
    <x v="1"/>
    <x v="0"/>
    <x v="0"/>
    <x v="719"/>
    <n v="0"/>
  </r>
  <r>
    <x v="1"/>
    <x v="6"/>
    <x v="0"/>
    <x v="719"/>
    <n v="2.8898928685255417E-3"/>
  </r>
  <r>
    <x v="1"/>
    <x v="1"/>
    <x v="0"/>
    <x v="719"/>
    <n v="0.59282467855810761"/>
  </r>
  <r>
    <x v="1"/>
    <x v="2"/>
    <x v="0"/>
    <x v="719"/>
    <n v="0"/>
  </r>
  <r>
    <x v="1"/>
    <x v="7"/>
    <x v="0"/>
    <x v="719"/>
    <n v="0.36431056927527239"/>
  </r>
  <r>
    <x v="1"/>
    <x v="8"/>
    <x v="0"/>
    <x v="719"/>
    <n v="2.8898928685255417E-3"/>
  </r>
  <r>
    <x v="1"/>
    <x v="5"/>
    <x v="0"/>
    <x v="719"/>
    <n v="0"/>
  </r>
  <r>
    <x v="2"/>
    <x v="0"/>
    <x v="0"/>
    <x v="0"/>
    <n v="100"/>
  </r>
  <r>
    <x v="2"/>
    <x v="1"/>
    <x v="0"/>
    <x v="0"/>
    <n v="0"/>
  </r>
  <r>
    <x v="2"/>
    <x v="2"/>
    <x v="0"/>
    <x v="0"/>
    <n v="3.5000000000000004"/>
  </r>
  <r>
    <x v="2"/>
    <x v="3"/>
    <x v="0"/>
    <x v="0"/>
    <n v="1.364561462751146"/>
  </r>
  <r>
    <x v="2"/>
    <x v="4"/>
    <x v="0"/>
    <x v="0"/>
    <n v="2.408441517194948"/>
  </r>
  <r>
    <x v="2"/>
    <x v="5"/>
    <x v="0"/>
    <x v="0"/>
    <n v="3.5000000000000004"/>
  </r>
  <r>
    <x v="2"/>
    <x v="0"/>
    <x v="0"/>
    <x v="1"/>
    <n v="99.842621978857849"/>
  </r>
  <r>
    <x v="2"/>
    <x v="6"/>
    <x v="0"/>
    <x v="1"/>
    <n v="0.29166666666666669"/>
  </r>
  <r>
    <x v="2"/>
    <x v="1"/>
    <x v="0"/>
    <x v="1"/>
    <n v="0.15737802114215674"/>
  </r>
  <r>
    <x v="2"/>
    <x v="2"/>
    <x v="0"/>
    <x v="1"/>
    <n v="3.8644423884621171"/>
  </r>
  <r>
    <x v="2"/>
    <x v="7"/>
    <x v="0"/>
    <x v="1"/>
    <n v="0.99944321741711317"/>
  </r>
  <r>
    <x v="2"/>
    <x v="8"/>
    <x v="0"/>
    <x v="1"/>
    <n v="0.29166666666666669"/>
  </r>
  <r>
    <x v="2"/>
    <x v="5"/>
    <x v="0"/>
    <x v="1"/>
    <n v="3.8644423884621171"/>
  </r>
  <r>
    <x v="2"/>
    <x v="3"/>
    <x v="0"/>
    <x v="2"/>
    <n v="1.3644437503821383"/>
  </r>
  <r>
    <x v="2"/>
    <x v="4"/>
    <x v="0"/>
    <x v="2"/>
    <n v="2.4105578955703644"/>
  </r>
  <r>
    <x v="2"/>
    <x v="0"/>
    <x v="0"/>
    <x v="3"/>
    <n v="99.694564637892782"/>
  </r>
  <r>
    <x v="2"/>
    <x v="6"/>
    <x v="0"/>
    <x v="3"/>
    <n v="0.32153005045858141"/>
  </r>
  <r>
    <x v="2"/>
    <x v="1"/>
    <x v="0"/>
    <x v="3"/>
    <n v="0.14805734096506337"/>
  </r>
  <r>
    <x v="2"/>
    <x v="2"/>
    <x v="0"/>
    <x v="3"/>
    <n v="3.8641006643392517"/>
  </r>
  <r>
    <x v="2"/>
    <x v="7"/>
    <x v="0"/>
    <x v="3"/>
    <n v="0.99829351325883409"/>
  </r>
  <r>
    <x v="2"/>
    <x v="8"/>
    <x v="0"/>
    <x v="3"/>
    <n v="0.32153005045858141"/>
  </r>
  <r>
    <x v="2"/>
    <x v="5"/>
    <x v="0"/>
    <x v="3"/>
    <n v="3.8641006643392517"/>
  </r>
  <r>
    <x v="2"/>
    <x v="3"/>
    <x v="0"/>
    <x v="4"/>
    <n v="1.3638033240413794"/>
  </r>
  <r>
    <x v="2"/>
    <x v="4"/>
    <x v="0"/>
    <x v="4"/>
    <n v="2.4124698973111203"/>
  </r>
  <r>
    <x v="2"/>
    <x v="0"/>
    <x v="0"/>
    <x v="5"/>
    <n v="99.546021554704865"/>
  </r>
  <r>
    <x v="2"/>
    <x v="6"/>
    <x v="0"/>
    <x v="5"/>
    <n v="0.32102486120691165"/>
  </r>
  <r>
    <x v="2"/>
    <x v="1"/>
    <x v="0"/>
    <x v="5"/>
    <n v="0.1485430831879159"/>
  </r>
  <r>
    <x v="2"/>
    <x v="2"/>
    <x v="0"/>
    <x v="5"/>
    <n v="3.8737032245165315"/>
  </r>
  <r>
    <x v="2"/>
    <x v="7"/>
    <x v="0"/>
    <x v="5"/>
    <n v="0.99725646550735436"/>
  </r>
  <r>
    <x v="2"/>
    <x v="8"/>
    <x v="0"/>
    <x v="5"/>
    <n v="0.32102486120691165"/>
  </r>
  <r>
    <x v="2"/>
    <x v="5"/>
    <x v="0"/>
    <x v="5"/>
    <n v="3.8737032245165315"/>
  </r>
  <r>
    <x v="2"/>
    <x v="3"/>
    <x v="0"/>
    <x v="6"/>
    <n v="1.3842641840903669"/>
  </r>
  <r>
    <x v="2"/>
    <x v="4"/>
    <x v="0"/>
    <x v="6"/>
    <n v="2.4145881719216167"/>
  </r>
  <r>
    <x v="2"/>
    <x v="0"/>
    <x v="0"/>
    <x v="7"/>
    <n v="99.397251288673033"/>
  </r>
  <r>
    <x v="2"/>
    <x v="6"/>
    <x v="0"/>
    <x v="7"/>
    <n v="0.32134312057021031"/>
  </r>
  <r>
    <x v="2"/>
    <x v="1"/>
    <x v="0"/>
    <x v="7"/>
    <n v="0.14877026603182855"/>
  </r>
  <r>
    <x v="2"/>
    <x v="2"/>
    <x v="0"/>
    <x v="7"/>
    <n v="3.8894526678492669"/>
  </r>
  <r>
    <x v="2"/>
    <x v="7"/>
    <x v="0"/>
    <x v="7"/>
    <n v="0.99610154794673711"/>
  </r>
  <r>
    <x v="2"/>
    <x v="8"/>
    <x v="0"/>
    <x v="7"/>
    <n v="0.32134312057021031"/>
  </r>
  <r>
    <x v="2"/>
    <x v="5"/>
    <x v="0"/>
    <x v="7"/>
    <n v="3.8894526678492669"/>
  </r>
  <r>
    <x v="2"/>
    <x v="3"/>
    <x v="0"/>
    <x v="8"/>
    <n v="1.3946414171361443"/>
  </r>
  <r>
    <x v="2"/>
    <x v="4"/>
    <x v="0"/>
    <x v="8"/>
    <n v="2.4165956815558109"/>
  </r>
  <r>
    <x v="2"/>
    <x v="0"/>
    <x v="0"/>
    <x v="9"/>
    <n v="99.248411957828509"/>
  </r>
  <r>
    <x v="2"/>
    <x v="6"/>
    <x v="0"/>
    <x v="9"/>
    <n v="0.32216742016801109"/>
  </r>
  <r>
    <x v="2"/>
    <x v="1"/>
    <x v="0"/>
    <x v="9"/>
    <n v="0.14883933084452222"/>
  </r>
  <r>
    <x v="2"/>
    <x v="2"/>
    <x v="0"/>
    <x v="9"/>
    <n v="3.8985276060415552"/>
  </r>
  <r>
    <x v="2"/>
    <x v="7"/>
    <x v="0"/>
    <x v="9"/>
    <n v="0.99497245505813714"/>
  </r>
  <r>
    <x v="2"/>
    <x v="8"/>
    <x v="0"/>
    <x v="9"/>
    <n v="0.32216742016801109"/>
  </r>
  <r>
    <x v="2"/>
    <x v="5"/>
    <x v="0"/>
    <x v="9"/>
    <n v="3.8985276060415552"/>
  </r>
  <r>
    <x v="2"/>
    <x v="3"/>
    <x v="0"/>
    <x v="10"/>
    <n v="1.4026730383806418"/>
  </r>
  <r>
    <x v="2"/>
    <x v="4"/>
    <x v="0"/>
    <x v="10"/>
    <n v="2.4186478920009913"/>
  </r>
  <r>
    <x v="2"/>
    <x v="0"/>
    <x v="0"/>
    <x v="11"/>
    <n v="99.099326726567568"/>
  </r>
  <r>
    <x v="2"/>
    <x v="6"/>
    <x v="0"/>
    <x v="11"/>
    <n v="0.32243556156114933"/>
  </r>
  <r>
    <x v="2"/>
    <x v="1"/>
    <x v="0"/>
    <x v="11"/>
    <n v="0.14908523126094311"/>
  </r>
  <r>
    <x v="2"/>
    <x v="2"/>
    <x v="0"/>
    <x v="11"/>
    <n v="3.9037255415520367"/>
  </r>
  <r>
    <x v="2"/>
    <x v="7"/>
    <x v="0"/>
    <x v="11"/>
    <n v="0.99379951585317472"/>
  </r>
  <r>
    <x v="2"/>
    <x v="8"/>
    <x v="0"/>
    <x v="11"/>
    <n v="0.32243556156114933"/>
  </r>
  <r>
    <x v="2"/>
    <x v="5"/>
    <x v="0"/>
    <x v="11"/>
    <n v="3.9037255415520367"/>
  </r>
  <r>
    <x v="2"/>
    <x v="3"/>
    <x v="0"/>
    <x v="12"/>
    <n v="1.4047780556476486"/>
  </r>
  <r>
    <x v="2"/>
    <x v="4"/>
    <x v="0"/>
    <x v="12"/>
    <n v="2.4206172715990348"/>
  </r>
  <r>
    <x v="2"/>
    <x v="0"/>
    <x v="0"/>
    <x v="13"/>
    <n v="98.94989249101198"/>
  </r>
  <r>
    <x v="2"/>
    <x v="6"/>
    <x v="0"/>
    <x v="13"/>
    <n v="0.32238047741092679"/>
  </r>
  <r>
    <x v="2"/>
    <x v="1"/>
    <x v="0"/>
    <x v="13"/>
    <n v="0.14943423555558766"/>
  </r>
  <r>
    <x v="2"/>
    <x v="2"/>
    <x v="0"/>
    <x v="13"/>
    <n v="3.9085430983328928"/>
  </r>
  <r>
    <x v="2"/>
    <x v="7"/>
    <x v="0"/>
    <x v="13"/>
    <n v="0.99266154763132664"/>
  </r>
  <r>
    <x v="2"/>
    <x v="8"/>
    <x v="0"/>
    <x v="13"/>
    <n v="0.32238047741092679"/>
  </r>
  <r>
    <x v="2"/>
    <x v="5"/>
    <x v="0"/>
    <x v="13"/>
    <n v="3.9085430983328928"/>
  </r>
  <r>
    <x v="2"/>
    <x v="3"/>
    <x v="0"/>
    <x v="14"/>
    <n v="1.4125592979453483"/>
  </r>
  <r>
    <x v="2"/>
    <x v="4"/>
    <x v="0"/>
    <x v="14"/>
    <n v="2.4226478224986137"/>
  </r>
  <r>
    <x v="2"/>
    <x v="0"/>
    <x v="0"/>
    <x v="15"/>
    <n v="98.800097478600748"/>
  </r>
  <r>
    <x v="2"/>
    <x v="6"/>
    <x v="0"/>
    <x v="15"/>
    <n v="0.32229159948043884"/>
  </r>
  <r>
    <x v="2"/>
    <x v="1"/>
    <x v="0"/>
    <x v="15"/>
    <n v="0.14979501241123103"/>
  </r>
  <r>
    <x v="2"/>
    <x v="2"/>
    <x v="0"/>
    <x v="15"/>
    <n v="3.9165899866235065"/>
  </r>
  <r>
    <x v="2"/>
    <x v="7"/>
    <x v="0"/>
    <x v="15"/>
    <n v="0.99148301551507201"/>
  </r>
  <r>
    <x v="2"/>
    <x v="8"/>
    <x v="0"/>
    <x v="15"/>
    <n v="0.32229159948043884"/>
  </r>
  <r>
    <x v="2"/>
    <x v="5"/>
    <x v="0"/>
    <x v="15"/>
    <n v="3.9165899866235065"/>
  </r>
  <r>
    <x v="2"/>
    <x v="3"/>
    <x v="0"/>
    <x v="16"/>
    <n v="1.4208895644581387"/>
  </r>
  <r>
    <x v="2"/>
    <x v="4"/>
    <x v="0"/>
    <x v="16"/>
    <n v="2.4246617263091297"/>
  </r>
  <r>
    <x v="2"/>
    <x v="0"/>
    <x v="0"/>
    <x v="17"/>
    <n v="98.65002375173745"/>
  </r>
  <r>
    <x v="2"/>
    <x v="6"/>
    <x v="0"/>
    <x v="17"/>
    <n v="0.3224662270517617"/>
  </r>
  <r>
    <x v="2"/>
    <x v="1"/>
    <x v="0"/>
    <x v="17"/>
    <n v="0.15007372686330128"/>
  </r>
  <r>
    <x v="2"/>
    <x v="2"/>
    <x v="0"/>
    <x v="17"/>
    <n v="3.9242213450533114"/>
  </r>
  <r>
    <x v="2"/>
    <x v="7"/>
    <x v="0"/>
    <x v="17"/>
    <n v="0.99029920880883149"/>
  </r>
  <r>
    <x v="2"/>
    <x v="8"/>
    <x v="0"/>
    <x v="17"/>
    <n v="0.3224662270517617"/>
  </r>
  <r>
    <x v="2"/>
    <x v="5"/>
    <x v="0"/>
    <x v="17"/>
    <n v="3.9242213450533114"/>
  </r>
  <r>
    <x v="2"/>
    <x v="3"/>
    <x v="0"/>
    <x v="18"/>
    <n v="1.4275532351011533"/>
  </r>
  <r>
    <x v="2"/>
    <x v="4"/>
    <x v="0"/>
    <x v="18"/>
    <n v="2.4265934157520208"/>
  </r>
  <r>
    <x v="2"/>
    <x v="0"/>
    <x v="0"/>
    <x v="19"/>
    <n v="98.499658379515935"/>
  </r>
  <r>
    <x v="2"/>
    <x v="6"/>
    <x v="0"/>
    <x v="19"/>
    <n v="0.32260377408048685"/>
  </r>
  <r>
    <x v="2"/>
    <x v="1"/>
    <x v="0"/>
    <x v="19"/>
    <n v="0.15036537222151525"/>
  </r>
  <r>
    <x v="2"/>
    <x v="2"/>
    <x v="0"/>
    <x v="19"/>
    <n v="3.9330525288258844"/>
  </r>
  <r>
    <x v="2"/>
    <x v="7"/>
    <x v="0"/>
    <x v="19"/>
    <n v="0.98914881779874153"/>
  </r>
  <r>
    <x v="2"/>
    <x v="8"/>
    <x v="0"/>
    <x v="19"/>
    <n v="0.32260377408048685"/>
  </r>
  <r>
    <x v="2"/>
    <x v="5"/>
    <x v="0"/>
    <x v="19"/>
    <n v="3.9330525288258844"/>
  </r>
  <r>
    <x v="2"/>
    <x v="3"/>
    <x v="0"/>
    <x v="20"/>
    <n v="1.4389187707775308"/>
  </r>
  <r>
    <x v="2"/>
    <x v="4"/>
    <x v="0"/>
    <x v="20"/>
    <n v="2.4285752441155495"/>
  </r>
  <r>
    <x v="2"/>
    <x v="0"/>
    <x v="0"/>
    <x v="21"/>
    <n v="98.34903035042926"/>
  </r>
  <r>
    <x v="2"/>
    <x v="6"/>
    <x v="0"/>
    <x v="21"/>
    <n v="0.32283694206503399"/>
  </r>
  <r>
    <x v="2"/>
    <x v="1"/>
    <x v="0"/>
    <x v="21"/>
    <n v="0.15062802908667633"/>
  </r>
  <r>
    <x v="2"/>
    <x v="2"/>
    <x v="0"/>
    <x v="21"/>
    <n v="3.9418326551273619"/>
  </r>
  <r>
    <x v="2"/>
    <x v="7"/>
    <x v="0"/>
    <x v="21"/>
    <n v="0.98795417856451062"/>
  </r>
  <r>
    <x v="2"/>
    <x v="8"/>
    <x v="0"/>
    <x v="21"/>
    <n v="0.32283694206503399"/>
  </r>
  <r>
    <x v="2"/>
    <x v="5"/>
    <x v="0"/>
    <x v="21"/>
    <n v="3.9418326551273619"/>
  </r>
  <r>
    <x v="2"/>
    <x v="3"/>
    <x v="0"/>
    <x v="22"/>
    <n v="1.4447466231797934"/>
  </r>
  <r>
    <x v="2"/>
    <x v="4"/>
    <x v="0"/>
    <x v="22"/>
    <n v="2.4304695955974953"/>
  </r>
  <r>
    <x v="2"/>
    <x v="0"/>
    <x v="0"/>
    <x v="23"/>
    <n v="98.198136097103117"/>
  </r>
  <r>
    <x v="2"/>
    <x v="6"/>
    <x v="0"/>
    <x v="23"/>
    <n v="0.32306284952952835"/>
  </r>
  <r>
    <x v="2"/>
    <x v="1"/>
    <x v="0"/>
    <x v="23"/>
    <n v="0.15089425332614045"/>
  </r>
  <r>
    <x v="2"/>
    <x v="2"/>
    <x v="0"/>
    <x v="23"/>
    <n v="3.9516650498822115"/>
  </r>
  <r>
    <x v="2"/>
    <x v="7"/>
    <x v="0"/>
    <x v="23"/>
    <n v="0.98679242951252677"/>
  </r>
  <r>
    <x v="2"/>
    <x v="8"/>
    <x v="0"/>
    <x v="23"/>
    <n v="0.32306284952952835"/>
  </r>
  <r>
    <x v="2"/>
    <x v="5"/>
    <x v="0"/>
    <x v="23"/>
    <n v="3.9516650498822115"/>
  </r>
  <r>
    <x v="2"/>
    <x v="3"/>
    <x v="0"/>
    <x v="24"/>
    <n v="1.4590452250936803"/>
  </r>
  <r>
    <x v="2"/>
    <x v="4"/>
    <x v="0"/>
    <x v="24"/>
    <n v="2.4324146338925656"/>
  </r>
  <r>
    <x v="2"/>
    <x v="0"/>
    <x v="0"/>
    <x v="25"/>
    <n v="98.04700057906615"/>
  </r>
  <r>
    <x v="2"/>
    <x v="6"/>
    <x v="0"/>
    <x v="25"/>
    <n v="0.32337178531541594"/>
  </r>
  <r>
    <x v="2"/>
    <x v="1"/>
    <x v="0"/>
    <x v="25"/>
    <n v="0.15113551803697028"/>
  </r>
  <r>
    <x v="2"/>
    <x v="2"/>
    <x v="0"/>
    <x v="25"/>
    <n v="3.9631451539114604"/>
  </r>
  <r>
    <x v="2"/>
    <x v="7"/>
    <x v="0"/>
    <x v="25"/>
    <n v="0.98558527757057179"/>
  </r>
  <r>
    <x v="2"/>
    <x v="8"/>
    <x v="0"/>
    <x v="25"/>
    <n v="0.32337178531541594"/>
  </r>
  <r>
    <x v="2"/>
    <x v="5"/>
    <x v="0"/>
    <x v="25"/>
    <n v="3.9631451539114604"/>
  </r>
  <r>
    <x v="2"/>
    <x v="3"/>
    <x v="0"/>
    <x v="26"/>
    <n v="1.4675185939299062"/>
  </r>
  <r>
    <x v="2"/>
    <x v="4"/>
    <x v="0"/>
    <x v="26"/>
    <n v="2.434329055073281"/>
  </r>
  <r>
    <x v="2"/>
    <x v="0"/>
    <x v="0"/>
    <x v="27"/>
    <n v="97.895663966499839"/>
  </r>
  <r>
    <x v="2"/>
    <x v="6"/>
    <x v="0"/>
    <x v="27"/>
    <n v="0.3238120793337334"/>
  </r>
  <r>
    <x v="2"/>
    <x v="1"/>
    <x v="0"/>
    <x v="27"/>
    <n v="0.15133661256630837"/>
  </r>
  <r>
    <x v="2"/>
    <x v="2"/>
    <x v="0"/>
    <x v="27"/>
    <n v="3.9720579005600198"/>
  </r>
  <r>
    <x v="2"/>
    <x v="7"/>
    <x v="0"/>
    <x v="27"/>
    <n v="0.98437014234208575"/>
  </r>
  <r>
    <x v="2"/>
    <x v="8"/>
    <x v="0"/>
    <x v="27"/>
    <n v="0.3238120793337334"/>
  </r>
  <r>
    <x v="2"/>
    <x v="5"/>
    <x v="0"/>
    <x v="27"/>
    <n v="3.9720579005600198"/>
  </r>
  <r>
    <x v="2"/>
    <x v="3"/>
    <x v="0"/>
    <x v="28"/>
    <n v="1.4759921305691925"/>
  </r>
  <r>
    <x v="2"/>
    <x v="4"/>
    <x v="0"/>
    <x v="28"/>
    <n v="2.4360418343472467"/>
  </r>
  <r>
    <x v="2"/>
    <x v="0"/>
    <x v="0"/>
    <x v="29"/>
    <n v="97.744057498849415"/>
  </r>
  <r>
    <x v="2"/>
    <x v="6"/>
    <x v="0"/>
    <x v="29"/>
    <n v="0.32403937124058707"/>
  </r>
  <r>
    <x v="2"/>
    <x v="1"/>
    <x v="0"/>
    <x v="29"/>
    <n v="0.1516064676504312"/>
  </r>
  <r>
    <x v="2"/>
    <x v="2"/>
    <x v="0"/>
    <x v="29"/>
    <n v="3.9864038108858502"/>
  </r>
  <r>
    <x v="2"/>
    <x v="7"/>
    <x v="0"/>
    <x v="29"/>
    <n v="0.98326726303093148"/>
  </r>
  <r>
    <x v="2"/>
    <x v="8"/>
    <x v="0"/>
    <x v="29"/>
    <n v="0.32403937124058707"/>
  </r>
  <r>
    <x v="2"/>
    <x v="5"/>
    <x v="0"/>
    <x v="29"/>
    <n v="3.9864038108858502"/>
  </r>
  <r>
    <x v="2"/>
    <x v="3"/>
    <x v="0"/>
    <x v="30"/>
    <n v="1.4975107806902255"/>
  </r>
  <r>
    <x v="2"/>
    <x v="4"/>
    <x v="0"/>
    <x v="30"/>
    <n v="2.4379199960260944"/>
  </r>
  <r>
    <x v="2"/>
    <x v="0"/>
    <x v="0"/>
    <x v="31"/>
    <n v="97.592318753670739"/>
  </r>
  <r>
    <x v="2"/>
    <x v="6"/>
    <x v="0"/>
    <x v="31"/>
    <n v="0.32470606942071573"/>
  </r>
  <r>
    <x v="2"/>
    <x v="1"/>
    <x v="0"/>
    <x v="31"/>
    <n v="0.15173874517867253"/>
  </r>
  <r>
    <x v="2"/>
    <x v="2"/>
    <x v="0"/>
    <x v="31"/>
    <n v="4.0026935491311288"/>
  </r>
  <r>
    <x v="2"/>
    <x v="7"/>
    <x v="0"/>
    <x v="31"/>
    <n v="0.98203586838209334"/>
  </r>
  <r>
    <x v="2"/>
    <x v="8"/>
    <x v="0"/>
    <x v="31"/>
    <n v="0.32470606942071573"/>
  </r>
  <r>
    <x v="2"/>
    <x v="5"/>
    <x v="0"/>
    <x v="31"/>
    <n v="4.0026935491311288"/>
  </r>
  <r>
    <x v="2"/>
    <x v="3"/>
    <x v="0"/>
    <x v="32"/>
    <n v="1.5078765822196694"/>
  </r>
  <r>
    <x v="2"/>
    <x v="4"/>
    <x v="0"/>
    <x v="32"/>
    <n v="2.4396929730340577"/>
  </r>
  <r>
    <x v="2"/>
    <x v="0"/>
    <x v="0"/>
    <x v="33"/>
    <n v="97.440494688668238"/>
  </r>
  <r>
    <x v="2"/>
    <x v="6"/>
    <x v="0"/>
    <x v="33"/>
    <n v="0.32552678726672224"/>
  </r>
  <r>
    <x v="2"/>
    <x v="1"/>
    <x v="0"/>
    <x v="33"/>
    <n v="0.15182406500249751"/>
  </r>
  <r>
    <x v="2"/>
    <x v="2"/>
    <x v="0"/>
    <x v="33"/>
    <n v="4.0128922905021103"/>
  </r>
  <r>
    <x v="2"/>
    <x v="7"/>
    <x v="0"/>
    <x v="33"/>
    <n v="0.98083272557381018"/>
  </r>
  <r>
    <x v="2"/>
    <x v="8"/>
    <x v="0"/>
    <x v="33"/>
    <n v="0.32552678726672224"/>
  </r>
  <r>
    <x v="2"/>
    <x v="5"/>
    <x v="0"/>
    <x v="33"/>
    <n v="4.0128922905021103"/>
  </r>
  <r>
    <x v="2"/>
    <x v="3"/>
    <x v="0"/>
    <x v="34"/>
    <n v="1.5182426525076842"/>
  </r>
  <r>
    <x v="2"/>
    <x v="4"/>
    <x v="0"/>
    <x v="34"/>
    <n v="2.441502868363421"/>
  </r>
  <r>
    <x v="2"/>
    <x v="0"/>
    <x v="0"/>
    <x v="35"/>
    <n v="97.288425913997571"/>
  </r>
  <r>
    <x v="2"/>
    <x v="6"/>
    <x v="0"/>
    <x v="35"/>
    <n v="0.32584850826572376"/>
  </r>
  <r>
    <x v="2"/>
    <x v="1"/>
    <x v="0"/>
    <x v="35"/>
    <n v="0.15206877467067068"/>
  </r>
  <r>
    <x v="2"/>
    <x v="2"/>
    <x v="0"/>
    <x v="35"/>
    <n v="4.0336239130452345"/>
  </r>
  <r>
    <x v="2"/>
    <x v="7"/>
    <x v="0"/>
    <x v="35"/>
    <n v="0.97958266744764255"/>
  </r>
  <r>
    <x v="2"/>
    <x v="8"/>
    <x v="0"/>
    <x v="35"/>
    <n v="0.32584850826572376"/>
  </r>
  <r>
    <x v="2"/>
    <x v="5"/>
    <x v="0"/>
    <x v="35"/>
    <n v="4.0336239130452345"/>
  </r>
  <r>
    <x v="2"/>
    <x v="3"/>
    <x v="0"/>
    <x v="36"/>
    <n v="1.5490075040329732"/>
  </r>
  <r>
    <x v="2"/>
    <x v="4"/>
    <x v="0"/>
    <x v="36"/>
    <n v="2.4432329150970489"/>
  </r>
  <r>
    <x v="2"/>
    <x v="0"/>
    <x v="0"/>
    <x v="37"/>
    <n v="97.13637950998185"/>
  </r>
  <r>
    <x v="2"/>
    <x v="6"/>
    <x v="0"/>
    <x v="37"/>
    <n v="0.32702076769102512"/>
  </r>
  <r>
    <x v="2"/>
    <x v="1"/>
    <x v="0"/>
    <x v="37"/>
    <n v="0.15204640401572769"/>
  </r>
  <r>
    <x v="2"/>
    <x v="2"/>
    <x v="0"/>
    <x v="37"/>
    <n v="4.0551662740248773"/>
  </r>
  <r>
    <x v="2"/>
    <x v="7"/>
    <x v="0"/>
    <x v="37"/>
    <n v="0.97835802979548081"/>
  </r>
  <r>
    <x v="2"/>
    <x v="8"/>
    <x v="0"/>
    <x v="37"/>
    <n v="0.32702076769102512"/>
  </r>
  <r>
    <x v="2"/>
    <x v="5"/>
    <x v="0"/>
    <x v="37"/>
    <n v="4.0551662740248773"/>
  </r>
  <r>
    <x v="2"/>
    <x v="3"/>
    <x v="0"/>
    <x v="38"/>
    <n v="1.5617360403842762"/>
  </r>
  <r>
    <x v="2"/>
    <x v="4"/>
    <x v="0"/>
    <x v="38"/>
    <n v="2.4449547517851666"/>
  </r>
  <r>
    <x v="2"/>
    <x v="0"/>
    <x v="0"/>
    <x v="39"/>
    <n v="96.984372144782839"/>
  </r>
  <r>
    <x v="2"/>
    <x v="6"/>
    <x v="0"/>
    <x v="39"/>
    <n v="0.32825347514146613"/>
  </r>
  <r>
    <x v="2"/>
    <x v="1"/>
    <x v="0"/>
    <x v="39"/>
    <n v="0.15200736519901273"/>
  </r>
  <r>
    <x v="2"/>
    <x v="2"/>
    <x v="0"/>
    <x v="39"/>
    <n v="4.0677956681907856"/>
  </r>
  <r>
    <x v="2"/>
    <x v="7"/>
    <x v="0"/>
    <x v="39"/>
    <n v="0.97707657415478233"/>
  </r>
  <r>
    <x v="2"/>
    <x v="8"/>
    <x v="0"/>
    <x v="39"/>
    <n v="0.32825347514146613"/>
  </r>
  <r>
    <x v="2"/>
    <x v="5"/>
    <x v="0"/>
    <x v="39"/>
    <n v="4.0677956681907856"/>
  </r>
  <r>
    <x v="2"/>
    <x v="3"/>
    <x v="0"/>
    <x v="40"/>
    <n v="1.5742596696872058"/>
  </r>
  <r>
    <x v="2"/>
    <x v="4"/>
    <x v="0"/>
    <x v="40"/>
    <n v="2.4466493538749301"/>
  </r>
  <r>
    <x v="2"/>
    <x v="0"/>
    <x v="0"/>
    <x v="41"/>
    <n v="96.83217288680261"/>
  </r>
  <r>
    <x v="2"/>
    <x v="6"/>
    <x v="0"/>
    <x v="41"/>
    <n v="0.32876050741062546"/>
  </r>
  <r>
    <x v="2"/>
    <x v="1"/>
    <x v="0"/>
    <x v="41"/>
    <n v="0.1521992579802354"/>
  </r>
  <r>
    <x v="2"/>
    <x v="2"/>
    <x v="0"/>
    <x v="41"/>
    <n v="4.0805214809360812"/>
  </r>
  <r>
    <x v="2"/>
    <x v="7"/>
    <x v="0"/>
    <x v="41"/>
    <n v="0.9757864912220876"/>
  </r>
  <r>
    <x v="2"/>
    <x v="8"/>
    <x v="0"/>
    <x v="41"/>
    <n v="0.32876050741062546"/>
  </r>
  <r>
    <x v="2"/>
    <x v="5"/>
    <x v="0"/>
    <x v="41"/>
    <n v="4.0805214809360812"/>
  </r>
  <r>
    <x v="2"/>
    <x v="3"/>
    <x v="0"/>
    <x v="42"/>
    <n v="1.5867836782109235"/>
  </r>
  <r>
    <x v="2"/>
    <x v="4"/>
    <x v="0"/>
    <x v="42"/>
    <n v="2.4482633615566129"/>
  </r>
  <r>
    <x v="2"/>
    <x v="0"/>
    <x v="0"/>
    <x v="43"/>
    <n v="96.67978140102997"/>
  </r>
  <r>
    <x v="2"/>
    <x v="6"/>
    <x v="0"/>
    <x v="43"/>
    <n v="0.32927146792526191"/>
  </r>
  <r>
    <x v="2"/>
    <x v="1"/>
    <x v="0"/>
    <x v="43"/>
    <n v="0.15239148577264541"/>
  </r>
  <r>
    <x v="2"/>
    <x v="2"/>
    <x v="0"/>
    <x v="43"/>
    <n v="4.0928436791322609"/>
  </r>
  <r>
    <x v="2"/>
    <x v="7"/>
    <x v="0"/>
    <x v="43"/>
    <n v="0.97452961047272157"/>
  </r>
  <r>
    <x v="2"/>
    <x v="8"/>
    <x v="0"/>
    <x v="43"/>
    <n v="0.32927146792526191"/>
  </r>
  <r>
    <x v="2"/>
    <x v="5"/>
    <x v="0"/>
    <x v="43"/>
    <n v="4.0928436791322609"/>
  </r>
  <r>
    <x v="2"/>
    <x v="3"/>
    <x v="0"/>
    <x v="44"/>
    <n v="1.5993080785688285"/>
  </r>
  <r>
    <x v="2"/>
    <x v="4"/>
    <x v="0"/>
    <x v="44"/>
    <n v="2.4499043765417561"/>
  </r>
  <r>
    <x v="2"/>
    <x v="0"/>
    <x v="0"/>
    <x v="45"/>
    <n v="96.527184637706384"/>
  </r>
  <r>
    <x v="2"/>
    <x v="6"/>
    <x v="0"/>
    <x v="45"/>
    <n v="0.32974602683924503"/>
  </r>
  <r>
    <x v="2"/>
    <x v="1"/>
    <x v="0"/>
    <x v="45"/>
    <n v="0.1525967633235866"/>
  </r>
  <r>
    <x v="2"/>
    <x v="2"/>
    <x v="0"/>
    <x v="45"/>
    <n v="4.1055702753215551"/>
  </r>
  <r>
    <x v="2"/>
    <x v="7"/>
    <x v="0"/>
    <x v="45"/>
    <n v="0.97322250831077539"/>
  </r>
  <r>
    <x v="2"/>
    <x v="8"/>
    <x v="0"/>
    <x v="45"/>
    <n v="0.32974602683924503"/>
  </r>
  <r>
    <x v="2"/>
    <x v="5"/>
    <x v="0"/>
    <x v="45"/>
    <n v="4.1055702753215551"/>
  </r>
  <r>
    <x v="2"/>
    <x v="3"/>
    <x v="0"/>
    <x v="46"/>
    <n v="1.6118328580524421"/>
  </r>
  <r>
    <x v="2"/>
    <x v="4"/>
    <x v="0"/>
    <x v="46"/>
    <n v="2.4514665280635839"/>
  </r>
  <r>
    <x v="2"/>
    <x v="0"/>
    <x v="0"/>
    <x v="47"/>
    <n v="96.374390071554487"/>
  </r>
  <r>
    <x v="2"/>
    <x v="6"/>
    <x v="0"/>
    <x v="47"/>
    <n v="0.33024928334086884"/>
  </r>
  <r>
    <x v="2"/>
    <x v="1"/>
    <x v="0"/>
    <x v="47"/>
    <n v="0.15279456615189713"/>
  </r>
  <r>
    <x v="2"/>
    <x v="2"/>
    <x v="0"/>
    <x v="47"/>
    <n v="4.1365807438598168"/>
  </r>
  <r>
    <x v="2"/>
    <x v="7"/>
    <x v="0"/>
    <x v="47"/>
    <n v="0.97194923318859228"/>
  </r>
  <r>
    <x v="2"/>
    <x v="8"/>
    <x v="0"/>
    <x v="47"/>
    <n v="0.33024928334086884"/>
  </r>
  <r>
    <x v="2"/>
    <x v="5"/>
    <x v="0"/>
    <x v="47"/>
    <n v="4.1365807438598168"/>
  </r>
  <r>
    <x v="2"/>
    <x v="3"/>
    <x v="0"/>
    <x v="48"/>
    <n v="1.6629851323205047"/>
  </r>
  <r>
    <x v="2"/>
    <x v="4"/>
    <x v="0"/>
    <x v="48"/>
    <n v="2.4530539607973356"/>
  </r>
  <r>
    <x v="2"/>
    <x v="0"/>
    <x v="0"/>
    <x v="49"/>
    <n v="96.221856728448742"/>
  </r>
  <r>
    <x v="2"/>
    <x v="6"/>
    <x v="0"/>
    <x v="49"/>
    <n v="0.33221703847602241"/>
  </r>
  <r>
    <x v="2"/>
    <x v="1"/>
    <x v="0"/>
    <x v="49"/>
    <n v="0.15253334310574071"/>
  </r>
  <r>
    <x v="2"/>
    <x v="2"/>
    <x v="0"/>
    <x v="49"/>
    <n v="4.1702883606986907"/>
  </r>
  <r>
    <x v="2"/>
    <x v="7"/>
    <x v="0"/>
    <x v="49"/>
    <n v="0.97061010946168735"/>
  </r>
  <r>
    <x v="2"/>
    <x v="8"/>
    <x v="0"/>
    <x v="49"/>
    <n v="0.33221703847602241"/>
  </r>
  <r>
    <x v="2"/>
    <x v="5"/>
    <x v="0"/>
    <x v="49"/>
    <n v="4.1702883606986907"/>
  </r>
  <r>
    <x v="2"/>
    <x v="3"/>
    <x v="0"/>
    <x v="50"/>
    <n v="1.6780790492467945"/>
  </r>
  <r>
    <x v="2"/>
    <x v="4"/>
    <x v="0"/>
    <x v="50"/>
    <n v="2.4545319338857396"/>
  </r>
  <r>
    <x v="2"/>
    <x v="0"/>
    <x v="0"/>
    <x v="51"/>
    <n v="96.069646190523756"/>
  </r>
  <r>
    <x v="2"/>
    <x v="6"/>
    <x v="0"/>
    <x v="51"/>
    <n v="0.33439407429955553"/>
  </r>
  <r>
    <x v="2"/>
    <x v="1"/>
    <x v="0"/>
    <x v="51"/>
    <n v="0.15221053792498634"/>
  </r>
  <r>
    <x v="2"/>
    <x v="2"/>
    <x v="0"/>
    <x v="51"/>
    <n v="4.1861650817620255"/>
  </r>
  <r>
    <x v="2"/>
    <x v="7"/>
    <x v="0"/>
    <x v="51"/>
    <n v="0.9692455337516972"/>
  </r>
  <r>
    <x v="2"/>
    <x v="8"/>
    <x v="0"/>
    <x v="51"/>
    <n v="0.33439407429955553"/>
  </r>
  <r>
    <x v="2"/>
    <x v="5"/>
    <x v="0"/>
    <x v="51"/>
    <n v="4.1861650817620255"/>
  </r>
  <r>
    <x v="2"/>
    <x v="3"/>
    <x v="0"/>
    <x v="52"/>
    <n v="1.6931734967612133"/>
  </r>
  <r>
    <x v="2"/>
    <x v="4"/>
    <x v="0"/>
    <x v="52"/>
    <n v="2.455837724814991"/>
  </r>
  <r>
    <x v="2"/>
    <x v="0"/>
    <x v="0"/>
    <x v="53"/>
    <n v="95.917305119800517"/>
  </r>
  <r>
    <x v="2"/>
    <x v="6"/>
    <x v="0"/>
    <x v="53"/>
    <n v="0.33513616525000217"/>
  </r>
  <r>
    <x v="2"/>
    <x v="1"/>
    <x v="0"/>
    <x v="53"/>
    <n v="0.15234107072323747"/>
  </r>
  <r>
    <x v="2"/>
    <x v="2"/>
    <x v="0"/>
    <x v="53"/>
    <n v="4.2007248417835186"/>
  </r>
  <r>
    <x v="2"/>
    <x v="7"/>
    <x v="0"/>
    <x v="53"/>
    <n v="0.96800306760277055"/>
  </r>
  <r>
    <x v="2"/>
    <x v="8"/>
    <x v="0"/>
    <x v="53"/>
    <n v="0.33513616525000217"/>
  </r>
  <r>
    <x v="2"/>
    <x v="5"/>
    <x v="0"/>
    <x v="53"/>
    <n v="4.2007248417835186"/>
  </r>
  <r>
    <x v="2"/>
    <x v="3"/>
    <x v="0"/>
    <x v="54"/>
    <n v="1.7087802278619391"/>
  </r>
  <r>
    <x v="2"/>
    <x v="4"/>
    <x v="0"/>
    <x v="54"/>
    <n v="2.4572511482632509"/>
  </r>
  <r>
    <x v="2"/>
    <x v="0"/>
    <x v="0"/>
    <x v="55"/>
    <n v="95.764797288952067"/>
  </r>
  <r>
    <x v="2"/>
    <x v="6"/>
    <x v="0"/>
    <x v="55"/>
    <n v="0.33576850531139613"/>
  </r>
  <r>
    <x v="2"/>
    <x v="1"/>
    <x v="0"/>
    <x v="55"/>
    <n v="0.15250783084844977"/>
  </r>
  <r>
    <x v="2"/>
    <x v="2"/>
    <x v="0"/>
    <x v="55"/>
    <n v="4.216583587882714"/>
  </r>
  <r>
    <x v="2"/>
    <x v="7"/>
    <x v="0"/>
    <x v="55"/>
    <n v="0.96661758376593199"/>
  </r>
  <r>
    <x v="2"/>
    <x v="8"/>
    <x v="0"/>
    <x v="55"/>
    <n v="0.33576850531139613"/>
  </r>
  <r>
    <x v="2"/>
    <x v="5"/>
    <x v="0"/>
    <x v="55"/>
    <n v="4.216583587882714"/>
  </r>
  <r>
    <x v="2"/>
    <x v="3"/>
    <x v="0"/>
    <x v="56"/>
    <n v="1.7243875465974723"/>
  </r>
  <r>
    <x v="2"/>
    <x v="4"/>
    <x v="0"/>
    <x v="56"/>
    <n v="2.4585866884499152"/>
  </r>
  <r>
    <x v="2"/>
    <x v="0"/>
    <x v="0"/>
    <x v="57"/>
    <n v="95.612152034910494"/>
  </r>
  <r>
    <x v="2"/>
    <x v="6"/>
    <x v="0"/>
    <x v="57"/>
    <n v="0.33650022712125849"/>
  </r>
  <r>
    <x v="2"/>
    <x v="1"/>
    <x v="0"/>
    <x v="57"/>
    <n v="0.15264525404157075"/>
  </r>
  <r>
    <x v="2"/>
    <x v="2"/>
    <x v="0"/>
    <x v="57"/>
    <n v="4.2319394698059432"/>
  </r>
  <r>
    <x v="2"/>
    <x v="7"/>
    <x v="0"/>
    <x v="57"/>
    <n v="0.96526631052322953"/>
  </r>
  <r>
    <x v="2"/>
    <x v="8"/>
    <x v="0"/>
    <x v="57"/>
    <n v="0.33650022712125849"/>
  </r>
  <r>
    <x v="2"/>
    <x v="5"/>
    <x v="0"/>
    <x v="57"/>
    <n v="4.2319394698059432"/>
  </r>
  <r>
    <x v="2"/>
    <x v="3"/>
    <x v="0"/>
    <x v="58"/>
    <n v="1.7399954725208833"/>
  </r>
  <r>
    <x v="2"/>
    <x v="4"/>
    <x v="0"/>
    <x v="58"/>
    <n v="2.4599333839187887"/>
  </r>
  <r>
    <x v="2"/>
    <x v="0"/>
    <x v="0"/>
    <x v="59"/>
    <n v="95.4593535310471"/>
  </r>
  <r>
    <x v="2"/>
    <x v="6"/>
    <x v="0"/>
    <x v="59"/>
    <n v="0.33718736665802018"/>
  </r>
  <r>
    <x v="2"/>
    <x v="1"/>
    <x v="0"/>
    <x v="59"/>
    <n v="0.15279850386340008"/>
  </r>
  <r>
    <x v="2"/>
    <x v="2"/>
    <x v="0"/>
    <x v="59"/>
    <n v="4.2477994299077926"/>
  </r>
  <r>
    <x v="2"/>
    <x v="7"/>
    <x v="0"/>
    <x v="59"/>
    <n v="0.96385962166408401"/>
  </r>
  <r>
    <x v="2"/>
    <x v="8"/>
    <x v="0"/>
    <x v="59"/>
    <n v="0.33718736665802018"/>
  </r>
  <r>
    <x v="2"/>
    <x v="5"/>
    <x v="0"/>
    <x v="59"/>
    <n v="4.2477994299077926"/>
  </r>
  <r>
    <x v="2"/>
    <x v="3"/>
    <x v="0"/>
    <x v="60"/>
    <n v="1.7556039858966921"/>
  </r>
  <r>
    <x v="2"/>
    <x v="4"/>
    <x v="0"/>
    <x v="60"/>
    <n v="2.4612043535445771"/>
  </r>
  <r>
    <x v="2"/>
    <x v="0"/>
    <x v="0"/>
    <x v="61"/>
    <n v="95.306411082315208"/>
  </r>
  <r>
    <x v="2"/>
    <x v="6"/>
    <x v="0"/>
    <x v="61"/>
    <n v="0.33791015625712351"/>
  </r>
  <r>
    <x v="2"/>
    <x v="1"/>
    <x v="0"/>
    <x v="61"/>
    <n v="0.15294244873188509"/>
  </r>
  <r>
    <x v="2"/>
    <x v="2"/>
    <x v="0"/>
    <x v="61"/>
    <n v="4.2632802936200731"/>
  </r>
  <r>
    <x v="2"/>
    <x v="7"/>
    <x v="0"/>
    <x v="61"/>
    <n v="0.96248792963676211"/>
  </r>
  <r>
    <x v="2"/>
    <x v="8"/>
    <x v="0"/>
    <x v="61"/>
    <n v="0.33791015625712351"/>
  </r>
  <r>
    <x v="2"/>
    <x v="5"/>
    <x v="0"/>
    <x v="61"/>
    <n v="4.2632802936200731"/>
  </r>
  <r>
    <x v="2"/>
    <x v="3"/>
    <x v="0"/>
    <x v="62"/>
    <n v="1.7714689934792638"/>
  </r>
  <r>
    <x v="2"/>
    <x v="4"/>
    <x v="0"/>
    <x v="62"/>
    <n v="2.4624843312303524"/>
  </r>
  <r>
    <x v="2"/>
    <x v="0"/>
    <x v="0"/>
    <x v="63"/>
    <n v="95.153311962504731"/>
  </r>
  <r>
    <x v="2"/>
    <x v="6"/>
    <x v="0"/>
    <x v="63"/>
    <n v="0.33859828685240673"/>
  </r>
  <r>
    <x v="2"/>
    <x v="1"/>
    <x v="0"/>
    <x v="63"/>
    <n v="0.15309911981048402"/>
  </r>
  <r>
    <x v="2"/>
    <x v="2"/>
    <x v="0"/>
    <x v="63"/>
    <n v="4.2790217883699055"/>
  </r>
  <r>
    <x v="2"/>
    <x v="7"/>
    <x v="0"/>
    <x v="63"/>
    <n v="0.96106014706713905"/>
  </r>
  <r>
    <x v="2"/>
    <x v="8"/>
    <x v="0"/>
    <x v="63"/>
    <n v="0.33859828685240673"/>
  </r>
  <r>
    <x v="2"/>
    <x v="5"/>
    <x v="0"/>
    <x v="63"/>
    <n v="4.2790217883699055"/>
  </r>
  <r>
    <x v="2"/>
    <x v="3"/>
    <x v="0"/>
    <x v="64"/>
    <n v="1.7870787207359795"/>
  </r>
  <r>
    <x v="2"/>
    <x v="4"/>
    <x v="0"/>
    <x v="64"/>
    <n v="2.4637304071456922"/>
  </r>
  <r>
    <x v="2"/>
    <x v="0"/>
    <x v="0"/>
    <x v="65"/>
    <n v="95.000059356083739"/>
  </r>
  <r>
    <x v="2"/>
    <x v="6"/>
    <x v="0"/>
    <x v="65"/>
    <n v="0.33930257926926372"/>
  </r>
  <r>
    <x v="2"/>
    <x v="1"/>
    <x v="0"/>
    <x v="65"/>
    <n v="0.15325260642098576"/>
  </r>
  <r>
    <x v="2"/>
    <x v="2"/>
    <x v="0"/>
    <x v="65"/>
    <n v="4.2948835787212847"/>
  </r>
  <r>
    <x v="2"/>
    <x v="7"/>
    <x v="0"/>
    <x v="65"/>
    <n v="0.95962187605298699"/>
  </r>
  <r>
    <x v="2"/>
    <x v="8"/>
    <x v="0"/>
    <x v="65"/>
    <n v="0.33930257926926372"/>
  </r>
  <r>
    <x v="2"/>
    <x v="5"/>
    <x v="0"/>
    <x v="65"/>
    <n v="4.2948835787212847"/>
  </r>
  <r>
    <x v="2"/>
    <x v="3"/>
    <x v="0"/>
    <x v="66"/>
    <n v="1.8026890351698466"/>
  </r>
  <r>
    <x v="2"/>
    <x v="4"/>
    <x v="0"/>
    <x v="66"/>
    <n v="2.4649040106351716"/>
  </r>
  <r>
    <x v="2"/>
    <x v="0"/>
    <x v="0"/>
    <x v="67"/>
    <n v="94.84665291746029"/>
  </r>
  <r>
    <x v="2"/>
    <x v="6"/>
    <x v="0"/>
    <x v="67"/>
    <n v="0.34001182908832611"/>
  </r>
  <r>
    <x v="2"/>
    <x v="1"/>
    <x v="0"/>
    <x v="67"/>
    <n v="0.15340643862344369"/>
  </r>
  <r>
    <x v="2"/>
    <x v="2"/>
    <x v="0"/>
    <x v="67"/>
    <n v="4.3102424078011214"/>
  </r>
  <r>
    <x v="2"/>
    <x v="7"/>
    <x v="0"/>
    <x v="67"/>
    <n v="0.95821977715979412"/>
  </r>
  <r>
    <x v="2"/>
    <x v="8"/>
    <x v="0"/>
    <x v="67"/>
    <n v="0.34001182908832611"/>
  </r>
  <r>
    <x v="2"/>
    <x v="5"/>
    <x v="0"/>
    <x v="67"/>
    <n v="4.3102424078011214"/>
  </r>
  <r>
    <x v="2"/>
    <x v="3"/>
    <x v="0"/>
    <x v="68"/>
    <n v="1.8182999563288282"/>
  </r>
  <r>
    <x v="2"/>
    <x v="4"/>
    <x v="0"/>
    <x v="68"/>
    <n v="2.4660833846215091"/>
  </r>
  <r>
    <x v="2"/>
    <x v="0"/>
    <x v="0"/>
    <x v="69"/>
    <n v="94.693076884520565"/>
  </r>
  <r>
    <x v="2"/>
    <x v="6"/>
    <x v="0"/>
    <x v="69"/>
    <n v="0.34067672136902605"/>
  </r>
  <r>
    <x v="2"/>
    <x v="1"/>
    <x v="0"/>
    <x v="69"/>
    <n v="0.15357603293971803"/>
  </r>
  <r>
    <x v="2"/>
    <x v="2"/>
    <x v="0"/>
    <x v="69"/>
    <n v="4.3261054112196584"/>
  </r>
  <r>
    <x v="2"/>
    <x v="7"/>
    <x v="0"/>
    <x v="69"/>
    <n v="0.95676083422364866"/>
  </r>
  <r>
    <x v="2"/>
    <x v="8"/>
    <x v="0"/>
    <x v="69"/>
    <n v="0.34067672136902605"/>
  </r>
  <r>
    <x v="2"/>
    <x v="5"/>
    <x v="0"/>
    <x v="69"/>
    <n v="4.3261054112196584"/>
  </r>
  <r>
    <x v="2"/>
    <x v="3"/>
    <x v="0"/>
    <x v="70"/>
    <n v="1.8339114644819521"/>
  </r>
  <r>
    <x v="2"/>
    <x v="4"/>
    <x v="0"/>
    <x v="70"/>
    <n v="2.4671924430655912"/>
  </r>
  <r>
    <x v="2"/>
    <x v="0"/>
    <x v="0"/>
    <x v="71"/>
    <n v="94.539340385643726"/>
  </r>
  <r>
    <x v="2"/>
    <x v="6"/>
    <x v="0"/>
    <x v="71"/>
    <n v="0.34137686026263631"/>
  </r>
  <r>
    <x v="2"/>
    <x v="1"/>
    <x v="0"/>
    <x v="71"/>
    <n v="0.1537364988768401"/>
  </r>
  <r>
    <x v="2"/>
    <x v="2"/>
    <x v="0"/>
    <x v="71"/>
    <n v="4.3514923702583896"/>
  </r>
  <r>
    <x v="2"/>
    <x v="7"/>
    <x v="0"/>
    <x v="71"/>
    <n v="0.9553388355482938"/>
  </r>
  <r>
    <x v="2"/>
    <x v="8"/>
    <x v="0"/>
    <x v="71"/>
    <n v="0.34137686026263631"/>
  </r>
  <r>
    <x v="2"/>
    <x v="5"/>
    <x v="0"/>
    <x v="71"/>
    <n v="4.3514923702583896"/>
  </r>
  <r>
    <x v="2"/>
    <x v="3"/>
    <x v="0"/>
    <x v="72"/>
    <n v="1.8752531256511107"/>
  </r>
  <r>
    <x v="2"/>
    <x v="4"/>
    <x v="0"/>
    <x v="72"/>
    <n v="2.4683051259502653"/>
  </r>
  <r>
    <x v="2"/>
    <x v="0"/>
    <x v="0"/>
    <x v="73"/>
    <n v="94.385674065624556"/>
  </r>
  <r>
    <x v="2"/>
    <x v="6"/>
    <x v="0"/>
    <x v="73"/>
    <n v="0.34282268198115795"/>
  </r>
  <r>
    <x v="2"/>
    <x v="1"/>
    <x v="0"/>
    <x v="73"/>
    <n v="0.15366632001916322"/>
  </r>
  <r>
    <x v="2"/>
    <x v="2"/>
    <x v="0"/>
    <x v="73"/>
    <n v="4.3781932976314142"/>
  </r>
  <r>
    <x v="2"/>
    <x v="7"/>
    <x v="0"/>
    <x v="73"/>
    <n v="0.95385146183279002"/>
  </r>
  <r>
    <x v="2"/>
    <x v="8"/>
    <x v="0"/>
    <x v="73"/>
    <n v="0.34282268198115795"/>
  </r>
  <r>
    <x v="2"/>
    <x v="5"/>
    <x v="0"/>
    <x v="73"/>
    <n v="4.3781932976314142"/>
  </r>
  <r>
    <x v="2"/>
    <x v="3"/>
    <x v="0"/>
    <x v="74"/>
    <n v="1.8918857816908607"/>
  </r>
  <r>
    <x v="2"/>
    <x v="4"/>
    <x v="0"/>
    <x v="74"/>
    <n v="2.4693268022444315"/>
  </r>
  <r>
    <x v="2"/>
    <x v="0"/>
    <x v="0"/>
    <x v="75"/>
    <n v="94.232105138146011"/>
  </r>
  <r>
    <x v="2"/>
    <x v="6"/>
    <x v="0"/>
    <x v="75"/>
    <n v="0.34436560465545052"/>
  </r>
  <r>
    <x v="2"/>
    <x v="1"/>
    <x v="0"/>
    <x v="75"/>
    <n v="0.15356892747854817"/>
  </r>
  <r>
    <x v="2"/>
    <x v="2"/>
    <x v="0"/>
    <x v="75"/>
    <n v="4.3951748513241107"/>
  </r>
  <r>
    <x v="2"/>
    <x v="7"/>
    <x v="0"/>
    <x v="75"/>
    <n v="0.95234520214886231"/>
  </r>
  <r>
    <x v="2"/>
    <x v="8"/>
    <x v="0"/>
    <x v="75"/>
    <n v="0.34436560465545052"/>
  </r>
  <r>
    <x v="2"/>
    <x v="5"/>
    <x v="0"/>
    <x v="75"/>
    <n v="4.3951748513241107"/>
  </r>
  <r>
    <x v="2"/>
    <x v="3"/>
    <x v="0"/>
    <x v="76"/>
    <n v="1.9083784507004875"/>
  </r>
  <r>
    <x v="2"/>
    <x v="4"/>
    <x v="0"/>
    <x v="76"/>
    <n v="2.4702493517711366"/>
  </r>
  <r>
    <x v="2"/>
    <x v="0"/>
    <x v="0"/>
    <x v="77"/>
    <n v="94.078391139578144"/>
  </r>
  <r>
    <x v="2"/>
    <x v="6"/>
    <x v="0"/>
    <x v="77"/>
    <n v="0.34513881557542408"/>
  </r>
  <r>
    <x v="2"/>
    <x v="1"/>
    <x v="0"/>
    <x v="77"/>
    <n v="0.1537139985678615"/>
  </r>
  <r>
    <x v="2"/>
    <x v="2"/>
    <x v="0"/>
    <x v="77"/>
    <n v="4.4112057376692526"/>
  </r>
  <r>
    <x v="2"/>
    <x v="7"/>
    <x v="0"/>
    <x v="77"/>
    <n v="0.95092568135718036"/>
  </r>
  <r>
    <x v="2"/>
    <x v="8"/>
    <x v="0"/>
    <x v="77"/>
    <n v="0.34513881557542408"/>
  </r>
  <r>
    <x v="2"/>
    <x v="5"/>
    <x v="0"/>
    <x v="77"/>
    <n v="4.4112057376692526"/>
  </r>
  <r>
    <x v="2"/>
    <x v="3"/>
    <x v="0"/>
    <x v="78"/>
    <n v="1.9251467020029001"/>
  </r>
  <r>
    <x v="2"/>
    <x v="4"/>
    <x v="0"/>
    <x v="78"/>
    <n v="2.4712004158652601"/>
  </r>
  <r>
    <x v="2"/>
    <x v="0"/>
    <x v="0"/>
    <x v="79"/>
    <n v="93.924505338426641"/>
  </r>
  <r>
    <x v="2"/>
    <x v="6"/>
    <x v="0"/>
    <x v="79"/>
    <n v="0.34583261565466616"/>
  </r>
  <r>
    <x v="2"/>
    <x v="1"/>
    <x v="0"/>
    <x v="79"/>
    <n v="0.15388580115150596"/>
  </r>
  <r>
    <x v="2"/>
    <x v="2"/>
    <x v="0"/>
    <x v="79"/>
    <n v="4.4281973452245582"/>
  </r>
  <r>
    <x v="2"/>
    <x v="7"/>
    <x v="0"/>
    <x v="79"/>
    <n v="0.94939791730606382"/>
  </r>
  <r>
    <x v="2"/>
    <x v="8"/>
    <x v="0"/>
    <x v="79"/>
    <n v="0.34583261565466616"/>
  </r>
  <r>
    <x v="2"/>
    <x v="5"/>
    <x v="0"/>
    <x v="79"/>
    <n v="4.4281973452245582"/>
  </r>
  <r>
    <x v="2"/>
    <x v="3"/>
    <x v="0"/>
    <x v="80"/>
    <n v="1.9419156351288436"/>
  </r>
  <r>
    <x v="2"/>
    <x v="4"/>
    <x v="0"/>
    <x v="80"/>
    <n v="2.472086260473505"/>
  </r>
  <r>
    <x v="2"/>
    <x v="0"/>
    <x v="0"/>
    <x v="81"/>
    <n v="93.770467670097887"/>
  </r>
  <r>
    <x v="2"/>
    <x v="6"/>
    <x v="0"/>
    <x v="81"/>
    <n v="0.34659687099262565"/>
  </r>
  <r>
    <x v="2"/>
    <x v="1"/>
    <x v="0"/>
    <x v="81"/>
    <n v="0.1540376683287516"/>
  </r>
  <r>
    <x v="2"/>
    <x v="2"/>
    <x v="0"/>
    <x v="81"/>
    <n v="4.4446502096009288"/>
  </r>
  <r>
    <x v="2"/>
    <x v="7"/>
    <x v="0"/>
    <x v="81"/>
    <n v="0.94790878407768253"/>
  </r>
  <r>
    <x v="2"/>
    <x v="8"/>
    <x v="0"/>
    <x v="81"/>
    <n v="0.34659687099262565"/>
  </r>
  <r>
    <x v="2"/>
    <x v="5"/>
    <x v="0"/>
    <x v="81"/>
    <n v="4.4446502096009288"/>
  </r>
  <r>
    <x v="2"/>
    <x v="3"/>
    <x v="0"/>
    <x v="82"/>
    <n v="1.9586852725417936"/>
  </r>
  <r>
    <x v="2"/>
    <x v="4"/>
    <x v="0"/>
    <x v="82"/>
    <n v="2.4729659453782027"/>
  </r>
  <r>
    <x v="2"/>
    <x v="0"/>
    <x v="0"/>
    <x v="83"/>
    <n v="93.616261471352445"/>
  </r>
  <r>
    <x v="2"/>
    <x v="6"/>
    <x v="0"/>
    <x v="83"/>
    <n v="0.34731410732023144"/>
  </r>
  <r>
    <x v="2"/>
    <x v="1"/>
    <x v="0"/>
    <x v="83"/>
    <n v="0.1542061987454402"/>
  </r>
  <r>
    <x v="2"/>
    <x v="2"/>
    <x v="0"/>
    <x v="83"/>
    <n v="4.4616432063163991"/>
  </r>
  <r>
    <x v="2"/>
    <x v="7"/>
    <x v="0"/>
    <x v="83"/>
    <n v="0.94635949383512563"/>
  </r>
  <r>
    <x v="2"/>
    <x v="8"/>
    <x v="0"/>
    <x v="83"/>
    <n v="0.34731410732023144"/>
  </r>
  <r>
    <x v="2"/>
    <x v="5"/>
    <x v="0"/>
    <x v="83"/>
    <n v="4.4616432063163991"/>
  </r>
  <r>
    <x v="2"/>
    <x v="3"/>
    <x v="0"/>
    <x v="84"/>
    <n v="1.9754555915553196"/>
  </r>
  <r>
    <x v="2"/>
    <x v="4"/>
    <x v="0"/>
    <x v="84"/>
    <n v="2.473782720075568"/>
  </r>
  <r>
    <x v="2"/>
    <x v="0"/>
    <x v="0"/>
    <x v="85"/>
    <n v="93.461896309684164"/>
  </r>
  <r>
    <x v="2"/>
    <x v="6"/>
    <x v="0"/>
    <x v="85"/>
    <n v="0.34806863082866613"/>
  </r>
  <r>
    <x v="2"/>
    <x v="1"/>
    <x v="0"/>
    <x v="85"/>
    <n v="0.1543651616682753"/>
  </r>
  <r>
    <x v="2"/>
    <x v="2"/>
    <x v="0"/>
    <x v="85"/>
    <n v="4.4782300665687425"/>
  </r>
  <r>
    <x v="2"/>
    <x v="7"/>
    <x v="0"/>
    <x v="85"/>
    <n v="0.94484964788870573"/>
  </r>
  <r>
    <x v="2"/>
    <x v="8"/>
    <x v="0"/>
    <x v="85"/>
    <n v="0.34806863082866613"/>
  </r>
  <r>
    <x v="2"/>
    <x v="5"/>
    <x v="0"/>
    <x v="85"/>
    <n v="4.4782300665687425"/>
  </r>
  <r>
    <x v="2"/>
    <x v="3"/>
    <x v="0"/>
    <x v="86"/>
    <n v="1.9925015494683063"/>
  </r>
  <r>
    <x v="2"/>
    <x v="4"/>
    <x v="0"/>
    <x v="86"/>
    <n v="2.4745910397593329"/>
  </r>
  <r>
    <x v="2"/>
    <x v="0"/>
    <x v="0"/>
    <x v="87"/>
    <n v="93.307358755673306"/>
  </r>
  <r>
    <x v="2"/>
    <x v="6"/>
    <x v="0"/>
    <x v="87"/>
    <n v="0.34878656177713158"/>
  </r>
  <r>
    <x v="2"/>
    <x v="1"/>
    <x v="0"/>
    <x v="87"/>
    <n v="0.15453755401086253"/>
  </r>
  <r>
    <x v="2"/>
    <x v="2"/>
    <x v="0"/>
    <x v="87"/>
    <n v="4.4950962233838965"/>
  </r>
  <r>
    <x v="2"/>
    <x v="7"/>
    <x v="0"/>
    <x v="87"/>
    <n v="0.94327897253789317"/>
  </r>
  <r>
    <x v="2"/>
    <x v="8"/>
    <x v="0"/>
    <x v="87"/>
    <n v="0.34878656177713158"/>
  </r>
  <r>
    <x v="2"/>
    <x v="5"/>
    <x v="0"/>
    <x v="87"/>
    <n v="4.4950962233838965"/>
  </r>
  <r>
    <x v="2"/>
    <x v="3"/>
    <x v="0"/>
    <x v="88"/>
    <n v="2.0092732765546018"/>
  </r>
  <r>
    <x v="2"/>
    <x v="4"/>
    <x v="0"/>
    <x v="88"/>
    <n v="2.4753630973168406"/>
  </r>
  <r>
    <x v="2"/>
    <x v="0"/>
    <x v="0"/>
    <x v="89"/>
    <n v="93.152651985206063"/>
  </r>
  <r>
    <x v="2"/>
    <x v="6"/>
    <x v="0"/>
    <x v="89"/>
    <n v="0.34952129663046128"/>
  </r>
  <r>
    <x v="2"/>
    <x v="1"/>
    <x v="0"/>
    <x v="89"/>
    <n v="0.15470677046724898"/>
  </r>
  <r>
    <x v="2"/>
    <x v="2"/>
    <x v="0"/>
    <x v="89"/>
    <n v="4.5120913143607533"/>
  </r>
  <r>
    <x v="2"/>
    <x v="7"/>
    <x v="0"/>
    <x v="89"/>
    <n v="0.94169768136579568"/>
  </r>
  <r>
    <x v="2"/>
    <x v="8"/>
    <x v="0"/>
    <x v="89"/>
    <n v="0.34952129663046128"/>
  </r>
  <r>
    <x v="2"/>
    <x v="5"/>
    <x v="0"/>
    <x v="89"/>
    <n v="4.5120913143607533"/>
  </r>
  <r>
    <x v="2"/>
    <x v="3"/>
    <x v="0"/>
    <x v="90"/>
    <n v="2.0260456849021669"/>
  </r>
  <r>
    <x v="2"/>
    <x v="4"/>
    <x v="0"/>
    <x v="90"/>
    <n v="2.4760757269206346"/>
  </r>
  <r>
    <x v="2"/>
    <x v="0"/>
    <x v="0"/>
    <x v="91"/>
    <n v="92.99777548768165"/>
  </r>
  <r>
    <x v="2"/>
    <x v="6"/>
    <x v="0"/>
    <x v="91"/>
    <n v="0.35026105994343198"/>
  </r>
  <r>
    <x v="2"/>
    <x v="1"/>
    <x v="0"/>
    <x v="91"/>
    <n v="0.1548764975244126"/>
  </r>
  <r>
    <x v="2"/>
    <x v="2"/>
    <x v="0"/>
    <x v="91"/>
    <n v="4.5285475510186002"/>
  </r>
  <r>
    <x v="2"/>
    <x v="7"/>
    <x v="0"/>
    <x v="91"/>
    <n v="0.94015704880548778"/>
  </r>
  <r>
    <x v="2"/>
    <x v="8"/>
    <x v="0"/>
    <x v="91"/>
    <n v="0.35026105994343198"/>
  </r>
  <r>
    <x v="2"/>
    <x v="5"/>
    <x v="0"/>
    <x v="91"/>
    <n v="4.5285475510186002"/>
  </r>
  <r>
    <x v="2"/>
    <x v="3"/>
    <x v="0"/>
    <x v="92"/>
    <n v="2.0428187969654621"/>
  </r>
  <r>
    <x v="2"/>
    <x v="4"/>
    <x v="0"/>
    <x v="92"/>
    <n v="2.4767764408668791"/>
  </r>
  <r>
    <x v="2"/>
    <x v="0"/>
    <x v="0"/>
    <x v="93"/>
    <n v="92.842712661818936"/>
  </r>
  <r>
    <x v="2"/>
    <x v="6"/>
    <x v="0"/>
    <x v="93"/>
    <n v="0.350954040362432"/>
  </r>
  <r>
    <x v="2"/>
    <x v="1"/>
    <x v="0"/>
    <x v="93"/>
    <n v="0.15506282586271766"/>
  </r>
  <r>
    <x v="2"/>
    <x v="2"/>
    <x v="0"/>
    <x v="93"/>
    <n v="4.5455440300084726"/>
  </r>
  <r>
    <x v="2"/>
    <x v="7"/>
    <x v="0"/>
    <x v="93"/>
    <n v="0.93855485164736918"/>
  </r>
  <r>
    <x v="2"/>
    <x v="8"/>
    <x v="0"/>
    <x v="93"/>
    <n v="0.350954040362432"/>
  </r>
  <r>
    <x v="2"/>
    <x v="5"/>
    <x v="0"/>
    <x v="93"/>
    <n v="4.5455440300084726"/>
  </r>
  <r>
    <x v="2"/>
    <x v="3"/>
    <x v="0"/>
    <x v="94"/>
    <n v="2.0595925900654066"/>
  </r>
  <r>
    <x v="2"/>
    <x v="4"/>
    <x v="0"/>
    <x v="94"/>
    <n v="2.4774200353382403"/>
  </r>
  <r>
    <x v="2"/>
    <x v="0"/>
    <x v="0"/>
    <x v="95"/>
    <n v="92.687472881727359"/>
  </r>
  <r>
    <x v="2"/>
    <x v="6"/>
    <x v="0"/>
    <x v="95"/>
    <n v="0.35168386522476924"/>
  </r>
  <r>
    <x v="2"/>
    <x v="1"/>
    <x v="0"/>
    <x v="95"/>
    <n v="0.15523978009157985"/>
  </r>
  <r>
    <x v="2"/>
    <x v="2"/>
    <x v="0"/>
    <x v="95"/>
    <n v="4.5579098278157737"/>
  </r>
  <r>
    <x v="2"/>
    <x v="7"/>
    <x v="0"/>
    <x v="95"/>
    <n v="0.93699410974601116"/>
  </r>
  <r>
    <x v="2"/>
    <x v="8"/>
    <x v="0"/>
    <x v="95"/>
    <n v="0.35168386522476924"/>
  </r>
  <r>
    <x v="2"/>
    <x v="5"/>
    <x v="0"/>
    <x v="95"/>
    <n v="4.5579098278157737"/>
  </r>
  <r>
    <x v="2"/>
    <x v="3"/>
    <x v="0"/>
    <x v="96"/>
    <n v="2.0623623656174539"/>
  </r>
  <r>
    <x v="2"/>
    <x v="4"/>
    <x v="0"/>
    <x v="96"/>
    <n v="2.4780494203607395"/>
  </r>
  <r>
    <x v="2"/>
    <x v="0"/>
    <x v="0"/>
    <x v="97"/>
    <n v="92.531941556487993"/>
  </r>
  <r>
    <x v="2"/>
    <x v="6"/>
    <x v="0"/>
    <x v="97"/>
    <n v="0.35205095296919431"/>
  </r>
  <r>
    <x v="2"/>
    <x v="1"/>
    <x v="0"/>
    <x v="97"/>
    <n v="0.15553132523936597"/>
  </r>
  <r>
    <x v="2"/>
    <x v="2"/>
    <x v="0"/>
    <x v="97"/>
    <n v="4.5698577912736216"/>
  </r>
  <r>
    <x v="2"/>
    <x v="7"/>
    <x v="0"/>
    <x v="97"/>
    <n v="0.93537444338808984"/>
  </r>
  <r>
    <x v="2"/>
    <x v="8"/>
    <x v="0"/>
    <x v="97"/>
    <n v="0.35205095296919431"/>
  </r>
  <r>
    <x v="2"/>
    <x v="5"/>
    <x v="0"/>
    <x v="97"/>
    <n v="4.5698577912736216"/>
  </r>
  <r>
    <x v="2"/>
    <x v="3"/>
    <x v="0"/>
    <x v="98"/>
    <n v="2.0780494223500368"/>
  </r>
  <r>
    <x v="2"/>
    <x v="4"/>
    <x v="0"/>
    <x v="98"/>
    <n v="2.4786745734038496"/>
  </r>
  <r>
    <x v="2"/>
    <x v="0"/>
    <x v="0"/>
    <x v="99"/>
    <n v="92.376105562060545"/>
  </r>
  <r>
    <x v="2"/>
    <x v="6"/>
    <x v="0"/>
    <x v="99"/>
    <n v="0.35238151171966003"/>
  </r>
  <r>
    <x v="2"/>
    <x v="1"/>
    <x v="0"/>
    <x v="99"/>
    <n v="0.15583599442745255"/>
  </r>
  <r>
    <x v="2"/>
    <x v="2"/>
    <x v="0"/>
    <x v="99"/>
    <n v="4.5865330302132445"/>
  </r>
  <r>
    <x v="2"/>
    <x v="7"/>
    <x v="0"/>
    <x v="99"/>
    <n v="0.93374829301577689"/>
  </r>
  <r>
    <x v="2"/>
    <x v="8"/>
    <x v="0"/>
    <x v="99"/>
    <n v="0.35238151171966003"/>
  </r>
  <r>
    <x v="2"/>
    <x v="5"/>
    <x v="0"/>
    <x v="99"/>
    <n v="4.5865330302132445"/>
  </r>
  <r>
    <x v="2"/>
    <x v="3"/>
    <x v="0"/>
    <x v="100"/>
    <n v="2.0938860606780185"/>
  </r>
  <r>
    <x v="2"/>
    <x v="4"/>
    <x v="0"/>
    <x v="100"/>
    <n v="2.4792090754920837"/>
  </r>
  <r>
    <x v="2"/>
    <x v="0"/>
    <x v="0"/>
    <x v="101"/>
    <n v="92.220074720974509"/>
  </r>
  <r>
    <x v="2"/>
    <x v="6"/>
    <x v="0"/>
    <x v="101"/>
    <n v="0.35307171613571342"/>
  </r>
  <r>
    <x v="2"/>
    <x v="1"/>
    <x v="0"/>
    <x v="101"/>
    <n v="0.15603084108603149"/>
  </r>
  <r>
    <x v="2"/>
    <x v="2"/>
    <x v="0"/>
    <x v="101"/>
    <n v="4.6018087028805255"/>
  </r>
  <r>
    <x v="2"/>
    <x v="7"/>
    <x v="0"/>
    <x v="101"/>
    <n v="0.93227025924396922"/>
  </r>
  <r>
    <x v="2"/>
    <x v="8"/>
    <x v="0"/>
    <x v="101"/>
    <n v="0.35307171613571342"/>
  </r>
  <r>
    <x v="2"/>
    <x v="5"/>
    <x v="0"/>
    <x v="101"/>
    <n v="4.6018087028805255"/>
  </r>
  <r>
    <x v="2"/>
    <x v="3"/>
    <x v="0"/>
    <x v="102"/>
    <n v="2.110260198887004"/>
  </r>
  <r>
    <x v="2"/>
    <x v="4"/>
    <x v="0"/>
    <x v="102"/>
    <n v="2.4797670934563643"/>
  </r>
  <r>
    <x v="2"/>
    <x v="0"/>
    <x v="0"/>
    <x v="103"/>
    <n v="92.063811995716534"/>
  </r>
  <r>
    <x v="2"/>
    <x v="6"/>
    <x v="0"/>
    <x v="103"/>
    <n v="0.35364928535939405"/>
  </r>
  <r>
    <x v="2"/>
    <x v="1"/>
    <x v="0"/>
    <x v="103"/>
    <n v="0.15626272525796975"/>
  </r>
  <r>
    <x v="2"/>
    <x v="2"/>
    <x v="0"/>
    <x v="103"/>
    <n v="4.6184472612616245"/>
  </r>
  <r>
    <x v="2"/>
    <x v="7"/>
    <x v="0"/>
    <x v="103"/>
    <n v="0.93062476736526745"/>
  </r>
  <r>
    <x v="2"/>
    <x v="8"/>
    <x v="0"/>
    <x v="103"/>
    <n v="0.35364928535939405"/>
  </r>
  <r>
    <x v="2"/>
    <x v="5"/>
    <x v="0"/>
    <x v="103"/>
    <n v="4.6184472612616245"/>
  </r>
  <r>
    <x v="2"/>
    <x v="3"/>
    <x v="0"/>
    <x v="104"/>
    <n v="2.1266349800637796"/>
  </r>
  <r>
    <x v="2"/>
    <x v="4"/>
    <x v="0"/>
    <x v="104"/>
    <n v="2.4802733436115387"/>
  </r>
  <r>
    <x v="2"/>
    <x v="0"/>
    <x v="0"/>
    <x v="105"/>
    <n v="91.907346303200512"/>
  </r>
  <r>
    <x v="2"/>
    <x v="6"/>
    <x v="0"/>
    <x v="105"/>
    <n v="0.35432655031076843"/>
  </r>
  <r>
    <x v="2"/>
    <x v="1"/>
    <x v="0"/>
    <x v="105"/>
    <n v="0.15646569251601519"/>
  </r>
  <r>
    <x v="2"/>
    <x v="2"/>
    <x v="0"/>
    <x v="105"/>
    <n v="4.6345582549228581"/>
  </r>
  <r>
    <x v="2"/>
    <x v="7"/>
    <x v="0"/>
    <x v="105"/>
    <n v="0.92902267884531275"/>
  </r>
  <r>
    <x v="2"/>
    <x v="8"/>
    <x v="0"/>
    <x v="105"/>
    <n v="0.35432655031076843"/>
  </r>
  <r>
    <x v="2"/>
    <x v="5"/>
    <x v="0"/>
    <x v="105"/>
    <n v="4.6345582549228581"/>
  </r>
  <r>
    <x v="2"/>
    <x v="3"/>
    <x v="0"/>
    <x v="106"/>
    <n v="2.1430104256538351"/>
  </r>
  <r>
    <x v="2"/>
    <x v="4"/>
    <x v="0"/>
    <x v="106"/>
    <n v="2.4807615796647919"/>
  </r>
  <r>
    <x v="2"/>
    <x v="0"/>
    <x v="0"/>
    <x v="107"/>
    <n v="91.750661412246373"/>
  </r>
  <r>
    <x v="2"/>
    <x v="6"/>
    <x v="0"/>
    <x v="107"/>
    <n v="0.35495829208129315"/>
  </r>
  <r>
    <x v="2"/>
    <x v="1"/>
    <x v="0"/>
    <x v="107"/>
    <n v="0.15668489095414548"/>
  </r>
  <r>
    <x v="2"/>
    <x v="2"/>
    <x v="0"/>
    <x v="107"/>
    <n v="4.6511981416669324"/>
  </r>
  <r>
    <x v="2"/>
    <x v="7"/>
    <x v="0"/>
    <x v="107"/>
    <n v="0.92735765959397287"/>
  </r>
  <r>
    <x v="2"/>
    <x v="8"/>
    <x v="0"/>
    <x v="107"/>
    <n v="0.35495829208129315"/>
  </r>
  <r>
    <x v="2"/>
    <x v="5"/>
    <x v="0"/>
    <x v="107"/>
    <n v="4.6511981416669324"/>
  </r>
  <r>
    <x v="2"/>
    <x v="3"/>
    <x v="0"/>
    <x v="108"/>
    <n v="2.1593865140022039"/>
  </r>
  <r>
    <x v="2"/>
    <x v="4"/>
    <x v="0"/>
    <x v="108"/>
    <n v="2.4812003060875165"/>
  </r>
  <r>
    <x v="2"/>
    <x v="0"/>
    <x v="0"/>
    <x v="109"/>
    <n v="91.593766210641633"/>
  </r>
  <r>
    <x v="2"/>
    <x v="6"/>
    <x v="0"/>
    <x v="109"/>
    <n v="0.35562542154779359"/>
  </r>
  <r>
    <x v="2"/>
    <x v="1"/>
    <x v="0"/>
    <x v="109"/>
    <n v="0.15689520160474205"/>
  </r>
  <r>
    <x v="2"/>
    <x v="2"/>
    <x v="0"/>
    <x v="109"/>
    <n v="4.6674403159573474"/>
  </r>
  <r>
    <x v="2"/>
    <x v="7"/>
    <x v="0"/>
    <x v="109"/>
    <n v="0.92573679653304197"/>
  </r>
  <r>
    <x v="2"/>
    <x v="8"/>
    <x v="0"/>
    <x v="109"/>
    <n v="0.35562542154779359"/>
  </r>
  <r>
    <x v="2"/>
    <x v="5"/>
    <x v="0"/>
    <x v="109"/>
    <n v="4.6674403159573474"/>
  </r>
  <r>
    <x v="2"/>
    <x v="3"/>
    <x v="0"/>
    <x v="110"/>
    <n v="2.1760317378746397"/>
  </r>
  <r>
    <x v="2"/>
    <x v="4"/>
    <x v="0"/>
    <x v="110"/>
    <n v="2.4816187750735574"/>
  </r>
  <r>
    <x v="2"/>
    <x v="0"/>
    <x v="0"/>
    <x v="111"/>
    <n v="91.436647554704066"/>
  </r>
  <r>
    <x v="2"/>
    <x v="6"/>
    <x v="0"/>
    <x v="111"/>
    <n v="0.3562570309182671"/>
  </r>
  <r>
    <x v="2"/>
    <x v="1"/>
    <x v="0"/>
    <x v="111"/>
    <n v="0.15711865593756616"/>
  </r>
  <r>
    <x v="2"/>
    <x v="2"/>
    <x v="0"/>
    <x v="111"/>
    <n v="4.6839559665189467"/>
  </r>
  <r>
    <x v="2"/>
    <x v="7"/>
    <x v="0"/>
    <x v="111"/>
    <n v="0.92405240316133985"/>
  </r>
  <r>
    <x v="2"/>
    <x v="8"/>
    <x v="0"/>
    <x v="111"/>
    <n v="0.3562570309182671"/>
  </r>
  <r>
    <x v="2"/>
    <x v="5"/>
    <x v="0"/>
    <x v="111"/>
    <n v="4.6839559665189467"/>
  </r>
  <r>
    <x v="2"/>
    <x v="3"/>
    <x v="0"/>
    <x v="112"/>
    <n v="2.1924091544565982"/>
  </r>
  <r>
    <x v="2"/>
    <x v="4"/>
    <x v="0"/>
    <x v="112"/>
    <n v="2.4820017944411132"/>
  </r>
  <r>
    <x v="2"/>
    <x v="0"/>
    <x v="0"/>
    <x v="113"/>
    <n v="91.279308204519296"/>
  </r>
  <r>
    <x v="2"/>
    <x v="6"/>
    <x v="0"/>
    <x v="113"/>
    <n v="0.3569043590602885"/>
  </r>
  <r>
    <x v="2"/>
    <x v="1"/>
    <x v="0"/>
    <x v="113"/>
    <n v="0.15733935018477119"/>
  </r>
  <r>
    <x v="2"/>
    <x v="2"/>
    <x v="0"/>
    <x v="113"/>
    <n v="4.7005978558879091"/>
  </r>
  <r>
    <x v="2"/>
    <x v="7"/>
    <x v="0"/>
    <x v="113"/>
    <n v="0.92235841206715063"/>
  </r>
  <r>
    <x v="2"/>
    <x v="8"/>
    <x v="0"/>
    <x v="113"/>
    <n v="0.3569043590602885"/>
  </r>
  <r>
    <x v="2"/>
    <x v="5"/>
    <x v="0"/>
    <x v="113"/>
    <n v="4.7005978558879091"/>
  </r>
  <r>
    <x v="2"/>
    <x v="3"/>
    <x v="0"/>
    <x v="114"/>
    <n v="2.2087872134814557"/>
  </r>
  <r>
    <x v="2"/>
    <x v="4"/>
    <x v="0"/>
    <x v="114"/>
    <n v="2.4823387092977045"/>
  </r>
  <r>
    <x v="2"/>
    <x v="0"/>
    <x v="0"/>
    <x v="115"/>
    <n v="91.121747385850298"/>
  </r>
  <r>
    <x v="2"/>
    <x v="6"/>
    <x v="0"/>
    <x v="115"/>
    <n v="0.35755610036091251"/>
  </r>
  <r>
    <x v="2"/>
    <x v="1"/>
    <x v="0"/>
    <x v="115"/>
    <n v="0.15756081866899932"/>
  </r>
  <r>
    <x v="2"/>
    <x v="2"/>
    <x v="0"/>
    <x v="115"/>
    <n v="4.7167120742716984"/>
  </r>
  <r>
    <x v="2"/>
    <x v="7"/>
    <x v="0"/>
    <x v="115"/>
    <n v="0.92070969908708866"/>
  </r>
  <r>
    <x v="2"/>
    <x v="8"/>
    <x v="0"/>
    <x v="115"/>
    <n v="0.35755610036091251"/>
  </r>
  <r>
    <x v="2"/>
    <x v="5"/>
    <x v="0"/>
    <x v="115"/>
    <n v="4.7167120742716984"/>
  </r>
  <r>
    <x v="2"/>
    <x v="3"/>
    <x v="0"/>
    <x v="116"/>
    <n v="2.2251659363897947"/>
  </r>
  <r>
    <x v="2"/>
    <x v="4"/>
    <x v="0"/>
    <x v="116"/>
    <n v="2.4826519845031925"/>
  </r>
  <r>
    <x v="2"/>
    <x v="0"/>
    <x v="0"/>
    <x v="117"/>
    <n v="90.963948900212884"/>
  </r>
  <r>
    <x v="2"/>
    <x v="6"/>
    <x v="0"/>
    <x v="117"/>
    <n v="0.35816253843631302"/>
  </r>
  <r>
    <x v="2"/>
    <x v="1"/>
    <x v="0"/>
    <x v="117"/>
    <n v="0.15779848563741067"/>
  </r>
  <r>
    <x v="2"/>
    <x v="2"/>
    <x v="0"/>
    <x v="117"/>
    <n v="4.7333552909321597"/>
  </r>
  <r>
    <x v="2"/>
    <x v="7"/>
    <x v="0"/>
    <x v="117"/>
    <n v="0.91899681927838617"/>
  </r>
  <r>
    <x v="2"/>
    <x v="8"/>
    <x v="0"/>
    <x v="117"/>
    <n v="0.35816253843631302"/>
  </r>
  <r>
    <x v="2"/>
    <x v="5"/>
    <x v="0"/>
    <x v="117"/>
    <n v="4.7333552909321597"/>
  </r>
  <r>
    <x v="2"/>
    <x v="3"/>
    <x v="0"/>
    <x v="118"/>
    <n v="2.2415453015314446"/>
  </r>
  <r>
    <x v="2"/>
    <x v="4"/>
    <x v="0"/>
    <x v="118"/>
    <n v="2.4829214124906906"/>
  </r>
  <r>
    <x v="2"/>
    <x v="0"/>
    <x v="0"/>
    <x v="119"/>
    <n v="90.805921439526017"/>
  </r>
  <r>
    <x v="2"/>
    <x v="6"/>
    <x v="0"/>
    <x v="119"/>
    <n v="0.35880390734242107"/>
  </r>
  <r>
    <x v="2"/>
    <x v="1"/>
    <x v="0"/>
    <x v="119"/>
    <n v="0.15802746068686635"/>
  </r>
  <r>
    <x v="2"/>
    <x v="2"/>
    <x v="0"/>
    <x v="119"/>
    <n v="4.7440208334269851"/>
  </r>
  <r>
    <x v="2"/>
    <x v="7"/>
    <x v="0"/>
    <x v="119"/>
    <n v="0.9173299523753774"/>
  </r>
  <r>
    <x v="2"/>
    <x v="8"/>
    <x v="0"/>
    <x v="119"/>
    <n v="0.35880390734242107"/>
  </r>
  <r>
    <x v="2"/>
    <x v="5"/>
    <x v="0"/>
    <x v="119"/>
    <n v="4.7440208334269851"/>
  </r>
  <r>
    <x v="2"/>
    <x v="3"/>
    <x v="0"/>
    <x v="120"/>
    <n v="2.2466614668485763"/>
  </r>
  <r>
    <x v="2"/>
    <x v="4"/>
    <x v="0"/>
    <x v="120"/>
    <n v="2.4831649590641769"/>
  </r>
  <r>
    <x v="2"/>
    <x v="0"/>
    <x v="0"/>
    <x v="121"/>
    <n v="90.64752100480527"/>
  </r>
  <r>
    <x v="2"/>
    <x v="6"/>
    <x v="0"/>
    <x v="121"/>
    <n v="0.35898765258970466"/>
  </r>
  <r>
    <x v="2"/>
    <x v="1"/>
    <x v="0"/>
    <x v="121"/>
    <n v="0.15840043472074952"/>
  </r>
  <r>
    <x v="2"/>
    <x v="2"/>
    <x v="0"/>
    <x v="121"/>
    <n v="4.7541501382242091"/>
  </r>
  <r>
    <x v="2"/>
    <x v="7"/>
    <x v="0"/>
    <x v="121"/>
    <n v="0.91560258704408715"/>
  </r>
  <r>
    <x v="2"/>
    <x v="8"/>
    <x v="0"/>
    <x v="121"/>
    <n v="0.35898765258970466"/>
  </r>
  <r>
    <x v="2"/>
    <x v="5"/>
    <x v="0"/>
    <x v="121"/>
    <n v="4.7541501382242091"/>
  </r>
  <r>
    <x v="2"/>
    <x v="3"/>
    <x v="0"/>
    <x v="122"/>
    <n v="2.2621386589055659"/>
  </r>
  <r>
    <x v="2"/>
    <x v="4"/>
    <x v="0"/>
    <x v="122"/>
    <n v="2.4833976177008887"/>
  </r>
  <r>
    <x v="2"/>
    <x v="0"/>
    <x v="0"/>
    <x v="123"/>
    <n v="90.488731861869553"/>
  </r>
  <r>
    <x v="2"/>
    <x v="6"/>
    <x v="0"/>
    <x v="123"/>
    <n v="0.35912660376223071"/>
  </r>
  <r>
    <x v="2"/>
    <x v="1"/>
    <x v="0"/>
    <x v="123"/>
    <n v="0.15878914293572211"/>
  </r>
  <r>
    <x v="2"/>
    <x v="2"/>
    <x v="0"/>
    <x v="123"/>
    <n v="4.7704300167253111"/>
  </r>
  <r>
    <x v="2"/>
    <x v="7"/>
    <x v="0"/>
    <x v="123"/>
    <n v="0.91387078530128141"/>
  </r>
  <r>
    <x v="2"/>
    <x v="8"/>
    <x v="0"/>
    <x v="123"/>
    <n v="0.35912660376223071"/>
  </r>
  <r>
    <x v="2"/>
    <x v="5"/>
    <x v="0"/>
    <x v="123"/>
    <n v="4.7704300167253111"/>
  </r>
  <r>
    <x v="2"/>
    <x v="3"/>
    <x v="0"/>
    <x v="124"/>
    <n v="2.2776164039495228"/>
  </r>
  <r>
    <x v="2"/>
    <x v="4"/>
    <x v="0"/>
    <x v="124"/>
    <n v="2.483578012623644"/>
  </r>
  <r>
    <x v="2"/>
    <x v="0"/>
    <x v="0"/>
    <x v="125"/>
    <n v="90.329694794520279"/>
  </r>
  <r>
    <x v="2"/>
    <x v="6"/>
    <x v="0"/>
    <x v="125"/>
    <n v="0.35972513554105878"/>
  </r>
  <r>
    <x v="2"/>
    <x v="1"/>
    <x v="0"/>
    <x v="125"/>
    <n v="0.15903706734928091"/>
  </r>
  <r>
    <x v="2"/>
    <x v="2"/>
    <x v="0"/>
    <x v="125"/>
    <n v="4.7853595014405537"/>
  </r>
  <r>
    <x v="2"/>
    <x v="7"/>
    <x v="0"/>
    <x v="125"/>
    <n v="0.91229825147168164"/>
  </r>
  <r>
    <x v="2"/>
    <x v="8"/>
    <x v="0"/>
    <x v="125"/>
    <n v="0.35972513554105878"/>
  </r>
  <r>
    <x v="2"/>
    <x v="5"/>
    <x v="0"/>
    <x v="125"/>
    <n v="4.7853595014405537"/>
  </r>
  <r>
    <x v="2"/>
    <x v="3"/>
    <x v="0"/>
    <x v="126"/>
    <n v="2.2936194515590591"/>
  </r>
  <r>
    <x v="2"/>
    <x v="4"/>
    <x v="0"/>
    <x v="126"/>
    <n v="2.4837448035089027"/>
  </r>
  <r>
    <x v="2"/>
    <x v="0"/>
    <x v="0"/>
    <x v="127"/>
    <n v="90.170374444374644"/>
  </r>
  <r>
    <x v="2"/>
    <x v="6"/>
    <x v="0"/>
    <x v="127"/>
    <n v="0.36021671937265243"/>
  </r>
  <r>
    <x v="2"/>
    <x v="1"/>
    <x v="0"/>
    <x v="127"/>
    <n v="0.15932035014563309"/>
  </r>
  <r>
    <x v="2"/>
    <x v="2"/>
    <x v="0"/>
    <x v="127"/>
    <n v="4.8016209686826716"/>
  </r>
  <r>
    <x v="2"/>
    <x v="7"/>
    <x v="0"/>
    <x v="127"/>
    <n v="0.91054909946981399"/>
  </r>
  <r>
    <x v="2"/>
    <x v="8"/>
    <x v="0"/>
    <x v="127"/>
    <n v="0.36021671937265243"/>
  </r>
  <r>
    <x v="2"/>
    <x v="5"/>
    <x v="0"/>
    <x v="127"/>
    <n v="4.8016209686826716"/>
  </r>
  <r>
    <x v="2"/>
    <x v="3"/>
    <x v="0"/>
    <x v="128"/>
    <n v="2.3096231116936261"/>
  </r>
  <r>
    <x v="2"/>
    <x v="4"/>
    <x v="0"/>
    <x v="128"/>
    <n v="2.4838732675860786"/>
  </r>
  <r>
    <x v="2"/>
    <x v="0"/>
    <x v="0"/>
    <x v="129"/>
    <n v="90.010798184160819"/>
  </r>
  <r>
    <x v="2"/>
    <x v="6"/>
    <x v="0"/>
    <x v="129"/>
    <n v="0.36080330057173116"/>
  </r>
  <r>
    <x v="2"/>
    <x v="1"/>
    <x v="0"/>
    <x v="129"/>
    <n v="0.15957626021382781"/>
  </r>
  <r>
    <x v="2"/>
    <x v="2"/>
    <x v="0"/>
    <x v="129"/>
    <n v="4.8173668118973811"/>
  </r>
  <r>
    <x v="2"/>
    <x v="7"/>
    <x v="0"/>
    <x v="129"/>
    <n v="0.90884768990498754"/>
  </r>
  <r>
    <x v="2"/>
    <x v="8"/>
    <x v="0"/>
    <x v="129"/>
    <n v="0.36080330057173116"/>
  </r>
  <r>
    <x v="2"/>
    <x v="5"/>
    <x v="0"/>
    <x v="129"/>
    <n v="4.8173668118973811"/>
  </r>
  <r>
    <x v="2"/>
    <x v="3"/>
    <x v="0"/>
    <x v="130"/>
    <n v="2.3256274048083059"/>
  </r>
  <r>
    <x v="2"/>
    <x v="4"/>
    <x v="0"/>
    <x v="130"/>
    <n v="2.4839719730189724"/>
  </r>
  <r>
    <x v="2"/>
    <x v="0"/>
    <x v="0"/>
    <x v="131"/>
    <n v="89.850950155341664"/>
  </r>
  <r>
    <x v="2"/>
    <x v="6"/>
    <x v="0"/>
    <x v="131"/>
    <n v="0.36134585990397444"/>
  </r>
  <r>
    <x v="2"/>
    <x v="1"/>
    <x v="0"/>
    <x v="131"/>
    <n v="0.15984802881915747"/>
  </r>
  <r>
    <x v="2"/>
    <x v="2"/>
    <x v="0"/>
    <x v="131"/>
    <n v="4.833629544634741"/>
  </r>
  <r>
    <x v="2"/>
    <x v="7"/>
    <x v="0"/>
    <x v="131"/>
    <n v="0.9070810497111379"/>
  </r>
  <r>
    <x v="2"/>
    <x v="8"/>
    <x v="0"/>
    <x v="131"/>
    <n v="0.36134585990397444"/>
  </r>
  <r>
    <x v="2"/>
    <x v="5"/>
    <x v="0"/>
    <x v="131"/>
    <n v="4.833629544634741"/>
  </r>
  <r>
    <x v="2"/>
    <x v="3"/>
    <x v="0"/>
    <x v="132"/>
    <n v="2.3416323102503522"/>
  </r>
  <r>
    <x v="2"/>
    <x v="4"/>
    <x v="0"/>
    <x v="132"/>
    <n v="2.4840345554720145"/>
  </r>
  <r>
    <x v="2"/>
    <x v="0"/>
    <x v="0"/>
    <x v="133"/>
    <n v="89.690838550168635"/>
  </r>
  <r>
    <x v="2"/>
    <x v="6"/>
    <x v="0"/>
    <x v="133"/>
    <n v="0.36192183940363581"/>
  </r>
  <r>
    <x v="2"/>
    <x v="1"/>
    <x v="0"/>
    <x v="133"/>
    <n v="0.16011160517303047"/>
  </r>
  <r>
    <x v="2"/>
    <x v="2"/>
    <x v="0"/>
    <x v="133"/>
    <n v="4.8495035635332506"/>
  </r>
  <r>
    <x v="2"/>
    <x v="7"/>
    <x v="0"/>
    <x v="133"/>
    <n v="0.90536284094147368"/>
  </r>
  <r>
    <x v="2"/>
    <x v="8"/>
    <x v="0"/>
    <x v="133"/>
    <n v="0.36192183940363581"/>
  </r>
  <r>
    <x v="2"/>
    <x v="5"/>
    <x v="0"/>
    <x v="133"/>
    <n v="4.8495035635332506"/>
  </r>
  <r>
    <x v="2"/>
    <x v="3"/>
    <x v="0"/>
    <x v="134"/>
    <n v="2.3579002343106392"/>
  </r>
  <r>
    <x v="2"/>
    <x v="4"/>
    <x v="0"/>
    <x v="134"/>
    <n v="2.4840651910661649"/>
  </r>
  <r>
    <x v="2"/>
    <x v="0"/>
    <x v="0"/>
    <x v="135"/>
    <n v="89.530450456879365"/>
  </r>
  <r>
    <x v="2"/>
    <x v="6"/>
    <x v="0"/>
    <x v="135"/>
    <n v="0.36246336763777348"/>
  </r>
  <r>
    <x v="2"/>
    <x v="1"/>
    <x v="0"/>
    <x v="135"/>
    <n v="0.16038809328927453"/>
  </r>
  <r>
    <x v="2"/>
    <x v="2"/>
    <x v="0"/>
    <x v="135"/>
    <n v="4.8656448431650157"/>
  </r>
  <r>
    <x v="2"/>
    <x v="7"/>
    <x v="0"/>
    <x v="135"/>
    <n v="0.9035788742335521"/>
  </r>
  <r>
    <x v="2"/>
    <x v="8"/>
    <x v="0"/>
    <x v="135"/>
    <n v="0.36246336763777348"/>
  </r>
  <r>
    <x v="2"/>
    <x v="5"/>
    <x v="0"/>
    <x v="135"/>
    <n v="4.8656448431650157"/>
  </r>
  <r>
    <x v="2"/>
    <x v="3"/>
    <x v="0"/>
    <x v="136"/>
    <n v="2.3739064051502501"/>
  </r>
  <r>
    <x v="2"/>
    <x v="4"/>
    <x v="0"/>
    <x v="136"/>
    <n v="2.4840612398584705"/>
  </r>
  <r>
    <x v="2"/>
    <x v="0"/>
    <x v="0"/>
    <x v="137"/>
    <n v="89.369788192832729"/>
  </r>
  <r>
    <x v="2"/>
    <x v="6"/>
    <x v="0"/>
    <x v="137"/>
    <n v="0.36301947880979657"/>
  </r>
  <r>
    <x v="2"/>
    <x v="1"/>
    <x v="0"/>
    <x v="137"/>
    <n v="0.16066226404663178"/>
  </r>
  <r>
    <x v="2"/>
    <x v="2"/>
    <x v="0"/>
    <x v="137"/>
    <n v="4.8819094837662869"/>
  </r>
  <r>
    <x v="2"/>
    <x v="7"/>
    <x v="0"/>
    <x v="137"/>
    <n v="0.90178634477802888"/>
  </r>
  <r>
    <x v="2"/>
    <x v="8"/>
    <x v="0"/>
    <x v="137"/>
    <n v="0.36301947880979657"/>
  </r>
  <r>
    <x v="2"/>
    <x v="5"/>
    <x v="0"/>
    <x v="137"/>
    <n v="4.8819094837662869"/>
  </r>
  <r>
    <x v="2"/>
    <x v="3"/>
    <x v="0"/>
    <x v="138"/>
    <n v="2.3899131880223523"/>
  </r>
  <r>
    <x v="2"/>
    <x v="4"/>
    <x v="0"/>
    <x v="138"/>
    <n v="2.484024488760328"/>
  </r>
  <r>
    <x v="2"/>
    <x v="0"/>
    <x v="0"/>
    <x v="139"/>
    <n v="89.208850686867635"/>
  </r>
  <r>
    <x v="2"/>
    <x v="6"/>
    <x v="0"/>
    <x v="139"/>
    <n v="0.36357934711731194"/>
  </r>
  <r>
    <x v="2"/>
    <x v="1"/>
    <x v="0"/>
    <x v="139"/>
    <n v="0.16093750596509621"/>
  </r>
  <r>
    <x v="2"/>
    <x v="2"/>
    <x v="0"/>
    <x v="139"/>
    <n v="4.8976583991124123"/>
  </r>
  <r>
    <x v="2"/>
    <x v="7"/>
    <x v="0"/>
    <x v="139"/>
    <n v="0.90004327170454979"/>
  </r>
  <r>
    <x v="2"/>
    <x v="8"/>
    <x v="0"/>
    <x v="139"/>
    <n v="0.36357934711731194"/>
  </r>
  <r>
    <x v="2"/>
    <x v="5"/>
    <x v="0"/>
    <x v="139"/>
    <n v="4.8976583991124123"/>
  </r>
  <r>
    <x v="2"/>
    <x v="3"/>
    <x v="0"/>
    <x v="140"/>
    <n v="2.4059206033806735"/>
  </r>
  <r>
    <x v="2"/>
    <x v="4"/>
    <x v="0"/>
    <x v="140"/>
    <n v="2.4839524917545486"/>
  </r>
  <r>
    <x v="2"/>
    <x v="0"/>
    <x v="0"/>
    <x v="141"/>
    <n v="89.047622084982308"/>
  </r>
  <r>
    <x v="2"/>
    <x v="6"/>
    <x v="0"/>
    <x v="141"/>
    <n v="0.36409539736808522"/>
  </r>
  <r>
    <x v="2"/>
    <x v="1"/>
    <x v="0"/>
    <x v="141"/>
    <n v="0.16122860188532731"/>
  </r>
  <r>
    <x v="2"/>
    <x v="2"/>
    <x v="0"/>
    <x v="141"/>
    <n v="4.9139243042101022"/>
  </r>
  <r>
    <x v="2"/>
    <x v="7"/>
    <x v="0"/>
    <x v="141"/>
    <n v="0.89823390141260506"/>
  </r>
  <r>
    <x v="2"/>
    <x v="8"/>
    <x v="0"/>
    <x v="141"/>
    <n v="0.36409539736808522"/>
  </r>
  <r>
    <x v="2"/>
    <x v="5"/>
    <x v="0"/>
    <x v="141"/>
    <n v="4.9139243042101022"/>
  </r>
  <r>
    <x v="2"/>
    <x v="3"/>
    <x v="0"/>
    <x v="142"/>
    <n v="2.4219286305814824"/>
  </r>
  <r>
    <x v="2"/>
    <x v="4"/>
    <x v="0"/>
    <x v="142"/>
    <n v="2.4838498977231449"/>
  </r>
  <r>
    <x v="2"/>
    <x v="0"/>
    <x v="0"/>
    <x v="143"/>
    <n v="88.886110378691725"/>
  </r>
  <r>
    <x v="2"/>
    <x v="6"/>
    <x v="0"/>
    <x v="143"/>
    <n v="0.36464439532959225"/>
  </r>
  <r>
    <x v="2"/>
    <x v="1"/>
    <x v="0"/>
    <x v="143"/>
    <n v="0.16151170629058609"/>
  </r>
  <r>
    <x v="2"/>
    <x v="2"/>
    <x v="0"/>
    <x v="143"/>
    <n v="4.9158049703996376"/>
  </r>
  <r>
    <x v="2"/>
    <x v="7"/>
    <x v="0"/>
    <x v="143"/>
    <n v="0.89647465757809008"/>
  </r>
  <r>
    <x v="2"/>
    <x v="8"/>
    <x v="0"/>
    <x v="143"/>
    <n v="0.36464439532959225"/>
  </r>
  <r>
    <x v="2"/>
    <x v="5"/>
    <x v="0"/>
    <x v="143"/>
    <n v="4.9158049703996376"/>
  </r>
  <r>
    <x v="2"/>
    <x v="3"/>
    <x v="0"/>
    <x v="144"/>
    <n v="2.4092734697562124"/>
  </r>
  <r>
    <x v="2"/>
    <x v="4"/>
    <x v="0"/>
    <x v="144"/>
    <n v="2.4837098711854022"/>
  </r>
  <r>
    <x v="2"/>
    <x v="0"/>
    <x v="0"/>
    <x v="145"/>
    <n v="88.723980600975736"/>
  </r>
  <r>
    <x v="2"/>
    <x v="6"/>
    <x v="0"/>
    <x v="145"/>
    <n v="0.36412231933255285"/>
  </r>
  <r>
    <x v="2"/>
    <x v="1"/>
    <x v="0"/>
    <x v="145"/>
    <n v="0.16212977771598636"/>
  </r>
  <r>
    <x v="2"/>
    <x v="2"/>
    <x v="0"/>
    <x v="145"/>
    <n v="4.9163939865908146"/>
  </r>
  <r>
    <x v="2"/>
    <x v="7"/>
    <x v="0"/>
    <x v="145"/>
    <n v="0.89465899665413251"/>
  </r>
  <r>
    <x v="2"/>
    <x v="8"/>
    <x v="0"/>
    <x v="145"/>
    <n v="0.36412231933255285"/>
  </r>
  <r>
    <x v="2"/>
    <x v="5"/>
    <x v="0"/>
    <x v="145"/>
    <n v="4.9163939865908146"/>
  </r>
  <r>
    <x v="2"/>
    <x v="3"/>
    <x v="0"/>
    <x v="146"/>
    <n v="2.4239897502475571"/>
  </r>
  <r>
    <x v="2"/>
    <x v="4"/>
    <x v="0"/>
    <x v="146"/>
    <n v="2.483596733222293"/>
  </r>
  <r>
    <x v="2"/>
    <x v="0"/>
    <x v="0"/>
    <x v="147"/>
    <n v="88.561200221080682"/>
  </r>
  <r>
    <x v="2"/>
    <x v="6"/>
    <x v="0"/>
    <x v="147"/>
    <n v="0.36350170391086423"/>
  </r>
  <r>
    <x v="2"/>
    <x v="1"/>
    <x v="0"/>
    <x v="147"/>
    <n v="0.16278037989504748"/>
  </r>
  <r>
    <x v="2"/>
    <x v="2"/>
    <x v="0"/>
    <x v="147"/>
    <n v="4.9318734762039496"/>
  </r>
  <r>
    <x v="2"/>
    <x v="7"/>
    <x v="0"/>
    <x v="147"/>
    <n v="0.89284657693185798"/>
  </r>
  <r>
    <x v="2"/>
    <x v="8"/>
    <x v="0"/>
    <x v="147"/>
    <n v="0.36350170391086423"/>
  </r>
  <r>
    <x v="2"/>
    <x v="5"/>
    <x v="0"/>
    <x v="147"/>
    <n v="4.9318734762039496"/>
  </r>
  <r>
    <x v="2"/>
    <x v="3"/>
    <x v="0"/>
    <x v="148"/>
    <n v="2.4387065295490062"/>
  </r>
  <r>
    <x v="2"/>
    <x v="4"/>
    <x v="0"/>
    <x v="148"/>
    <n v="2.4834663027764048"/>
  </r>
  <r>
    <x v="2"/>
    <x v="0"/>
    <x v="0"/>
    <x v="149"/>
    <n v="88.398109074841443"/>
  </r>
  <r>
    <x v="2"/>
    <x v="6"/>
    <x v="0"/>
    <x v="149"/>
    <n v="0.36397719532594586"/>
  </r>
  <r>
    <x v="2"/>
    <x v="1"/>
    <x v="0"/>
    <x v="149"/>
    <n v="0.16309114623923779"/>
  </r>
  <r>
    <x v="2"/>
    <x v="2"/>
    <x v="0"/>
    <x v="149"/>
    <n v="4.9460689365755295"/>
  </r>
  <r>
    <x v="2"/>
    <x v="7"/>
    <x v="0"/>
    <x v="149"/>
    <n v="0.89120237639319244"/>
  </r>
  <r>
    <x v="2"/>
    <x v="8"/>
    <x v="0"/>
    <x v="149"/>
    <n v="0.36397719532594586"/>
  </r>
  <r>
    <x v="2"/>
    <x v="5"/>
    <x v="0"/>
    <x v="149"/>
    <n v="4.9460689365755295"/>
  </r>
  <r>
    <x v="2"/>
    <x v="3"/>
    <x v="0"/>
    <x v="150"/>
    <n v="2.4539227539744246"/>
  </r>
  <r>
    <x v="2"/>
    <x v="4"/>
    <x v="0"/>
    <x v="150"/>
    <n v="2.4832906340269467"/>
  </r>
  <r>
    <x v="2"/>
    <x v="0"/>
    <x v="0"/>
    <x v="151"/>
    <n v="88.234673724743843"/>
  </r>
  <r>
    <x v="2"/>
    <x v="6"/>
    <x v="0"/>
    <x v="151"/>
    <n v="0.36435261778924044"/>
  </r>
  <r>
    <x v="2"/>
    <x v="1"/>
    <x v="0"/>
    <x v="151"/>
    <n v="0.16343535009759899"/>
  </r>
  <r>
    <x v="2"/>
    <x v="2"/>
    <x v="0"/>
    <x v="151"/>
    <n v="4.9615308599725605"/>
  </r>
  <r>
    <x v="2"/>
    <x v="7"/>
    <x v="0"/>
    <x v="151"/>
    <n v="0.88937507567030283"/>
  </r>
  <r>
    <x v="2"/>
    <x v="8"/>
    <x v="0"/>
    <x v="151"/>
    <n v="0.36435261778924044"/>
  </r>
  <r>
    <x v="2"/>
    <x v="5"/>
    <x v="0"/>
    <x v="151"/>
    <n v="4.9615308599725605"/>
  </r>
  <r>
    <x v="2"/>
    <x v="3"/>
    <x v="0"/>
    <x v="152"/>
    <n v="2.4691395309397235"/>
  </r>
  <r>
    <x v="2"/>
    <x v="4"/>
    <x v="0"/>
    <x v="152"/>
    <n v="2.4830893548551281"/>
  </r>
  <r>
    <x v="2"/>
    <x v="0"/>
    <x v="0"/>
    <x v="153"/>
    <n v="88.070919352888041"/>
  </r>
  <r>
    <x v="2"/>
    <x v="6"/>
    <x v="0"/>
    <x v="153"/>
    <n v="0.36481588050410535"/>
  </r>
  <r>
    <x v="2"/>
    <x v="1"/>
    <x v="0"/>
    <x v="153"/>
    <n v="0.16375437185580519"/>
  </r>
  <r>
    <x v="2"/>
    <x v="2"/>
    <x v="0"/>
    <x v="153"/>
    <n v="4.976502481662668"/>
  </r>
  <r>
    <x v="2"/>
    <x v="7"/>
    <x v="0"/>
    <x v="153"/>
    <n v="0.88759927762294499"/>
  </r>
  <r>
    <x v="2"/>
    <x v="8"/>
    <x v="0"/>
    <x v="153"/>
    <n v="0.36481588050410535"/>
  </r>
  <r>
    <x v="2"/>
    <x v="5"/>
    <x v="0"/>
    <x v="153"/>
    <n v="4.976502481662668"/>
  </r>
  <r>
    <x v="2"/>
    <x v="3"/>
    <x v="0"/>
    <x v="154"/>
    <n v="2.4843568789174153"/>
  </r>
  <r>
    <x v="2"/>
    <x v="4"/>
    <x v="0"/>
    <x v="154"/>
    <n v="2.4828490504705369"/>
  </r>
  <r>
    <x v="2"/>
    <x v="0"/>
    <x v="0"/>
    <x v="155"/>
    <n v="87.906830733295308"/>
  </r>
  <r>
    <x v="2"/>
    <x v="6"/>
    <x v="0"/>
    <x v="155"/>
    <n v="0.36523762393496656"/>
  </r>
  <r>
    <x v="2"/>
    <x v="1"/>
    <x v="0"/>
    <x v="155"/>
    <n v="0.16408861959273918"/>
  </r>
  <r>
    <x v="2"/>
    <x v="2"/>
    <x v="0"/>
    <x v="155"/>
    <n v="4.9919655466504764"/>
  </r>
  <r>
    <x v="2"/>
    <x v="7"/>
    <x v="0"/>
    <x v="155"/>
    <n v="0.88575701954360286"/>
  </r>
  <r>
    <x v="2"/>
    <x v="8"/>
    <x v="0"/>
    <x v="155"/>
    <n v="0.36523762393496656"/>
  </r>
  <r>
    <x v="2"/>
    <x v="5"/>
    <x v="0"/>
    <x v="155"/>
    <n v="4.9919655466504764"/>
  </r>
  <r>
    <x v="2"/>
    <x v="3"/>
    <x v="0"/>
    <x v="156"/>
    <n v="2.4995747792682099"/>
  </r>
  <r>
    <x v="2"/>
    <x v="4"/>
    <x v="0"/>
    <x v="156"/>
    <n v="2.4825852280677019"/>
  </r>
  <r>
    <x v="2"/>
    <x v="0"/>
    <x v="0"/>
    <x v="157"/>
    <n v="87.742415117571142"/>
  </r>
  <r>
    <x v="2"/>
    <x v="6"/>
    <x v="0"/>
    <x v="157"/>
    <n v="0.36568989194653767"/>
  </r>
  <r>
    <x v="2"/>
    <x v="1"/>
    <x v="0"/>
    <x v="157"/>
    <n v="0.16441561572416794"/>
  </r>
  <r>
    <x v="2"/>
    <x v="2"/>
    <x v="0"/>
    <x v="157"/>
    <n v="5.0070589818284361"/>
  </r>
  <r>
    <x v="2"/>
    <x v="7"/>
    <x v="0"/>
    <x v="157"/>
    <n v="0.88396686750011821"/>
  </r>
  <r>
    <x v="2"/>
    <x v="8"/>
    <x v="0"/>
    <x v="157"/>
    <n v="0.36568989194653767"/>
  </r>
  <r>
    <x v="2"/>
    <x v="5"/>
    <x v="0"/>
    <x v="157"/>
    <n v="5.0070589818284361"/>
  </r>
  <r>
    <x v="2"/>
    <x v="3"/>
    <x v="0"/>
    <x v="158"/>
    <n v="2.5150427335620451"/>
  </r>
  <r>
    <x v="2"/>
    <x v="4"/>
    <x v="0"/>
    <x v="158"/>
    <n v="2.4822803033663909"/>
  </r>
  <r>
    <x v="2"/>
    <x v="0"/>
    <x v="0"/>
    <x v="159"/>
    <n v="87.577660022884515"/>
  </r>
  <r>
    <x v="2"/>
    <x v="6"/>
    <x v="0"/>
    <x v="159"/>
    <n v="0.36610953975146132"/>
  </r>
  <r>
    <x v="2"/>
    <x v="1"/>
    <x v="0"/>
    <x v="159"/>
    <n v="0.16475509468663219"/>
  </r>
  <r>
    <x v="2"/>
    <x v="2"/>
    <x v="0"/>
    <x v="159"/>
    <n v="5.0224065039793908"/>
  </r>
  <r>
    <x v="2"/>
    <x v="7"/>
    <x v="0"/>
    <x v="159"/>
    <n v="0.88210981235879582"/>
  </r>
  <r>
    <x v="2"/>
    <x v="8"/>
    <x v="0"/>
    <x v="159"/>
    <n v="0.36610953975146132"/>
  </r>
  <r>
    <x v="2"/>
    <x v="5"/>
    <x v="0"/>
    <x v="159"/>
    <n v="5.0224065039793908"/>
  </r>
  <r>
    <x v="2"/>
    <x v="3"/>
    <x v="0"/>
    <x v="160"/>
    <n v="2.5302617754435541"/>
  </r>
  <r>
    <x v="2"/>
    <x v="4"/>
    <x v="0"/>
    <x v="160"/>
    <n v="2.4819425447776045"/>
  </r>
  <r>
    <x v="2"/>
    <x v="0"/>
    <x v="0"/>
    <x v="161"/>
    <n v="87.412567200922766"/>
  </r>
  <r>
    <x v="2"/>
    <x v="6"/>
    <x v="0"/>
    <x v="161"/>
    <n v="0.36654217441852571"/>
  </r>
  <r>
    <x v="2"/>
    <x v="1"/>
    <x v="0"/>
    <x v="161"/>
    <n v="0.16509282196175409"/>
  </r>
  <r>
    <x v="2"/>
    <x v="2"/>
    <x v="0"/>
    <x v="161"/>
    <n v="5.0378712900664402"/>
  </r>
  <r>
    <x v="2"/>
    <x v="7"/>
    <x v="0"/>
    <x v="161"/>
    <n v="0.88024546604881571"/>
  </r>
  <r>
    <x v="2"/>
    <x v="8"/>
    <x v="0"/>
    <x v="161"/>
    <n v="0.36654217441852571"/>
  </r>
  <r>
    <x v="2"/>
    <x v="5"/>
    <x v="0"/>
    <x v="161"/>
    <n v="5.0378712900664402"/>
  </r>
  <r>
    <x v="2"/>
    <x v="3"/>
    <x v="0"/>
    <x v="162"/>
    <n v="2.5454813694468337"/>
  </r>
  <r>
    <x v="2"/>
    <x v="4"/>
    <x v="0"/>
    <x v="162"/>
    <n v="2.4815844232050965"/>
  </r>
  <r>
    <x v="2"/>
    <x v="0"/>
    <x v="0"/>
    <x v="163"/>
    <n v="87.247135231174084"/>
  </r>
  <r>
    <x v="2"/>
    <x v="6"/>
    <x v="0"/>
    <x v="163"/>
    <n v="0.36697771891044323"/>
  </r>
  <r>
    <x v="2"/>
    <x v="1"/>
    <x v="0"/>
    <x v="163"/>
    <n v="0.16543196974868354"/>
  </r>
  <r>
    <x v="2"/>
    <x v="2"/>
    <x v="0"/>
    <x v="163"/>
    <n v="5.0528456831541702"/>
  </r>
  <r>
    <x v="2"/>
    <x v="7"/>
    <x v="0"/>
    <x v="163"/>
    <n v="0.8784341216091176"/>
  </r>
  <r>
    <x v="2"/>
    <x v="8"/>
    <x v="0"/>
    <x v="163"/>
    <n v="0.36697771891044323"/>
  </r>
  <r>
    <x v="2"/>
    <x v="5"/>
    <x v="0"/>
    <x v="163"/>
    <n v="5.0528456831541702"/>
  </r>
  <r>
    <x v="2"/>
    <x v="3"/>
    <x v="0"/>
    <x v="164"/>
    <n v="2.560701534040466"/>
  </r>
  <r>
    <x v="2"/>
    <x v="4"/>
    <x v="0"/>
    <x v="164"/>
    <n v="2.4811820678462215"/>
  </r>
  <r>
    <x v="2"/>
    <x v="0"/>
    <x v="0"/>
    <x v="165"/>
    <n v="87.081348861226843"/>
  </r>
  <r>
    <x v="2"/>
    <x v="6"/>
    <x v="0"/>
    <x v="165"/>
    <n v="0.36737192551700476"/>
  </r>
  <r>
    <x v="2"/>
    <x v="1"/>
    <x v="0"/>
    <x v="165"/>
    <n v="0.165786369947238"/>
  </r>
  <r>
    <x v="2"/>
    <x v="2"/>
    <x v="0"/>
    <x v="165"/>
    <n v="5.0683116099780579"/>
  </r>
  <r>
    <x v="2"/>
    <x v="7"/>
    <x v="0"/>
    <x v="165"/>
    <n v="0.87655544333661317"/>
  </r>
  <r>
    <x v="2"/>
    <x v="8"/>
    <x v="0"/>
    <x v="165"/>
    <n v="0.36737192551700476"/>
  </r>
  <r>
    <x v="2"/>
    <x v="5"/>
    <x v="0"/>
    <x v="165"/>
    <n v="5.0683116099780579"/>
  </r>
  <r>
    <x v="2"/>
    <x v="3"/>
    <x v="0"/>
    <x v="166"/>
    <n v="2.5759222505887802"/>
  </r>
  <r>
    <x v="2"/>
    <x v="4"/>
    <x v="0"/>
    <x v="166"/>
    <n v="2.4807614409384948"/>
  </r>
  <r>
    <x v="2"/>
    <x v="0"/>
    <x v="0"/>
    <x v="167"/>
    <n v="86.915215138643262"/>
  </r>
  <r>
    <x v="2"/>
    <x v="6"/>
    <x v="0"/>
    <x v="167"/>
    <n v="0.367796176204921"/>
  </r>
  <r>
    <x v="2"/>
    <x v="1"/>
    <x v="0"/>
    <x v="167"/>
    <n v="0.1661337225835747"/>
  </r>
  <r>
    <x v="2"/>
    <x v="2"/>
    <x v="0"/>
    <x v="167"/>
    <n v="5.0266734023192905"/>
  </r>
  <r>
    <x v="2"/>
    <x v="7"/>
    <x v="0"/>
    <x v="167"/>
    <n v="0.87473035143781463"/>
  </r>
  <r>
    <x v="2"/>
    <x v="8"/>
    <x v="0"/>
    <x v="167"/>
    <n v="0.367796176204921"/>
  </r>
  <r>
    <x v="2"/>
    <x v="5"/>
    <x v="0"/>
    <x v="167"/>
    <n v="5.0266734023192905"/>
  </r>
  <r>
    <x v="2"/>
    <x v="3"/>
    <x v="0"/>
    <x v="168"/>
    <n v="2.4808073561888522"/>
  </r>
  <r>
    <x v="2"/>
    <x v="4"/>
    <x v="0"/>
    <x v="168"/>
    <n v="2.4802945047157632"/>
  </r>
  <r>
    <x v="2"/>
    <x v="0"/>
    <x v="0"/>
    <x v="169"/>
    <n v="86.74743415021257"/>
  </r>
  <r>
    <x v="2"/>
    <x v="6"/>
    <x v="0"/>
    <x v="169"/>
    <n v="0.36407866682856399"/>
  </r>
  <r>
    <x v="2"/>
    <x v="1"/>
    <x v="0"/>
    <x v="169"/>
    <n v="0.16778098843068562"/>
  </r>
  <r>
    <x v="2"/>
    <x v="2"/>
    <x v="0"/>
    <x v="169"/>
    <n v="4.9800733270267994"/>
  </r>
  <r>
    <x v="2"/>
    <x v="7"/>
    <x v="0"/>
    <x v="169"/>
    <n v="0.87287851630453195"/>
  </r>
  <r>
    <x v="2"/>
    <x v="8"/>
    <x v="0"/>
    <x v="169"/>
    <n v="0.36407866682856399"/>
  </r>
  <r>
    <x v="2"/>
    <x v="5"/>
    <x v="0"/>
    <x v="169"/>
    <n v="4.9800733270267994"/>
  </r>
  <r>
    <x v="2"/>
    <x v="3"/>
    <x v="0"/>
    <x v="170"/>
    <n v="2.4932696069894122"/>
  </r>
  <r>
    <x v="2"/>
    <x v="4"/>
    <x v="0"/>
    <x v="170"/>
    <n v="2.4800301323898655"/>
  </r>
  <r>
    <x v="2"/>
    <x v="0"/>
    <x v="0"/>
    <x v="171"/>
    <n v="86.577887129265804"/>
  </r>
  <r>
    <x v="2"/>
    <x v="6"/>
    <x v="0"/>
    <x v="171"/>
    <n v="0.36000715249957255"/>
  </r>
  <r>
    <x v="2"/>
    <x v="1"/>
    <x v="0"/>
    <x v="171"/>
    <n v="0.16954702094677077"/>
  </r>
  <r>
    <x v="2"/>
    <x v="2"/>
    <x v="0"/>
    <x v="171"/>
    <n v="4.9927107909276547"/>
  </r>
  <r>
    <x v="2"/>
    <x v="7"/>
    <x v="0"/>
    <x v="171"/>
    <n v="0.87106423406745548"/>
  </r>
  <r>
    <x v="2"/>
    <x v="8"/>
    <x v="0"/>
    <x v="171"/>
    <n v="0.36000715249957255"/>
  </r>
  <r>
    <x v="2"/>
    <x v="5"/>
    <x v="0"/>
    <x v="171"/>
    <n v="4.9927107909276547"/>
  </r>
  <r>
    <x v="2"/>
    <x v="3"/>
    <x v="0"/>
    <x v="172"/>
    <n v="2.5055566459901035"/>
  </r>
  <r>
    <x v="2"/>
    <x v="4"/>
    <x v="0"/>
    <x v="172"/>
    <n v="2.4797581544139247"/>
  </r>
  <r>
    <x v="2"/>
    <x v="0"/>
    <x v="0"/>
    <x v="173"/>
    <n v="86.407925311827711"/>
  </r>
  <r>
    <x v="2"/>
    <x v="6"/>
    <x v="0"/>
    <x v="173"/>
    <n v="0.36021529277166803"/>
  </r>
  <r>
    <x v="2"/>
    <x v="1"/>
    <x v="0"/>
    <x v="173"/>
    <n v="0.16996181743809996"/>
  </r>
  <r>
    <x v="2"/>
    <x v="2"/>
    <x v="0"/>
    <x v="173"/>
    <n v="5.0046535472767362"/>
  </r>
  <r>
    <x v="2"/>
    <x v="7"/>
    <x v="0"/>
    <x v="173"/>
    <n v="0.86936189906452899"/>
  </r>
  <r>
    <x v="2"/>
    <x v="8"/>
    <x v="0"/>
    <x v="173"/>
    <n v="0.36021529277166803"/>
  </r>
  <r>
    <x v="2"/>
    <x v="5"/>
    <x v="0"/>
    <x v="173"/>
    <n v="5.0046535472767362"/>
  </r>
  <r>
    <x v="2"/>
    <x v="3"/>
    <x v="0"/>
    <x v="174"/>
    <n v="2.5180488569067405"/>
  </r>
  <r>
    <x v="2"/>
    <x v="4"/>
    <x v="0"/>
    <x v="174"/>
    <n v="2.4794414075633098"/>
  </r>
  <r>
    <x v="2"/>
    <x v="0"/>
    <x v="0"/>
    <x v="175"/>
    <n v="86.237528939301541"/>
  </r>
  <r>
    <x v="2"/>
    <x v="6"/>
    <x v="0"/>
    <x v="175"/>
    <n v="0.36036810827055132"/>
  </r>
  <r>
    <x v="2"/>
    <x v="1"/>
    <x v="0"/>
    <x v="175"/>
    <n v="0.17039637252617451"/>
  </r>
  <r>
    <x v="2"/>
    <x v="2"/>
    <x v="0"/>
    <x v="175"/>
    <n v="5.0173118901540281"/>
  </r>
  <r>
    <x v="2"/>
    <x v="7"/>
    <x v="0"/>
    <x v="175"/>
    <n v="0.86753725535629123"/>
  </r>
  <r>
    <x v="2"/>
    <x v="8"/>
    <x v="0"/>
    <x v="175"/>
    <n v="0.36036810827055132"/>
  </r>
  <r>
    <x v="2"/>
    <x v="5"/>
    <x v="0"/>
    <x v="175"/>
    <n v="5.0173118901540281"/>
  </r>
  <r>
    <x v="2"/>
    <x v="3"/>
    <x v="0"/>
    <x v="176"/>
    <n v="2.5305414432562179"/>
  </r>
  <r>
    <x v="2"/>
    <x v="4"/>
    <x v="0"/>
    <x v="176"/>
    <n v="2.4791092886531585"/>
  </r>
  <r>
    <x v="2"/>
    <x v="0"/>
    <x v="0"/>
    <x v="177"/>
    <n v="86.066710449388793"/>
  </r>
  <r>
    <x v="2"/>
    <x v="6"/>
    <x v="0"/>
    <x v="177"/>
    <n v="0.36056714943721624"/>
  </r>
  <r>
    <x v="2"/>
    <x v="1"/>
    <x v="0"/>
    <x v="177"/>
    <n v="0.17081848991274043"/>
  </r>
  <r>
    <x v="2"/>
    <x v="2"/>
    <x v="0"/>
    <x v="177"/>
    <n v="5.029568751424649"/>
  </r>
  <r>
    <x v="2"/>
    <x v="7"/>
    <x v="0"/>
    <x v="177"/>
    <n v="0.86576633057031127"/>
  </r>
  <r>
    <x v="2"/>
    <x v="8"/>
    <x v="0"/>
    <x v="177"/>
    <n v="0.36056714943721624"/>
  </r>
  <r>
    <x v="2"/>
    <x v="5"/>
    <x v="0"/>
    <x v="177"/>
    <n v="5.029568751424649"/>
  </r>
  <r>
    <x v="2"/>
    <x v="3"/>
    <x v="0"/>
    <x v="178"/>
    <n v="2.5430344174578234"/>
  </r>
  <r>
    <x v="2"/>
    <x v="4"/>
    <x v="0"/>
    <x v="178"/>
    <n v="2.4787396591130717"/>
  </r>
  <r>
    <x v="2"/>
    <x v="0"/>
    <x v="0"/>
    <x v="179"/>
    <n v="85.895456745684442"/>
  </r>
  <r>
    <x v="2"/>
    <x v="6"/>
    <x v="0"/>
    <x v="179"/>
    <n v="0.36073203117846581"/>
  </r>
  <r>
    <x v="2"/>
    <x v="1"/>
    <x v="0"/>
    <x v="179"/>
    <n v="0.17125370370435311"/>
  </r>
  <r>
    <x v="2"/>
    <x v="2"/>
    <x v="0"/>
    <x v="179"/>
    <n v="5.0422278592517999"/>
  </r>
  <r>
    <x v="2"/>
    <x v="7"/>
    <x v="0"/>
    <x v="179"/>
    <n v="0.86393140050653761"/>
  </r>
  <r>
    <x v="2"/>
    <x v="8"/>
    <x v="0"/>
    <x v="179"/>
    <n v="0.36073203117846581"/>
  </r>
  <r>
    <x v="2"/>
    <x v="5"/>
    <x v="0"/>
    <x v="179"/>
    <n v="5.0422278592517999"/>
  </r>
  <r>
    <x v="2"/>
    <x v="3"/>
    <x v="0"/>
    <x v="180"/>
    <n v="2.5555277670006982"/>
  </r>
  <r>
    <x v="2"/>
    <x v="4"/>
    <x v="0"/>
    <x v="180"/>
    <n v="2.4783563686043619"/>
  </r>
  <r>
    <x v="2"/>
    <x v="0"/>
    <x v="0"/>
    <x v="181"/>
    <n v="85.723773020543263"/>
  </r>
  <r>
    <x v="2"/>
    <x v="6"/>
    <x v="0"/>
    <x v="181"/>
    <n v="0.36092038748853977"/>
  </r>
  <r>
    <x v="2"/>
    <x v="1"/>
    <x v="0"/>
    <x v="181"/>
    <n v="0.17168372514118133"/>
  </r>
  <r>
    <x v="2"/>
    <x v="2"/>
    <x v="0"/>
    <x v="181"/>
    <n v="5.0545842814417519"/>
  </r>
  <r>
    <x v="2"/>
    <x v="7"/>
    <x v="0"/>
    <x v="181"/>
    <n v="0.86215061602191378"/>
  </r>
  <r>
    <x v="2"/>
    <x v="8"/>
    <x v="0"/>
    <x v="181"/>
    <n v="0.36092038748853977"/>
  </r>
  <r>
    <x v="2"/>
    <x v="5"/>
    <x v="0"/>
    <x v="181"/>
    <n v="5.0545842814417519"/>
  </r>
  <r>
    <x v="2"/>
    <x v="3"/>
    <x v="0"/>
    <x v="182"/>
    <n v="2.5682263196793453"/>
  </r>
  <r>
    <x v="2"/>
    <x v="4"/>
    <x v="0"/>
    <x v="182"/>
    <n v="2.4779338671563123"/>
  </r>
  <r>
    <x v="2"/>
    <x v="0"/>
    <x v="0"/>
    <x v="183"/>
    <n v="85.551648393856624"/>
  </r>
  <r>
    <x v="2"/>
    <x v="6"/>
    <x v="0"/>
    <x v="183"/>
    <n v="0.36108169637959847"/>
  </r>
  <r>
    <x v="2"/>
    <x v="1"/>
    <x v="0"/>
    <x v="183"/>
    <n v="0.17212462668663656"/>
  </r>
  <r>
    <x v="2"/>
    <x v="2"/>
    <x v="0"/>
    <x v="183"/>
    <n v="5.0671486281046985"/>
  </r>
  <r>
    <x v="2"/>
    <x v="7"/>
    <x v="0"/>
    <x v="183"/>
    <n v="0.86030552403908001"/>
  </r>
  <r>
    <x v="2"/>
    <x v="8"/>
    <x v="0"/>
    <x v="183"/>
    <n v="0.36108169637959847"/>
  </r>
  <r>
    <x v="2"/>
    <x v="5"/>
    <x v="0"/>
    <x v="183"/>
    <n v="5.0671486281046985"/>
  </r>
  <r>
    <x v="2"/>
    <x v="3"/>
    <x v="0"/>
    <x v="184"/>
    <n v="2.5807204447155119"/>
  </r>
  <r>
    <x v="2"/>
    <x v="4"/>
    <x v="0"/>
    <x v="184"/>
    <n v="2.4774845005603119"/>
  </r>
  <r>
    <x v="2"/>
    <x v="0"/>
    <x v="0"/>
    <x v="185"/>
    <n v="85.379083569707035"/>
  </r>
  <r>
    <x v="2"/>
    <x v="6"/>
    <x v="0"/>
    <x v="185"/>
    <n v="0.36125243149252151"/>
  </r>
  <r>
    <x v="2"/>
    <x v="1"/>
    <x v="0"/>
    <x v="185"/>
    <n v="0.17256482414958607"/>
  </r>
  <r>
    <x v="2"/>
    <x v="2"/>
    <x v="0"/>
    <x v="185"/>
    <n v="5.0798088892742044"/>
  </r>
  <r>
    <x v="2"/>
    <x v="7"/>
    <x v="0"/>
    <x v="185"/>
    <n v="0.85845544877859181"/>
  </r>
  <r>
    <x v="2"/>
    <x v="8"/>
    <x v="0"/>
    <x v="185"/>
    <n v="0.36125243149252151"/>
  </r>
  <r>
    <x v="2"/>
    <x v="5"/>
    <x v="0"/>
    <x v="185"/>
    <n v="5.0798088892742044"/>
  </r>
  <r>
    <x v="2"/>
    <x v="3"/>
    <x v="0"/>
    <x v="186"/>
    <n v="2.5932149449539921"/>
  </r>
  <r>
    <x v="2"/>
    <x v="4"/>
    <x v="0"/>
    <x v="186"/>
    <n v="2.4770240531420962"/>
  </r>
  <r>
    <x v="2"/>
    <x v="0"/>
    <x v="0"/>
    <x v="187"/>
    <n v="85.206076663682495"/>
  </r>
  <r>
    <x v="2"/>
    <x v="6"/>
    <x v="0"/>
    <x v="187"/>
    <n v="0.36142452306290224"/>
  </r>
  <r>
    <x v="2"/>
    <x v="1"/>
    <x v="0"/>
    <x v="187"/>
    <n v="0.17300690602453819"/>
  </r>
  <r>
    <x v="2"/>
    <x v="2"/>
    <x v="0"/>
    <x v="187"/>
    <n v="5.0920676077112237"/>
  </r>
  <r>
    <x v="2"/>
    <x v="7"/>
    <x v="0"/>
    <x v="187"/>
    <n v="0.85666015103384086"/>
  </r>
  <r>
    <x v="2"/>
    <x v="8"/>
    <x v="0"/>
    <x v="187"/>
    <n v="0.36142452306290224"/>
  </r>
  <r>
    <x v="2"/>
    <x v="5"/>
    <x v="0"/>
    <x v="187"/>
    <n v="5.0920676077112237"/>
  </r>
  <r>
    <x v="2"/>
    <x v="3"/>
    <x v="0"/>
    <x v="188"/>
    <n v="2.6057098328115869"/>
  </r>
  <r>
    <x v="2"/>
    <x v="4"/>
    <x v="0"/>
    <x v="188"/>
    <n v="2.4765218311967985"/>
  </r>
  <r>
    <x v="2"/>
    <x v="0"/>
    <x v="0"/>
    <x v="189"/>
    <n v="85.032614513697965"/>
  </r>
  <r>
    <x v="2"/>
    <x v="6"/>
    <x v="0"/>
    <x v="189"/>
    <n v="0.36156258579941375"/>
  </r>
  <r>
    <x v="2"/>
    <x v="1"/>
    <x v="0"/>
    <x v="189"/>
    <n v="0.17346214998453208"/>
  </r>
  <r>
    <x v="2"/>
    <x v="2"/>
    <x v="0"/>
    <x v="189"/>
    <n v="5.104728633361808"/>
  </r>
  <r>
    <x v="2"/>
    <x v="7"/>
    <x v="0"/>
    <x v="189"/>
    <n v="0.85480027880998399"/>
  </r>
  <r>
    <x v="2"/>
    <x v="8"/>
    <x v="0"/>
    <x v="189"/>
    <n v="0.36156258579941375"/>
  </r>
  <r>
    <x v="2"/>
    <x v="5"/>
    <x v="0"/>
    <x v="189"/>
    <n v="5.104728633361808"/>
  </r>
  <r>
    <x v="2"/>
    <x v="3"/>
    <x v="0"/>
    <x v="190"/>
    <n v="2.618205095779591"/>
  </r>
  <r>
    <x v="2"/>
    <x v="4"/>
    <x v="0"/>
    <x v="190"/>
    <n v="2.4760102388294625"/>
  </r>
  <r>
    <x v="2"/>
    <x v="0"/>
    <x v="0"/>
    <x v="191"/>
    <n v="84.858702123025651"/>
  </r>
  <r>
    <x v="2"/>
    <x v="6"/>
    <x v="0"/>
    <x v="191"/>
    <n v="0.36172368506474217"/>
  </r>
  <r>
    <x v="2"/>
    <x v="1"/>
    <x v="0"/>
    <x v="191"/>
    <n v="0.17391239067232073"/>
  </r>
  <r>
    <x v="2"/>
    <x v="2"/>
    <x v="0"/>
    <x v="191"/>
    <n v="5.1178630175276441"/>
  </r>
  <r>
    <x v="2"/>
    <x v="7"/>
    <x v="0"/>
    <x v="191"/>
    <n v="0.85299559540682979"/>
  </r>
  <r>
    <x v="2"/>
    <x v="8"/>
    <x v="0"/>
    <x v="191"/>
    <n v="0.36172368506474217"/>
  </r>
  <r>
    <x v="2"/>
    <x v="5"/>
    <x v="0"/>
    <x v="191"/>
    <n v="5.1178630175276441"/>
  </r>
  <r>
    <x v="2"/>
    <x v="3"/>
    <x v="0"/>
    <x v="192"/>
    <n v="2.6254622844974929"/>
  </r>
  <r>
    <x v="2"/>
    <x v="4"/>
    <x v="0"/>
    <x v="192"/>
    <n v="2.4754551727114604"/>
  </r>
  <r>
    <x v="2"/>
    <x v="0"/>
    <x v="0"/>
    <x v="193"/>
    <n v="84.684346012873789"/>
  </r>
  <r>
    <x v="2"/>
    <x v="6"/>
    <x v="0"/>
    <x v="193"/>
    <n v="0.36191267775902269"/>
  </r>
  <r>
    <x v="2"/>
    <x v="1"/>
    <x v="0"/>
    <x v="193"/>
    <n v="0.17435611015186472"/>
  </r>
  <r>
    <x v="2"/>
    <x v="2"/>
    <x v="0"/>
    <x v="193"/>
    <n v="5.131101152166937"/>
  </r>
  <r>
    <x v="2"/>
    <x v="7"/>
    <x v="0"/>
    <x v="193"/>
    <n v="0.85112550559609035"/>
  </r>
  <r>
    <x v="2"/>
    <x v="8"/>
    <x v="0"/>
    <x v="193"/>
    <n v="0.36191267775902269"/>
  </r>
  <r>
    <x v="2"/>
    <x v="5"/>
    <x v="0"/>
    <x v="193"/>
    <n v="5.131101152166937"/>
  </r>
  <r>
    <x v="2"/>
    <x v="3"/>
    <x v="0"/>
    <x v="194"/>
    <n v="2.637366353198578"/>
  </r>
  <r>
    <x v="2"/>
    <x v="4"/>
    <x v="0"/>
    <x v="194"/>
    <n v="2.4748832522595521"/>
  </r>
  <r>
    <x v="2"/>
    <x v="0"/>
    <x v="0"/>
    <x v="195"/>
    <n v="84.509544295308487"/>
  </r>
  <r>
    <x v="2"/>
    <x v="6"/>
    <x v="0"/>
    <x v="195"/>
    <n v="0.36210328783096662"/>
  </r>
  <r>
    <x v="2"/>
    <x v="1"/>
    <x v="0"/>
    <x v="195"/>
    <n v="0.17480171756529736"/>
  </r>
  <r>
    <x v="2"/>
    <x v="2"/>
    <x v="0"/>
    <x v="195"/>
    <n v="5.1438407682781939"/>
  </r>
  <r>
    <x v="2"/>
    <x v="7"/>
    <x v="0"/>
    <x v="195"/>
    <n v="0.84925021145316004"/>
  </r>
  <r>
    <x v="2"/>
    <x v="8"/>
    <x v="0"/>
    <x v="195"/>
    <n v="0.36210328783096662"/>
  </r>
  <r>
    <x v="2"/>
    <x v="5"/>
    <x v="0"/>
    <x v="195"/>
    <n v="5.1438407682781939"/>
  </r>
  <r>
    <x v="2"/>
    <x v="3"/>
    <x v="0"/>
    <x v="196"/>
    <n v="2.649452258370677"/>
  </r>
  <r>
    <x v="2"/>
    <x v="4"/>
    <x v="0"/>
    <x v="196"/>
    <n v="2.4743438413749042"/>
  </r>
  <r>
    <x v="2"/>
    <x v="0"/>
    <x v="0"/>
    <x v="197"/>
    <n v="84.334281511087227"/>
  </r>
  <r>
    <x v="2"/>
    <x v="6"/>
    <x v="0"/>
    <x v="197"/>
    <n v="0.36225303271234949"/>
  </r>
  <r>
    <x v="2"/>
    <x v="1"/>
    <x v="0"/>
    <x v="197"/>
    <n v="0.17526278422126232"/>
  </r>
  <r>
    <x v="2"/>
    <x v="2"/>
    <x v="0"/>
    <x v="197"/>
    <n v="5.1554985109335849"/>
  </r>
  <r>
    <x v="2"/>
    <x v="7"/>
    <x v="0"/>
    <x v="197"/>
    <n v="0.84755187886654004"/>
  </r>
  <r>
    <x v="2"/>
    <x v="8"/>
    <x v="0"/>
    <x v="197"/>
    <n v="0.36225303271234949"/>
  </r>
  <r>
    <x v="2"/>
    <x v="5"/>
    <x v="0"/>
    <x v="197"/>
    <n v="5.1554985109335849"/>
  </r>
  <r>
    <x v="2"/>
    <x v="3"/>
    <x v="0"/>
    <x v="198"/>
    <n v="2.6619482395418004"/>
  </r>
  <r>
    <x v="2"/>
    <x v="4"/>
    <x v="0"/>
    <x v="198"/>
    <n v="2.4737210203459314"/>
  </r>
  <r>
    <x v="2"/>
    <x v="0"/>
    <x v="0"/>
    <x v="199"/>
    <n v="84.158529156311175"/>
  </r>
  <r>
    <x v="2"/>
    <x v="6"/>
    <x v="0"/>
    <x v="199"/>
    <n v="0.36232105229255307"/>
  </r>
  <r>
    <x v="2"/>
    <x v="1"/>
    <x v="0"/>
    <x v="199"/>
    <n v="0.17575235477605133"/>
  </r>
  <r>
    <x v="2"/>
    <x v="2"/>
    <x v="0"/>
    <x v="199"/>
    <n v="5.1681962258550351"/>
  </r>
  <r>
    <x v="2"/>
    <x v="7"/>
    <x v="0"/>
    <x v="199"/>
    <n v="0.84566738651082685"/>
  </r>
  <r>
    <x v="2"/>
    <x v="8"/>
    <x v="0"/>
    <x v="199"/>
    <n v="0.36232105229255307"/>
  </r>
  <r>
    <x v="2"/>
    <x v="5"/>
    <x v="0"/>
    <x v="199"/>
    <n v="5.1681962258550351"/>
  </r>
  <r>
    <x v="2"/>
    <x v="3"/>
    <x v="0"/>
    <x v="200"/>
    <n v="2.6744445924195448"/>
  </r>
  <r>
    <x v="2"/>
    <x v="4"/>
    <x v="0"/>
    <x v="200"/>
    <n v="2.4730926629197958"/>
  </r>
  <r>
    <x v="2"/>
    <x v="0"/>
    <x v="0"/>
    <x v="201"/>
    <n v="83.982306387624675"/>
  </r>
  <r>
    <x v="2"/>
    <x v="6"/>
    <x v="0"/>
    <x v="201"/>
    <n v="0.36245649396596502"/>
  </r>
  <r>
    <x v="2"/>
    <x v="1"/>
    <x v="0"/>
    <x v="201"/>
    <n v="0.17622276868650416"/>
  </r>
  <r>
    <x v="2"/>
    <x v="2"/>
    <x v="0"/>
    <x v="201"/>
    <n v="5.1804912107453172"/>
  </r>
  <r>
    <x v="2"/>
    <x v="7"/>
    <x v="0"/>
    <x v="201"/>
    <n v="0.84383909543341773"/>
  </r>
  <r>
    <x v="2"/>
    <x v="8"/>
    <x v="0"/>
    <x v="201"/>
    <n v="0.36245649396596502"/>
  </r>
  <r>
    <x v="2"/>
    <x v="5"/>
    <x v="0"/>
    <x v="201"/>
    <n v="5.1804912107453172"/>
  </r>
  <r>
    <x v="2"/>
    <x v="3"/>
    <x v="0"/>
    <x v="202"/>
    <n v="2.6869413294530631"/>
  </r>
  <r>
    <x v="2"/>
    <x v="4"/>
    <x v="0"/>
    <x v="202"/>
    <n v="2.472416881535322"/>
  </r>
  <r>
    <x v="2"/>
    <x v="0"/>
    <x v="0"/>
    <x v="203"/>
    <n v="83.805599911200943"/>
  </r>
  <r>
    <x v="2"/>
    <x v="6"/>
    <x v="0"/>
    <x v="203"/>
    <n v="0.36255800008267469"/>
  </r>
  <r>
    <x v="2"/>
    <x v="1"/>
    <x v="0"/>
    <x v="203"/>
    <n v="0.17670647642372714"/>
  </r>
  <r>
    <x v="2"/>
    <x v="2"/>
    <x v="0"/>
    <x v="203"/>
    <n v="5.1931896936776445"/>
  </r>
  <r>
    <x v="2"/>
    <x v="7"/>
    <x v="0"/>
    <x v="203"/>
    <n v="0.84194545082124206"/>
  </r>
  <r>
    <x v="2"/>
    <x v="8"/>
    <x v="0"/>
    <x v="203"/>
    <n v="0.36255800008267469"/>
  </r>
  <r>
    <x v="2"/>
    <x v="5"/>
    <x v="0"/>
    <x v="203"/>
    <n v="5.1931896936776445"/>
  </r>
  <r>
    <x v="2"/>
    <x v="3"/>
    <x v="0"/>
    <x v="204"/>
    <n v="2.699438438106383"/>
  </r>
  <r>
    <x v="2"/>
    <x v="4"/>
    <x v="0"/>
    <x v="204"/>
    <n v="2.4717372778189084"/>
  </r>
  <r>
    <x v="2"/>
    <x v="0"/>
    <x v="0"/>
    <x v="205"/>
    <n v="83.628414474793047"/>
  </r>
  <r>
    <x v="2"/>
    <x v="6"/>
    <x v="0"/>
    <x v="205"/>
    <n v="0.36268198144276714"/>
  </r>
  <r>
    <x v="2"/>
    <x v="1"/>
    <x v="0"/>
    <x v="205"/>
    <n v="0.17718543640789519"/>
  </r>
  <r>
    <x v="2"/>
    <x v="2"/>
    <x v="0"/>
    <x v="205"/>
    <n v="5.2055845498163089"/>
  </r>
  <r>
    <x v="2"/>
    <x v="7"/>
    <x v="0"/>
    <x v="205"/>
    <n v="0.84010839878141452"/>
  </r>
  <r>
    <x v="2"/>
    <x v="8"/>
    <x v="0"/>
    <x v="205"/>
    <n v="0.36268198144276714"/>
  </r>
  <r>
    <x v="2"/>
    <x v="5"/>
    <x v="0"/>
    <x v="205"/>
    <n v="5.2055845498163089"/>
  </r>
  <r>
    <x v="2"/>
    <x v="3"/>
    <x v="0"/>
    <x v="206"/>
    <n v="2.7121408077245279"/>
  </r>
  <r>
    <x v="2"/>
    <x v="4"/>
    <x v="0"/>
    <x v="206"/>
    <n v="2.4710085478297117"/>
  </r>
  <r>
    <x v="2"/>
    <x v="0"/>
    <x v="0"/>
    <x v="207"/>
    <n v="83.450738964074176"/>
  </r>
  <r>
    <x v="2"/>
    <x v="6"/>
    <x v="0"/>
    <x v="207"/>
    <n v="0.36277898526301422"/>
  </r>
  <r>
    <x v="2"/>
    <x v="1"/>
    <x v="0"/>
    <x v="207"/>
    <n v="0.17767551071886759"/>
  </r>
  <r>
    <x v="2"/>
    <x v="2"/>
    <x v="0"/>
    <x v="207"/>
    <n v="5.2181879775264983"/>
  </r>
  <r>
    <x v="2"/>
    <x v="7"/>
    <x v="0"/>
    <x v="207"/>
    <n v="0.83820573048030877"/>
  </r>
  <r>
    <x v="2"/>
    <x v="8"/>
    <x v="0"/>
    <x v="207"/>
    <n v="0.36277898526301422"/>
  </r>
  <r>
    <x v="2"/>
    <x v="5"/>
    <x v="0"/>
    <x v="207"/>
    <n v="5.2181879775264983"/>
  </r>
  <r>
    <x v="2"/>
    <x v="3"/>
    <x v="0"/>
    <x v="208"/>
    <n v="2.7246386844027581"/>
  </r>
  <r>
    <x v="2"/>
    <x v="4"/>
    <x v="0"/>
    <x v="208"/>
    <n v="2.4702529140870233"/>
  </r>
  <r>
    <x v="2"/>
    <x v="0"/>
    <x v="0"/>
    <x v="209"/>
    <n v="83.272573690939964"/>
  </r>
  <r>
    <x v="2"/>
    <x v="6"/>
    <x v="0"/>
    <x v="209"/>
    <n v="0.36288470231502806"/>
  </r>
  <r>
    <x v="2"/>
    <x v="1"/>
    <x v="0"/>
    <x v="209"/>
    <n v="0.17816527313421213"/>
  </r>
  <r>
    <x v="2"/>
    <x v="2"/>
    <x v="0"/>
    <x v="209"/>
    <n v="5.2308876184131803"/>
  </r>
  <r>
    <x v="2"/>
    <x v="7"/>
    <x v="0"/>
    <x v="209"/>
    <n v="0.83629865565789419"/>
  </r>
  <r>
    <x v="2"/>
    <x v="8"/>
    <x v="0"/>
    <x v="209"/>
    <n v="0.36288470231502806"/>
  </r>
  <r>
    <x v="2"/>
    <x v="5"/>
    <x v="0"/>
    <x v="209"/>
    <n v="5.2308876184131803"/>
  </r>
  <r>
    <x v="2"/>
    <x v="3"/>
    <x v="0"/>
    <x v="210"/>
    <n v="2.7371369325581485"/>
  </r>
  <r>
    <x v="2"/>
    <x v="4"/>
    <x v="0"/>
    <x v="210"/>
    <n v="2.469496042585817"/>
  </r>
  <r>
    <x v="2"/>
    <x v="0"/>
    <x v="0"/>
    <x v="211"/>
    <n v="83.093916409118847"/>
  </r>
  <r>
    <x v="2"/>
    <x v="6"/>
    <x v="0"/>
    <x v="211"/>
    <n v="0.36299122889444729"/>
  </r>
  <r>
    <x v="2"/>
    <x v="1"/>
    <x v="0"/>
    <x v="211"/>
    <n v="0.17865728182112095"/>
  </r>
  <r>
    <x v="2"/>
    <x v="2"/>
    <x v="0"/>
    <x v="211"/>
    <n v="5.2431844678988959"/>
  </r>
  <r>
    <x v="2"/>
    <x v="7"/>
    <x v="0"/>
    <x v="211"/>
    <n v="0.83444875168328725"/>
  </r>
  <r>
    <x v="2"/>
    <x v="8"/>
    <x v="0"/>
    <x v="211"/>
    <n v="0.36299122889444729"/>
  </r>
  <r>
    <x v="2"/>
    <x v="5"/>
    <x v="0"/>
    <x v="211"/>
    <n v="5.2431844678988959"/>
  </r>
  <r>
    <x v="2"/>
    <x v="3"/>
    <x v="0"/>
    <x v="212"/>
    <n v="2.7496355646354109"/>
  </r>
  <r>
    <x v="2"/>
    <x v="4"/>
    <x v="0"/>
    <x v="212"/>
    <n v="2.4686874782593682"/>
  </r>
  <r>
    <x v="2"/>
    <x v="0"/>
    <x v="0"/>
    <x v="213"/>
    <n v="82.914753742017695"/>
  </r>
  <r>
    <x v="2"/>
    <x v="6"/>
    <x v="0"/>
    <x v="213"/>
    <n v="0.3630639432443174"/>
  </r>
  <r>
    <x v="2"/>
    <x v="1"/>
    <x v="0"/>
    <x v="213"/>
    <n v="0.1791626671011467"/>
  </r>
  <r>
    <x v="2"/>
    <x v="2"/>
    <x v="0"/>
    <x v="213"/>
    <n v="5.255884876324588"/>
  </r>
  <r>
    <x v="2"/>
    <x v="7"/>
    <x v="0"/>
    <x v="213"/>
    <n v="0.83253301973172278"/>
  </r>
  <r>
    <x v="2"/>
    <x v="8"/>
    <x v="0"/>
    <x v="213"/>
    <n v="0.3630639432443174"/>
  </r>
  <r>
    <x v="2"/>
    <x v="5"/>
    <x v="0"/>
    <x v="213"/>
    <n v="5.255884876324588"/>
  </r>
  <r>
    <x v="2"/>
    <x v="3"/>
    <x v="0"/>
    <x v="214"/>
    <n v="2.7621345681015708"/>
  </r>
  <r>
    <x v="2"/>
    <x v="4"/>
    <x v="0"/>
    <x v="214"/>
    <n v="2.4678793894707285"/>
  </r>
  <r>
    <x v="2"/>
    <x v="0"/>
    <x v="0"/>
    <x v="215"/>
    <n v="82.735090231876313"/>
  </r>
  <r>
    <x v="2"/>
    <x v="6"/>
    <x v="0"/>
    <x v="215"/>
    <n v="0.36315866684737341"/>
  </r>
  <r>
    <x v="2"/>
    <x v="1"/>
    <x v="0"/>
    <x v="215"/>
    <n v="0.17966351014138576"/>
  </r>
  <r>
    <x v="2"/>
    <x v="2"/>
    <x v="0"/>
    <x v="215"/>
    <n v="5.2682816116317399"/>
  </r>
  <r>
    <x v="2"/>
    <x v="7"/>
    <x v="0"/>
    <x v="215"/>
    <n v="0.83067483414604748"/>
  </r>
  <r>
    <x v="2"/>
    <x v="8"/>
    <x v="0"/>
    <x v="215"/>
    <n v="0.36315866684737341"/>
  </r>
  <r>
    <x v="2"/>
    <x v="5"/>
    <x v="0"/>
    <x v="215"/>
    <n v="5.2682816116317399"/>
  </r>
  <r>
    <x v="2"/>
    <x v="3"/>
    <x v="0"/>
    <x v="216"/>
    <n v="2.7748388633567433"/>
  </r>
  <r>
    <x v="2"/>
    <x v="4"/>
    <x v="0"/>
    <x v="216"/>
    <n v="2.4670179067069586"/>
  </r>
  <r>
    <x v="2"/>
    <x v="0"/>
    <x v="0"/>
    <x v="217"/>
    <n v="82.554914663667859"/>
  </r>
  <r>
    <x v="2"/>
    <x v="6"/>
    <x v="0"/>
    <x v="217"/>
    <n v="0.36322646208773873"/>
  </r>
  <r>
    <x v="2"/>
    <x v="1"/>
    <x v="0"/>
    <x v="217"/>
    <n v="0.18017556820845393"/>
  </r>
  <r>
    <x v="2"/>
    <x v="2"/>
    <x v="0"/>
    <x v="217"/>
    <n v="5.280688657962882"/>
  </r>
  <r>
    <x v="2"/>
    <x v="7"/>
    <x v="0"/>
    <x v="217"/>
    <n v="0.82875057480970671"/>
  </r>
  <r>
    <x v="2"/>
    <x v="8"/>
    <x v="0"/>
    <x v="217"/>
    <n v="0.36322646208773873"/>
  </r>
  <r>
    <x v="2"/>
    <x v="5"/>
    <x v="0"/>
    <x v="217"/>
    <n v="5.280688657962882"/>
  </r>
  <r>
    <x v="2"/>
    <x v="3"/>
    <x v="0"/>
    <x v="218"/>
    <n v="2.7869288058746999"/>
  </r>
  <r>
    <x v="2"/>
    <x v="4"/>
    <x v="0"/>
    <x v="218"/>
    <n v="2.4661295356722457"/>
  </r>
  <r>
    <x v="2"/>
    <x v="0"/>
    <x v="0"/>
    <x v="219"/>
    <n v="82.374222782469872"/>
  </r>
  <r>
    <x v="2"/>
    <x v="6"/>
    <x v="0"/>
    <x v="219"/>
    <n v="0.36328900126960345"/>
  </r>
  <r>
    <x v="2"/>
    <x v="1"/>
    <x v="0"/>
    <x v="219"/>
    <n v="0.18069188119798557"/>
  </r>
  <r>
    <x v="2"/>
    <x v="2"/>
    <x v="0"/>
    <x v="219"/>
    <n v="5.2934055634259325"/>
  </r>
  <r>
    <x v="2"/>
    <x v="7"/>
    <x v="0"/>
    <x v="219"/>
    <n v="0.82682229555130082"/>
  </r>
  <r>
    <x v="2"/>
    <x v="8"/>
    <x v="0"/>
    <x v="219"/>
    <n v="0.36328900126960345"/>
  </r>
  <r>
    <x v="2"/>
    <x v="5"/>
    <x v="0"/>
    <x v="219"/>
    <n v="5.2934055634259325"/>
  </r>
  <r>
    <x v="2"/>
    <x v="3"/>
    <x v="0"/>
    <x v="220"/>
    <n v="2.7990190834186857"/>
  </r>
  <r>
    <x v="2"/>
    <x v="4"/>
    <x v="0"/>
    <x v="220"/>
    <n v="2.4653040276454652"/>
  </r>
  <r>
    <x v="2"/>
    <x v="0"/>
    <x v="0"/>
    <x v="221"/>
    <n v="82.193016920569335"/>
  </r>
  <r>
    <x v="2"/>
    <x v="6"/>
    <x v="0"/>
    <x v="221"/>
    <n v="0.36336680763301071"/>
  </r>
  <r>
    <x v="2"/>
    <x v="1"/>
    <x v="0"/>
    <x v="221"/>
    <n v="0.18120586190053162"/>
  </r>
  <r>
    <x v="2"/>
    <x v="2"/>
    <x v="0"/>
    <x v="221"/>
    <n v="5.3050675232354605"/>
  </r>
  <r>
    <x v="2"/>
    <x v="7"/>
    <x v="0"/>
    <x v="221"/>
    <n v="0.82507664979726392"/>
  </r>
  <r>
    <x v="2"/>
    <x v="8"/>
    <x v="0"/>
    <x v="221"/>
    <n v="0.36336680763301071"/>
  </r>
  <r>
    <x v="2"/>
    <x v="5"/>
    <x v="0"/>
    <x v="221"/>
    <n v="5.3050675232354605"/>
  </r>
  <r>
    <x v="2"/>
    <x v="3"/>
    <x v="0"/>
    <x v="222"/>
    <n v="2.8115195846270646"/>
  </r>
  <r>
    <x v="2"/>
    <x v="4"/>
    <x v="0"/>
    <x v="222"/>
    <n v="2.4643644910129936"/>
  </r>
  <r>
    <x v="2"/>
    <x v="0"/>
    <x v="0"/>
    <x v="223"/>
    <n v="82.011269219717065"/>
  </r>
  <r>
    <x v="2"/>
    <x v="6"/>
    <x v="0"/>
    <x v="223"/>
    <n v="0.3633662539183789"/>
  </r>
  <r>
    <x v="2"/>
    <x v="1"/>
    <x v="0"/>
    <x v="223"/>
    <n v="0.18174770085227354"/>
  </r>
  <r>
    <x v="2"/>
    <x v="2"/>
    <x v="0"/>
    <x v="223"/>
    <n v="5.3177698308252896"/>
  </r>
  <r>
    <x v="2"/>
    <x v="7"/>
    <x v="0"/>
    <x v="223"/>
    <n v="0.8231403382750494"/>
  </r>
  <r>
    <x v="2"/>
    <x v="8"/>
    <x v="0"/>
    <x v="223"/>
    <n v="0.3633662539183789"/>
  </r>
  <r>
    <x v="2"/>
    <x v="5"/>
    <x v="0"/>
    <x v="223"/>
    <n v="5.3177698308252896"/>
  </r>
  <r>
    <x v="2"/>
    <x v="3"/>
    <x v="0"/>
    <x v="224"/>
    <n v="2.8240204569965677"/>
  </r>
  <r>
    <x v="2"/>
    <x v="4"/>
    <x v="0"/>
    <x v="224"/>
    <n v="2.4634296696605773"/>
  </r>
  <r>
    <x v="2"/>
    <x v="0"/>
    <x v="0"/>
    <x v="225"/>
    <n v="81.828998110948206"/>
  </r>
  <r>
    <x v="2"/>
    <x v="6"/>
    <x v="0"/>
    <x v="225"/>
    <n v="0.36343087770358479"/>
  </r>
  <r>
    <x v="2"/>
    <x v="1"/>
    <x v="0"/>
    <x v="225"/>
    <n v="0.18227110876885599"/>
  </r>
  <r>
    <x v="2"/>
    <x v="2"/>
    <x v="0"/>
    <x v="225"/>
    <n v="5.3300692620434553"/>
  </r>
  <r>
    <x v="2"/>
    <x v="7"/>
    <x v="0"/>
    <x v="225"/>
    <n v="0.82126247542936981"/>
  </r>
  <r>
    <x v="2"/>
    <x v="8"/>
    <x v="0"/>
    <x v="225"/>
    <n v="0.36343087770358479"/>
  </r>
  <r>
    <x v="2"/>
    <x v="5"/>
    <x v="0"/>
    <x v="225"/>
    <n v="5.3300692620434553"/>
  </r>
  <r>
    <x v="2"/>
    <x v="3"/>
    <x v="0"/>
    <x v="226"/>
    <n v="2.8365217129658227"/>
  </r>
  <r>
    <x v="2"/>
    <x v="4"/>
    <x v="0"/>
    <x v="226"/>
    <n v="2.4624372453357468"/>
  </r>
  <r>
    <x v="2"/>
    <x v="0"/>
    <x v="0"/>
    <x v="227"/>
    <n v="81.64619008862509"/>
  </r>
  <r>
    <x v="2"/>
    <x v="6"/>
    <x v="0"/>
    <x v="227"/>
    <n v="0.36346185631248057"/>
  </r>
  <r>
    <x v="2"/>
    <x v="1"/>
    <x v="0"/>
    <x v="227"/>
    <n v="0.1828080223231103"/>
  </r>
  <r>
    <x v="2"/>
    <x v="2"/>
    <x v="0"/>
    <x v="227"/>
    <n v="5.3427723365192836"/>
  </r>
  <r>
    <x v="2"/>
    <x v="7"/>
    <x v="0"/>
    <x v="227"/>
    <n v="0.81931819400348804"/>
  </r>
  <r>
    <x v="2"/>
    <x v="8"/>
    <x v="0"/>
    <x v="227"/>
    <n v="0.36346185631248057"/>
  </r>
  <r>
    <x v="2"/>
    <x v="5"/>
    <x v="0"/>
    <x v="227"/>
    <n v="5.3427723365192836"/>
  </r>
  <r>
    <x v="2"/>
    <x v="3"/>
    <x v="0"/>
    <x v="228"/>
    <n v="2.8490233399993459"/>
  </r>
  <r>
    <x v="2"/>
    <x v="4"/>
    <x v="0"/>
    <x v="228"/>
    <n v="2.4614512484684825"/>
  </r>
  <r>
    <x v="2"/>
    <x v="0"/>
    <x v="0"/>
    <x v="229"/>
    <n v="81.462849395639225"/>
  </r>
  <r>
    <x v="2"/>
    <x v="6"/>
    <x v="0"/>
    <x v="229"/>
    <n v="0.36351417148975063"/>
  </r>
  <r>
    <x v="2"/>
    <x v="1"/>
    <x v="0"/>
    <x v="229"/>
    <n v="0.18334069298586711"/>
  </r>
  <r>
    <x v="2"/>
    <x v="2"/>
    <x v="0"/>
    <x v="229"/>
    <n v="5.3551716737324817"/>
  </r>
  <r>
    <x v="2"/>
    <x v="7"/>
    <x v="0"/>
    <x v="229"/>
    <n v="0.81743271470851564"/>
  </r>
  <r>
    <x v="2"/>
    <x v="8"/>
    <x v="0"/>
    <x v="229"/>
    <n v="0.36351417148975063"/>
  </r>
  <r>
    <x v="2"/>
    <x v="5"/>
    <x v="0"/>
    <x v="229"/>
    <n v="5.3551716737324817"/>
  </r>
  <r>
    <x v="2"/>
    <x v="3"/>
    <x v="0"/>
    <x v="230"/>
    <n v="2.8617303015014306"/>
  </r>
  <r>
    <x v="2"/>
    <x v="4"/>
    <x v="0"/>
    <x v="230"/>
    <n v="2.4604059491448282"/>
  </r>
  <r>
    <x v="2"/>
    <x v="0"/>
    <x v="0"/>
    <x v="231"/>
    <n v="81.278964662859295"/>
  </r>
  <r>
    <x v="2"/>
    <x v="6"/>
    <x v="0"/>
    <x v="231"/>
    <n v="0.36353961962088505"/>
  </r>
  <r>
    <x v="2"/>
    <x v="1"/>
    <x v="0"/>
    <x v="231"/>
    <n v="0.18388473277992673"/>
  </r>
  <r>
    <x v="2"/>
    <x v="2"/>
    <x v="0"/>
    <x v="231"/>
    <n v="5.3677796572169623"/>
  </r>
  <r>
    <x v="2"/>
    <x v="7"/>
    <x v="0"/>
    <x v="231"/>
    <n v="0.81548059442411847"/>
  </r>
  <r>
    <x v="2"/>
    <x v="8"/>
    <x v="0"/>
    <x v="231"/>
    <n v="0.36353961962088505"/>
  </r>
  <r>
    <x v="2"/>
    <x v="5"/>
    <x v="0"/>
    <x v="231"/>
    <n v="5.3677796572169623"/>
  </r>
  <r>
    <x v="2"/>
    <x v="3"/>
    <x v="0"/>
    <x v="232"/>
    <n v="2.874232695447243"/>
  </r>
  <r>
    <x v="2"/>
    <x v="4"/>
    <x v="0"/>
    <x v="232"/>
    <n v="2.4593337838350715"/>
  </r>
  <r>
    <x v="2"/>
    <x v="0"/>
    <x v="0"/>
    <x v="233"/>
    <n v="81.094535759926032"/>
  </r>
  <r>
    <x v="2"/>
    <x v="6"/>
    <x v="0"/>
    <x v="233"/>
    <n v="0.36357297756412688"/>
  </r>
  <r>
    <x v="2"/>
    <x v="1"/>
    <x v="0"/>
    <x v="233"/>
    <n v="0.18442890293326097"/>
  </r>
  <r>
    <x v="2"/>
    <x v="2"/>
    <x v="0"/>
    <x v="233"/>
    <n v="5.3804838879541217"/>
  </r>
  <r>
    <x v="2"/>
    <x v="7"/>
    <x v="0"/>
    <x v="233"/>
    <n v="0.81352466697018133"/>
  </r>
  <r>
    <x v="2"/>
    <x v="8"/>
    <x v="0"/>
    <x v="233"/>
    <n v="0.36357297756412688"/>
  </r>
  <r>
    <x v="2"/>
    <x v="5"/>
    <x v="0"/>
    <x v="233"/>
    <n v="5.3804838879541217"/>
  </r>
  <r>
    <x v="2"/>
    <x v="3"/>
    <x v="0"/>
    <x v="234"/>
    <n v="2.8867354603171691"/>
  </r>
  <r>
    <x v="2"/>
    <x v="4"/>
    <x v="0"/>
    <x v="234"/>
    <n v="2.4582706276511823"/>
  </r>
  <r>
    <x v="2"/>
    <x v="0"/>
    <x v="0"/>
    <x v="235"/>
    <n v="80.909560034556108"/>
  </r>
  <r>
    <x v="2"/>
    <x v="6"/>
    <x v="0"/>
    <x v="235"/>
    <n v="0.36360653588116759"/>
  </r>
  <r>
    <x v="2"/>
    <x v="1"/>
    <x v="0"/>
    <x v="235"/>
    <n v="0.18497572536992926"/>
  </r>
  <r>
    <x v="2"/>
    <x v="2"/>
    <x v="0"/>
    <x v="235"/>
    <n v="5.3927851810347072"/>
  </r>
  <r>
    <x v="2"/>
    <x v="7"/>
    <x v="0"/>
    <x v="235"/>
    <n v="0.81162806264133047"/>
  </r>
  <r>
    <x v="2"/>
    <x v="8"/>
    <x v="0"/>
    <x v="235"/>
    <n v="0.36360653588116759"/>
  </r>
  <r>
    <x v="2"/>
    <x v="5"/>
    <x v="0"/>
    <x v="235"/>
    <n v="5.3927851810347072"/>
  </r>
  <r>
    <x v="2"/>
    <x v="3"/>
    <x v="0"/>
    <x v="236"/>
    <n v="2.8992386085529009"/>
  </r>
  <r>
    <x v="2"/>
    <x v="4"/>
    <x v="0"/>
    <x v="236"/>
    <n v="2.4571456067842279"/>
  </r>
  <r>
    <x v="2"/>
    <x v="0"/>
    <x v="0"/>
    <x v="237"/>
    <n v="80.724023879901637"/>
  </r>
  <r>
    <x v="2"/>
    <x v="6"/>
    <x v="0"/>
    <x v="237"/>
    <n v="0.36360656363199334"/>
  </r>
  <r>
    <x v="2"/>
    <x v="1"/>
    <x v="0"/>
    <x v="237"/>
    <n v="0.18553615465447421"/>
  </r>
  <r>
    <x v="2"/>
    <x v="2"/>
    <x v="0"/>
    <x v="237"/>
    <n v="5.4054901781859099"/>
  </r>
  <r>
    <x v="2"/>
    <x v="7"/>
    <x v="0"/>
    <x v="237"/>
    <n v="0.80966466139838422"/>
  </r>
  <r>
    <x v="2"/>
    <x v="8"/>
    <x v="0"/>
    <x v="237"/>
    <n v="0.36360656363199334"/>
  </r>
  <r>
    <x v="2"/>
    <x v="5"/>
    <x v="0"/>
    <x v="237"/>
    <n v="5.4054901781859099"/>
  </r>
  <r>
    <x v="2"/>
    <x v="3"/>
    <x v="0"/>
    <x v="238"/>
    <n v="2.9117421276283473"/>
  </r>
  <r>
    <x v="2"/>
    <x v="4"/>
    <x v="0"/>
    <x v="238"/>
    <n v="2.4560313063747286"/>
  </r>
  <r>
    <x v="2"/>
    <x v="0"/>
    <x v="0"/>
    <x v="239"/>
    <n v="80.537931314554911"/>
  </r>
  <r>
    <x v="2"/>
    <x v="6"/>
    <x v="0"/>
    <x v="239"/>
    <n v="0.36362743185537749"/>
  </r>
  <r>
    <x v="2"/>
    <x v="1"/>
    <x v="0"/>
    <x v="239"/>
    <n v="0.18609256534672686"/>
  </r>
  <r>
    <x v="2"/>
    <x v="2"/>
    <x v="0"/>
    <x v="239"/>
    <n v="5.2664698548143463"/>
  </r>
  <r>
    <x v="2"/>
    <x v="7"/>
    <x v="0"/>
    <x v="239"/>
    <n v="0.80776092068824135"/>
  </r>
  <r>
    <x v="2"/>
    <x v="8"/>
    <x v="0"/>
    <x v="239"/>
    <n v="0.36362743185537749"/>
  </r>
  <r>
    <x v="2"/>
    <x v="5"/>
    <x v="0"/>
    <x v="239"/>
    <n v="5.2664698548143463"/>
  </r>
  <r>
    <x v="2"/>
    <x v="3"/>
    <x v="0"/>
    <x v="240"/>
    <n v="2.6117387885992382"/>
  </r>
  <r>
    <x v="2"/>
    <x v="4"/>
    <x v="0"/>
    <x v="240"/>
    <n v="2.4548534430381963"/>
  </r>
  <r>
    <x v="2"/>
    <x v="0"/>
    <x v="0"/>
    <x v="241"/>
    <n v="80.347948705326019"/>
  </r>
  <r>
    <x v="2"/>
    <x v="6"/>
    <x v="0"/>
    <x v="241"/>
    <n v="0.35345882286434299"/>
  </r>
  <r>
    <x v="2"/>
    <x v="1"/>
    <x v="0"/>
    <x v="241"/>
    <n v="0.18998260922889512"/>
  </r>
  <r>
    <x v="2"/>
    <x v="2"/>
    <x v="0"/>
    <x v="241"/>
    <n v="5.1151667803979484"/>
  </r>
  <r>
    <x v="2"/>
    <x v="7"/>
    <x v="0"/>
    <x v="241"/>
    <n v="0.80589094813481299"/>
  </r>
  <r>
    <x v="2"/>
    <x v="8"/>
    <x v="0"/>
    <x v="241"/>
    <n v="0.35345882286434299"/>
  </r>
  <r>
    <x v="2"/>
    <x v="5"/>
    <x v="0"/>
    <x v="241"/>
    <n v="5.1151667803979484"/>
  </r>
  <r>
    <x v="2"/>
    <x v="3"/>
    <x v="0"/>
    <x v="242"/>
    <n v="2.6188234312098269"/>
  </r>
  <r>
    <x v="2"/>
    <x v="4"/>
    <x v="0"/>
    <x v="242"/>
    <n v="2.4543106794389979"/>
  </r>
  <r>
    <x v="2"/>
    <x v="0"/>
    <x v="0"/>
    <x v="243"/>
    <n v="80.153768618921873"/>
  </r>
  <r>
    <x v="2"/>
    <x v="6"/>
    <x v="0"/>
    <x v="243"/>
    <n v="0.34249429840883483"/>
  </r>
  <r>
    <x v="2"/>
    <x v="1"/>
    <x v="0"/>
    <x v="243"/>
    <n v="0.19418008640413889"/>
  </r>
  <r>
    <x v="2"/>
    <x v="2"/>
    <x v="0"/>
    <x v="243"/>
    <n v="5.1226187765244102"/>
  </r>
  <r>
    <x v="2"/>
    <x v="7"/>
    <x v="0"/>
    <x v="243"/>
    <n v="0.8041259240312395"/>
  </r>
  <r>
    <x v="2"/>
    <x v="8"/>
    <x v="0"/>
    <x v="243"/>
    <n v="0.34249429840883483"/>
  </r>
  <r>
    <x v="2"/>
    <x v="5"/>
    <x v="0"/>
    <x v="243"/>
    <n v="5.1226187765244102"/>
  </r>
  <r>
    <x v="2"/>
    <x v="3"/>
    <x v="0"/>
    <x v="244"/>
    <n v="2.6259081893412972"/>
  </r>
  <r>
    <x v="2"/>
    <x v="4"/>
    <x v="0"/>
    <x v="244"/>
    <n v="2.4538068782143929"/>
  </r>
  <r>
    <x v="2"/>
    <x v="0"/>
    <x v="0"/>
    <x v="245"/>
    <n v="79.958927459465087"/>
  </r>
  <r>
    <x v="2"/>
    <x v="6"/>
    <x v="0"/>
    <x v="245"/>
    <n v="0.34216433344706831"/>
  </r>
  <r>
    <x v="2"/>
    <x v="1"/>
    <x v="0"/>
    <x v="245"/>
    <n v="0.19484115945679162"/>
  </r>
  <r>
    <x v="2"/>
    <x v="2"/>
    <x v="0"/>
    <x v="245"/>
    <n v="5.1294525039223471"/>
  </r>
  <r>
    <x v="2"/>
    <x v="7"/>
    <x v="0"/>
    <x v="245"/>
    <n v="0.80253056089775587"/>
  </r>
  <r>
    <x v="2"/>
    <x v="8"/>
    <x v="0"/>
    <x v="245"/>
    <n v="0.34216433344706831"/>
  </r>
  <r>
    <x v="2"/>
    <x v="5"/>
    <x v="0"/>
    <x v="245"/>
    <n v="5.1294525039223471"/>
  </r>
  <r>
    <x v="2"/>
    <x v="3"/>
    <x v="0"/>
    <x v="246"/>
    <n v="2.6332332410622827"/>
  </r>
  <r>
    <x v="2"/>
    <x v="4"/>
    <x v="0"/>
    <x v="246"/>
    <n v="2.4532340829884758"/>
  </r>
  <r>
    <x v="2"/>
    <x v="0"/>
    <x v="0"/>
    <x v="247"/>
    <n v="79.763407192909384"/>
  </r>
  <r>
    <x v="2"/>
    <x v="6"/>
    <x v="0"/>
    <x v="247"/>
    <n v="0.34178793388991524"/>
  </r>
  <r>
    <x v="2"/>
    <x v="1"/>
    <x v="0"/>
    <x v="247"/>
    <n v="0.19552026655570343"/>
  </r>
  <r>
    <x v="2"/>
    <x v="2"/>
    <x v="0"/>
    <x v="247"/>
    <n v="5.1368957655621195"/>
  </r>
  <r>
    <x v="2"/>
    <x v="7"/>
    <x v="0"/>
    <x v="247"/>
    <n v="0.80076342903801856"/>
  </r>
  <r>
    <x v="2"/>
    <x v="8"/>
    <x v="0"/>
    <x v="247"/>
    <n v="0.34178793388991524"/>
  </r>
  <r>
    <x v="2"/>
    <x v="5"/>
    <x v="0"/>
    <x v="247"/>
    <n v="5.1368957655621195"/>
  </r>
  <r>
    <x v="2"/>
    <x v="3"/>
    <x v="0"/>
    <x v="248"/>
    <n v="2.6405584207615629"/>
  </r>
  <r>
    <x v="2"/>
    <x v="4"/>
    <x v="0"/>
    <x v="248"/>
    <n v="2.4526647425444636"/>
  </r>
  <r>
    <x v="2"/>
    <x v="0"/>
    <x v="0"/>
    <x v="249"/>
    <n v="79.567217224079741"/>
  </r>
  <r>
    <x v="2"/>
    <x v="6"/>
    <x v="0"/>
    <x v="249"/>
    <n v="0.3414469238800526"/>
  </r>
  <r>
    <x v="2"/>
    <x v="1"/>
    <x v="0"/>
    <x v="249"/>
    <n v="0.19618996882964571"/>
  </r>
  <r>
    <x v="2"/>
    <x v="2"/>
    <x v="0"/>
    <x v="249"/>
    <n v="5.1441028612679274"/>
  </r>
  <r>
    <x v="2"/>
    <x v="7"/>
    <x v="0"/>
    <x v="249"/>
    <n v="0.79905224340084857"/>
  </r>
  <r>
    <x v="2"/>
    <x v="8"/>
    <x v="0"/>
    <x v="249"/>
    <n v="0.3414469238800526"/>
  </r>
  <r>
    <x v="2"/>
    <x v="5"/>
    <x v="0"/>
    <x v="249"/>
    <n v="5.1441028612679274"/>
  </r>
  <r>
    <x v="2"/>
    <x v="3"/>
    <x v="0"/>
    <x v="250"/>
    <n v="2.6478837327181148"/>
  </r>
  <r>
    <x v="2"/>
    <x v="4"/>
    <x v="0"/>
    <x v="250"/>
    <n v="2.4520609019542006"/>
  </r>
  <r>
    <x v="2"/>
    <x v="0"/>
    <x v="0"/>
    <x v="251"/>
    <n v="79.370348009332744"/>
  </r>
  <r>
    <x v="2"/>
    <x v="6"/>
    <x v="0"/>
    <x v="251"/>
    <n v="0.34108495815459594"/>
  </r>
  <r>
    <x v="2"/>
    <x v="1"/>
    <x v="0"/>
    <x v="251"/>
    <n v="0.19686921474699232"/>
  </r>
  <r>
    <x v="2"/>
    <x v="2"/>
    <x v="0"/>
    <x v="251"/>
    <n v="5.1515463873351575"/>
  </r>
  <r>
    <x v="2"/>
    <x v="7"/>
    <x v="0"/>
    <x v="251"/>
    <n v="0.79728310501175659"/>
  </r>
  <r>
    <x v="2"/>
    <x v="8"/>
    <x v="0"/>
    <x v="251"/>
    <n v="0.34108495815459594"/>
  </r>
  <r>
    <x v="2"/>
    <x v="5"/>
    <x v="0"/>
    <x v="251"/>
    <n v="5.1515463873351575"/>
  </r>
  <r>
    <x v="2"/>
    <x v="3"/>
    <x v="0"/>
    <x v="252"/>
    <n v="2.6552091726423921"/>
  </r>
  <r>
    <x v="2"/>
    <x v="4"/>
    <x v="0"/>
    <x v="252"/>
    <n v="2.4514615197360312"/>
  </r>
  <r>
    <x v="2"/>
    <x v="0"/>
    <x v="0"/>
    <x v="253"/>
    <n v="79.172800523809215"/>
  </r>
  <r>
    <x v="2"/>
    <x v="6"/>
    <x v="0"/>
    <x v="253"/>
    <n v="0.34073335795751003"/>
  </r>
  <r>
    <x v="2"/>
    <x v="1"/>
    <x v="0"/>
    <x v="253"/>
    <n v="0.19754748552352644"/>
  </r>
  <r>
    <x v="2"/>
    <x v="2"/>
    <x v="0"/>
    <x v="253"/>
    <n v="5.1588118456151388"/>
  </r>
  <r>
    <x v="2"/>
    <x v="7"/>
    <x v="0"/>
    <x v="253"/>
    <n v="0.7955700234208346"/>
  </r>
  <r>
    <x v="2"/>
    <x v="8"/>
    <x v="0"/>
    <x v="253"/>
    <n v="0.34073335795751003"/>
  </r>
  <r>
    <x v="2"/>
    <x v="5"/>
    <x v="0"/>
    <x v="253"/>
    <n v="5.1588118456151388"/>
  </r>
  <r>
    <x v="2"/>
    <x v="3"/>
    <x v="0"/>
    <x v="254"/>
    <n v="2.6626548361463609"/>
  </r>
  <r>
    <x v="2"/>
    <x v="4"/>
    <x v="0"/>
    <x v="254"/>
    <n v="2.4508266381905619"/>
  </r>
  <r>
    <x v="2"/>
    <x v="0"/>
    <x v="0"/>
    <x v="255"/>
    <n v="78.97456647149464"/>
  </r>
  <r>
    <x v="2"/>
    <x v="6"/>
    <x v="0"/>
    <x v="255"/>
    <n v="0.34036465099395935"/>
  </r>
  <r>
    <x v="2"/>
    <x v="1"/>
    <x v="0"/>
    <x v="255"/>
    <n v="0.19823405231457192"/>
  </r>
  <r>
    <x v="2"/>
    <x v="2"/>
    <x v="0"/>
    <x v="255"/>
    <n v="5.1661994665422295"/>
  </r>
  <r>
    <x v="2"/>
    <x v="7"/>
    <x v="0"/>
    <x v="255"/>
    <n v="0.79379893432801651"/>
  </r>
  <r>
    <x v="2"/>
    <x v="8"/>
    <x v="0"/>
    <x v="255"/>
    <n v="0.34036465099395935"/>
  </r>
  <r>
    <x v="2"/>
    <x v="5"/>
    <x v="0"/>
    <x v="255"/>
    <n v="5.1661994665422295"/>
  </r>
  <r>
    <x v="2"/>
    <x v="3"/>
    <x v="0"/>
    <x v="256"/>
    <n v="2.6699805405272059"/>
  </r>
  <r>
    <x v="2"/>
    <x v="4"/>
    <x v="0"/>
    <x v="256"/>
    <n v="2.4501759834407055"/>
  </r>
  <r>
    <x v="2"/>
    <x v="0"/>
    <x v="0"/>
    <x v="257"/>
    <n v="78.775644215652306"/>
  </r>
  <r>
    <x v="2"/>
    <x v="6"/>
    <x v="0"/>
    <x v="257"/>
    <n v="0.33999863597953267"/>
  </r>
  <r>
    <x v="2"/>
    <x v="1"/>
    <x v="0"/>
    <x v="257"/>
    <n v="0.19892225584233969"/>
  </r>
  <r>
    <x v="2"/>
    <x v="2"/>
    <x v="0"/>
    <x v="257"/>
    <n v="5.173643391349545"/>
  </r>
  <r>
    <x v="2"/>
    <x v="7"/>
    <x v="0"/>
    <x v="257"/>
    <n v="0.79202694737312973"/>
  </r>
  <r>
    <x v="2"/>
    <x v="8"/>
    <x v="0"/>
    <x v="257"/>
    <n v="0.33999863597953267"/>
  </r>
  <r>
    <x v="2"/>
    <x v="5"/>
    <x v="0"/>
    <x v="257"/>
    <n v="5.173643391349545"/>
  </r>
  <r>
    <x v="2"/>
    <x v="3"/>
    <x v="0"/>
    <x v="258"/>
    <n v="2.6773063728475321"/>
  </r>
  <r>
    <x v="2"/>
    <x v="4"/>
    <x v="0"/>
    <x v="258"/>
    <n v="2.4495313004548214"/>
  </r>
  <r>
    <x v="2"/>
    <x v="0"/>
    <x v="0"/>
    <x v="259"/>
    <n v="78.576030614145964"/>
  </r>
  <r>
    <x v="2"/>
    <x v="6"/>
    <x v="0"/>
    <x v="259"/>
    <n v="0.33963090924634359"/>
  </r>
  <r>
    <x v="2"/>
    <x v="1"/>
    <x v="0"/>
    <x v="259"/>
    <n v="0.19961360150633947"/>
  </r>
  <r>
    <x v="2"/>
    <x v="2"/>
    <x v="0"/>
    <x v="259"/>
    <n v="5.1808511291273485"/>
  </r>
  <r>
    <x v="2"/>
    <x v="7"/>
    <x v="0"/>
    <x v="259"/>
    <n v="0.79031117799284412"/>
  </r>
  <r>
    <x v="2"/>
    <x v="8"/>
    <x v="0"/>
    <x v="259"/>
    <n v="0.33963090924634359"/>
  </r>
  <r>
    <x v="2"/>
    <x v="5"/>
    <x v="0"/>
    <x v="259"/>
    <n v="5.1808511291273485"/>
  </r>
  <r>
    <x v="2"/>
    <x v="3"/>
    <x v="0"/>
    <x v="260"/>
    <n v="2.684632337378634"/>
  </r>
  <r>
    <x v="2"/>
    <x v="4"/>
    <x v="0"/>
    <x v="260"/>
    <n v="2.4488496115031122"/>
  </r>
  <r>
    <x v="2"/>
    <x v="0"/>
    <x v="0"/>
    <x v="261"/>
    <n v="78.375716013110008"/>
  </r>
  <r>
    <x v="2"/>
    <x v="6"/>
    <x v="0"/>
    <x v="261"/>
    <n v="0.33924226410803582"/>
  </r>
  <r>
    <x v="2"/>
    <x v="1"/>
    <x v="0"/>
    <x v="261"/>
    <n v="0.20031460103595078"/>
  </r>
  <r>
    <x v="2"/>
    <x v="2"/>
    <x v="0"/>
    <x v="261"/>
    <n v="5.1882953182668645"/>
  </r>
  <r>
    <x v="2"/>
    <x v="7"/>
    <x v="0"/>
    <x v="261"/>
    <n v="0.78853741969709867"/>
  </r>
  <r>
    <x v="2"/>
    <x v="8"/>
    <x v="0"/>
    <x v="261"/>
    <n v="0.33924226410803582"/>
  </r>
  <r>
    <x v="2"/>
    <x v="5"/>
    <x v="0"/>
    <x v="261"/>
    <n v="5.1882953182668645"/>
  </r>
  <r>
    <x v="2"/>
    <x v="3"/>
    <x v="0"/>
    <x v="262"/>
    <n v="2.6919584298216614"/>
  </r>
  <r>
    <x v="2"/>
    <x v="4"/>
    <x v="0"/>
    <x v="262"/>
    <n v="2.4481748976118656"/>
  </r>
  <r>
    <x v="2"/>
    <x v="0"/>
    <x v="0"/>
    <x v="263"/>
    <n v="78.1747012124018"/>
  </r>
  <r>
    <x v="2"/>
    <x v="6"/>
    <x v="0"/>
    <x v="263"/>
    <n v="0.3388636337138598"/>
  </r>
  <r>
    <x v="2"/>
    <x v="1"/>
    <x v="0"/>
    <x v="263"/>
    <n v="0.20101480070820796"/>
  </r>
  <r>
    <x v="2"/>
    <x v="2"/>
    <x v="0"/>
    <x v="263"/>
    <n v="5.1949379687260855"/>
  </r>
  <r>
    <x v="2"/>
    <x v="7"/>
    <x v="0"/>
    <x v="263"/>
    <n v="0.78681998161209177"/>
  </r>
  <r>
    <x v="2"/>
    <x v="8"/>
    <x v="0"/>
    <x v="263"/>
    <n v="0.3388636337138598"/>
  </r>
  <r>
    <x v="2"/>
    <x v="5"/>
    <x v="0"/>
    <x v="263"/>
    <n v="5.1949379687260855"/>
  </r>
  <r>
    <x v="2"/>
    <x v="3"/>
    <x v="0"/>
    <x v="264"/>
    <n v="2.7053651488969654"/>
  </r>
  <r>
    <x v="2"/>
    <x v="4"/>
    <x v="0"/>
    <x v="264"/>
    <n v="2.4474621790046891"/>
  </r>
  <r>
    <x v="2"/>
    <x v="0"/>
    <x v="0"/>
    <x v="265"/>
    <n v="77.972964029471953"/>
  </r>
  <r>
    <x v="2"/>
    <x v="6"/>
    <x v="0"/>
    <x v="265"/>
    <n v="0.33842726960176922"/>
  </r>
  <r>
    <x v="2"/>
    <x v="1"/>
    <x v="0"/>
    <x v="265"/>
    <n v="0.20173718292984644"/>
  </r>
  <r>
    <x v="2"/>
    <x v="2"/>
    <x v="0"/>
    <x v="265"/>
    <n v="5.201572899687088"/>
  </r>
  <r>
    <x v="2"/>
    <x v="7"/>
    <x v="0"/>
    <x v="265"/>
    <n v="0.78504491227586992"/>
  </r>
  <r>
    <x v="2"/>
    <x v="8"/>
    <x v="0"/>
    <x v="265"/>
    <n v="0.33842726960176922"/>
  </r>
  <r>
    <x v="2"/>
    <x v="5"/>
    <x v="0"/>
    <x v="265"/>
    <n v="5.201572899687088"/>
  </r>
  <r>
    <x v="2"/>
    <x v="3"/>
    <x v="0"/>
    <x v="266"/>
    <n v="2.7127714395787983"/>
  </r>
  <r>
    <x v="2"/>
    <x v="4"/>
    <x v="0"/>
    <x v="266"/>
    <n v="2.446723028429143"/>
  </r>
  <r>
    <x v="2"/>
    <x v="0"/>
    <x v="0"/>
    <x v="267"/>
    <n v="77.770499871589351"/>
  </r>
  <r>
    <x v="2"/>
    <x v="6"/>
    <x v="0"/>
    <x v="267"/>
    <n v="0.33798504716998107"/>
  </r>
  <r>
    <x v="2"/>
    <x v="1"/>
    <x v="0"/>
    <x v="267"/>
    <n v="0.20246415788260633"/>
  </r>
  <r>
    <x v="2"/>
    <x v="2"/>
    <x v="0"/>
    <x v="267"/>
    <n v="5.2089772965148695"/>
  </r>
  <r>
    <x v="2"/>
    <x v="7"/>
    <x v="0"/>
    <x v="267"/>
    <n v="0.78326954962069439"/>
  </r>
  <r>
    <x v="2"/>
    <x v="8"/>
    <x v="0"/>
    <x v="267"/>
    <n v="0.33798504716998107"/>
  </r>
  <r>
    <x v="2"/>
    <x v="5"/>
    <x v="0"/>
    <x v="267"/>
    <n v="5.2089772965148695"/>
  </r>
  <r>
    <x v="2"/>
    <x v="3"/>
    <x v="0"/>
    <x v="268"/>
    <n v="2.7199782945649176"/>
  </r>
  <r>
    <x v="2"/>
    <x v="4"/>
    <x v="0"/>
    <x v="268"/>
    <n v="2.4460169975618617"/>
  </r>
  <r>
    <x v="2"/>
    <x v="0"/>
    <x v="0"/>
    <x v="269"/>
    <n v="77.567321236484986"/>
  </r>
  <r>
    <x v="2"/>
    <x v="6"/>
    <x v="0"/>
    <x v="269"/>
    <n v="0.33758730680810106"/>
  </r>
  <r>
    <x v="2"/>
    <x v="1"/>
    <x v="0"/>
    <x v="269"/>
    <n v="0.20317863510435968"/>
  </r>
  <r>
    <x v="2"/>
    <x v="2"/>
    <x v="0"/>
    <x v="269"/>
    <n v="5.2159821315433597"/>
  </r>
  <r>
    <x v="2"/>
    <x v="7"/>
    <x v="0"/>
    <x v="269"/>
    <n v="0.78160788437361961"/>
  </r>
  <r>
    <x v="2"/>
    <x v="8"/>
    <x v="0"/>
    <x v="269"/>
    <n v="0.33758730680810106"/>
  </r>
  <r>
    <x v="2"/>
    <x v="5"/>
    <x v="0"/>
    <x v="269"/>
    <n v="5.2159821315433597"/>
  </r>
  <r>
    <x v="2"/>
    <x v="3"/>
    <x v="0"/>
    <x v="270"/>
    <n v="2.7273053970406913"/>
  </r>
  <r>
    <x v="2"/>
    <x v="4"/>
    <x v="0"/>
    <x v="270"/>
    <n v="2.4452470601542098"/>
  </r>
  <r>
    <x v="2"/>
    <x v="0"/>
    <x v="0"/>
    <x v="271"/>
    <n v="77.363414767457186"/>
  </r>
  <r>
    <x v="2"/>
    <x v="6"/>
    <x v="0"/>
    <x v="271"/>
    <n v="0.33715813463432448"/>
  </r>
  <r>
    <x v="2"/>
    <x v="1"/>
    <x v="0"/>
    <x v="271"/>
    <n v="0.20390646902780285"/>
  </r>
  <r>
    <x v="2"/>
    <x v="2"/>
    <x v="0"/>
    <x v="271"/>
    <n v="5.223406589184596"/>
  </r>
  <r>
    <x v="2"/>
    <x v="7"/>
    <x v="0"/>
    <x v="271"/>
    <n v="0.77983100257113891"/>
  </r>
  <r>
    <x v="2"/>
    <x v="8"/>
    <x v="0"/>
    <x v="271"/>
    <n v="0.33715813463432448"/>
  </r>
  <r>
    <x v="2"/>
    <x v="5"/>
    <x v="0"/>
    <x v="271"/>
    <n v="5.223406589184596"/>
  </r>
  <r>
    <x v="2"/>
    <x v="3"/>
    <x v="0"/>
    <x v="272"/>
    <n v="2.7346326284722888"/>
  </r>
  <r>
    <x v="2"/>
    <x v="4"/>
    <x v="0"/>
    <x v="272"/>
    <n v="2.4444869911938394"/>
  </r>
  <r>
    <x v="2"/>
    <x v="0"/>
    <x v="0"/>
    <x v="273"/>
    <n v="77.158785130855463"/>
  </r>
  <r>
    <x v="2"/>
    <x v="6"/>
    <x v="0"/>
    <x v="273"/>
    <n v="0.33675047538179725"/>
  </r>
  <r>
    <x v="2"/>
    <x v="1"/>
    <x v="0"/>
    <x v="273"/>
    <n v="0.20462963660171718"/>
  </r>
  <r>
    <x v="2"/>
    <x v="2"/>
    <x v="0"/>
    <x v="273"/>
    <n v="5.2305954770409535"/>
  </r>
  <r>
    <x v="2"/>
    <x v="7"/>
    <x v="0"/>
    <x v="273"/>
    <n v="0.77811066322259415"/>
  </r>
  <r>
    <x v="2"/>
    <x v="8"/>
    <x v="0"/>
    <x v="273"/>
    <n v="0.33675047538179725"/>
  </r>
  <r>
    <x v="2"/>
    <x v="5"/>
    <x v="0"/>
    <x v="273"/>
    <n v="5.2305954770409535"/>
  </r>
  <r>
    <x v="2"/>
    <x v="3"/>
    <x v="0"/>
    <x v="274"/>
    <n v="2.7419599931357119"/>
  </r>
  <r>
    <x v="2"/>
    <x v="4"/>
    <x v="0"/>
    <x v="274"/>
    <n v="2.4436861205999971"/>
  </r>
  <r>
    <x v="2"/>
    <x v="0"/>
    <x v="0"/>
    <x v="275"/>
    <n v="76.95342252806698"/>
  </r>
  <r>
    <x v="2"/>
    <x v="6"/>
    <x v="0"/>
    <x v="275"/>
    <n v="0.33632199376618943"/>
  </r>
  <r>
    <x v="2"/>
    <x v="1"/>
    <x v="0"/>
    <x v="275"/>
    <n v="0.20536260278847907"/>
  </r>
  <r>
    <x v="2"/>
    <x v="2"/>
    <x v="0"/>
    <x v="275"/>
    <n v="5.2380201974489093"/>
  </r>
  <r>
    <x v="2"/>
    <x v="7"/>
    <x v="0"/>
    <x v="275"/>
    <n v="0.77633235195229733"/>
  </r>
  <r>
    <x v="2"/>
    <x v="8"/>
    <x v="0"/>
    <x v="275"/>
    <n v="0.33632199376618943"/>
  </r>
  <r>
    <x v="2"/>
    <x v="5"/>
    <x v="0"/>
    <x v="275"/>
    <n v="5.2380201974489093"/>
  </r>
  <r>
    <x v="2"/>
    <x v="3"/>
    <x v="0"/>
    <x v="276"/>
    <n v="2.7492874867371064"/>
  </r>
  <r>
    <x v="2"/>
    <x v="4"/>
    <x v="0"/>
    <x v="276"/>
    <n v="2.4428961185824383"/>
  </r>
  <r>
    <x v="2"/>
    <x v="0"/>
    <x v="0"/>
    <x v="277"/>
    <n v="76.747327491904244"/>
  </r>
  <r>
    <x v="2"/>
    <x v="6"/>
    <x v="0"/>
    <x v="277"/>
    <n v="0.33590298455402895"/>
  </r>
  <r>
    <x v="2"/>
    <x v="1"/>
    <x v="0"/>
    <x v="277"/>
    <n v="0.20609503616273211"/>
  </r>
  <r>
    <x v="2"/>
    <x v="2"/>
    <x v="0"/>
    <x v="277"/>
    <n v="5.2452672994635163"/>
  </r>
  <r>
    <x v="2"/>
    <x v="7"/>
    <x v="0"/>
    <x v="277"/>
    <n v="0.77461067403828909"/>
  </r>
  <r>
    <x v="2"/>
    <x v="8"/>
    <x v="0"/>
    <x v="277"/>
    <n v="0.33590298455402895"/>
  </r>
  <r>
    <x v="2"/>
    <x v="5"/>
    <x v="0"/>
    <x v="277"/>
    <n v="5.2452672994635163"/>
  </r>
  <r>
    <x v="2"/>
    <x v="3"/>
    <x v="0"/>
    <x v="278"/>
    <n v="2.7567352385813093"/>
  </r>
  <r>
    <x v="2"/>
    <x v="4"/>
    <x v="0"/>
    <x v="278"/>
    <n v="2.4420643195369296"/>
  </r>
  <r>
    <x v="2"/>
    <x v="0"/>
    <x v="0"/>
    <x v="279"/>
    <n v="76.540491443951368"/>
  </r>
  <r>
    <x v="2"/>
    <x v="6"/>
    <x v="0"/>
    <x v="279"/>
    <n v="0.33546687267875225"/>
  </r>
  <r>
    <x v="2"/>
    <x v="1"/>
    <x v="0"/>
    <x v="279"/>
    <n v="0.20683604795287455"/>
  </r>
  <r>
    <x v="2"/>
    <x v="2"/>
    <x v="0"/>
    <x v="279"/>
    <n v="5.2526362549731287"/>
  </r>
  <r>
    <x v="2"/>
    <x v="7"/>
    <x v="0"/>
    <x v="279"/>
    <n v="0.77283098805960804"/>
  </r>
  <r>
    <x v="2"/>
    <x v="8"/>
    <x v="0"/>
    <x v="279"/>
    <n v="0.33546687267875225"/>
  </r>
  <r>
    <x v="2"/>
    <x v="5"/>
    <x v="0"/>
    <x v="279"/>
    <n v="5.2526362549731287"/>
  </r>
  <r>
    <x v="2"/>
    <x v="3"/>
    <x v="0"/>
    <x v="280"/>
    <n v="2.7640629985985266"/>
  </r>
  <r>
    <x v="2"/>
    <x v="4"/>
    <x v="0"/>
    <x v="280"/>
    <n v="2.4412168045854887"/>
  </r>
  <r>
    <x v="2"/>
    <x v="0"/>
    <x v="0"/>
    <x v="281"/>
    <n v="76.332912343828738"/>
  </r>
  <r>
    <x v="2"/>
    <x v="6"/>
    <x v="0"/>
    <x v="281"/>
    <n v="0.3350328002766329"/>
  </r>
  <r>
    <x v="2"/>
    <x v="1"/>
    <x v="0"/>
    <x v="281"/>
    <n v="0.20757910012262445"/>
  </r>
  <r>
    <x v="2"/>
    <x v="2"/>
    <x v="0"/>
    <x v="281"/>
    <n v="5.2600613716063371"/>
  </r>
  <r>
    <x v="2"/>
    <x v="7"/>
    <x v="0"/>
    <x v="281"/>
    <n v="0.77105069437185347"/>
  </r>
  <r>
    <x v="2"/>
    <x v="8"/>
    <x v="0"/>
    <x v="281"/>
    <n v="0.3350328002766329"/>
  </r>
  <r>
    <x v="2"/>
    <x v="5"/>
    <x v="0"/>
    <x v="281"/>
    <n v="5.2600613716063371"/>
  </r>
  <r>
    <x v="2"/>
    <x v="3"/>
    <x v="0"/>
    <x v="282"/>
    <n v="2.7713908875257598"/>
  </r>
  <r>
    <x v="2"/>
    <x v="4"/>
    <x v="0"/>
    <x v="282"/>
    <n v="2.4403816663619127"/>
  </r>
  <r>
    <x v="2"/>
    <x v="0"/>
    <x v="0"/>
    <x v="283"/>
    <n v="76.124586668234514"/>
  </r>
  <r>
    <x v="2"/>
    <x v="6"/>
    <x v="0"/>
    <x v="283"/>
    <n v="0.33459650300165511"/>
  </r>
  <r>
    <x v="2"/>
    <x v="1"/>
    <x v="0"/>
    <x v="283"/>
    <n v="0.20832567559422438"/>
  </r>
  <r>
    <x v="2"/>
    <x v="2"/>
    <x v="0"/>
    <x v="283"/>
    <n v="5.2672508974889043"/>
  </r>
  <r>
    <x v="2"/>
    <x v="7"/>
    <x v="0"/>
    <x v="283"/>
    <n v="0.76932716523927624"/>
  </r>
  <r>
    <x v="2"/>
    <x v="8"/>
    <x v="0"/>
    <x v="283"/>
    <n v="0.33459650300165511"/>
  </r>
  <r>
    <x v="2"/>
    <x v="5"/>
    <x v="0"/>
    <x v="283"/>
    <n v="5.2672508974889043"/>
  </r>
  <r>
    <x v="2"/>
    <x v="3"/>
    <x v="0"/>
    <x v="284"/>
    <n v="2.7787189096377451"/>
  </r>
  <r>
    <x v="2"/>
    <x v="4"/>
    <x v="0"/>
    <x v="284"/>
    <n v="2.439503230202078"/>
  </r>
  <r>
    <x v="2"/>
    <x v="0"/>
    <x v="0"/>
    <x v="285"/>
    <n v="75.915504497523187"/>
  </r>
  <r>
    <x v="2"/>
    <x v="6"/>
    <x v="0"/>
    <x v="285"/>
    <n v="0.33413941454102514"/>
  </r>
  <r>
    <x v="2"/>
    <x v="1"/>
    <x v="0"/>
    <x v="285"/>
    <n v="0.20908217071132618"/>
  </r>
  <r>
    <x v="2"/>
    <x v="2"/>
    <x v="0"/>
    <x v="285"/>
    <n v="5.2746762767946409"/>
  </r>
  <r>
    <x v="2"/>
    <x v="7"/>
    <x v="0"/>
    <x v="285"/>
    <n v="0.76754567167190468"/>
  </r>
  <r>
    <x v="2"/>
    <x v="8"/>
    <x v="0"/>
    <x v="285"/>
    <n v="0.33413941454102514"/>
  </r>
  <r>
    <x v="2"/>
    <x v="5"/>
    <x v="0"/>
    <x v="285"/>
    <n v="5.2746762767946409"/>
  </r>
  <r>
    <x v="2"/>
    <x v="3"/>
    <x v="0"/>
    <x v="286"/>
    <n v="2.7860470606415833"/>
  </r>
  <r>
    <x v="2"/>
    <x v="4"/>
    <x v="0"/>
    <x v="286"/>
    <n v="2.4386381705786109"/>
  </r>
  <r>
    <x v="2"/>
    <x v="0"/>
    <x v="0"/>
    <x v="287"/>
    <n v="75.705666172332826"/>
  </r>
  <r>
    <x v="2"/>
    <x v="6"/>
    <x v="0"/>
    <x v="287"/>
    <n v="0.3336914255116521"/>
  </r>
  <r>
    <x v="2"/>
    <x v="1"/>
    <x v="0"/>
    <x v="287"/>
    <n v="0.20983832519036788"/>
  </r>
  <r>
    <x v="2"/>
    <x v="2"/>
    <x v="0"/>
    <x v="287"/>
    <n v="5.2826041315837768"/>
  </r>
  <r>
    <x v="2"/>
    <x v="7"/>
    <x v="0"/>
    <x v="287"/>
    <n v="0.76582102574915167"/>
  </r>
  <r>
    <x v="2"/>
    <x v="8"/>
    <x v="0"/>
    <x v="287"/>
    <n v="0.3336914255116521"/>
  </r>
  <r>
    <x v="2"/>
    <x v="5"/>
    <x v="0"/>
    <x v="287"/>
    <n v="5.2826041315837768"/>
  </r>
  <r>
    <x v="2"/>
    <x v="3"/>
    <x v="0"/>
    <x v="288"/>
    <n v="2.787412326096983"/>
  </r>
  <r>
    <x v="2"/>
    <x v="4"/>
    <x v="0"/>
    <x v="288"/>
    <n v="2.4377288180810419"/>
  </r>
  <r>
    <x v="2"/>
    <x v="0"/>
    <x v="0"/>
    <x v="289"/>
    <n v="75.49507775660625"/>
  </r>
  <r>
    <x v="2"/>
    <x v="6"/>
    <x v="0"/>
    <x v="289"/>
    <n v="0.33326922075522297"/>
  </r>
  <r>
    <x v="2"/>
    <x v="1"/>
    <x v="0"/>
    <x v="289"/>
    <n v="0.21058841572656936"/>
  </r>
  <r>
    <x v="2"/>
    <x v="2"/>
    <x v="0"/>
    <x v="289"/>
    <n v="5.2906152228869052"/>
  </r>
  <r>
    <x v="2"/>
    <x v="7"/>
    <x v="0"/>
    <x v="289"/>
    <n v="0.76403795726366275"/>
  </r>
  <r>
    <x v="2"/>
    <x v="8"/>
    <x v="0"/>
    <x v="289"/>
    <n v="0.33326922075522297"/>
  </r>
  <r>
    <x v="2"/>
    <x v="5"/>
    <x v="0"/>
    <x v="289"/>
    <n v="5.2906152228869052"/>
  </r>
  <r>
    <x v="2"/>
    <x v="3"/>
    <x v="0"/>
    <x v="290"/>
    <n v="2.7942974441587554"/>
  </r>
  <r>
    <x v="2"/>
    <x v="4"/>
    <x v="0"/>
    <x v="290"/>
    <n v="2.4368141739500526"/>
  </r>
  <r>
    <x v="2"/>
    <x v="0"/>
    <x v="0"/>
    <x v="291"/>
    <n v="75.283736109021234"/>
  </r>
  <r>
    <x v="2"/>
    <x v="6"/>
    <x v="0"/>
    <x v="291"/>
    <n v="0.33284617302677633"/>
  </r>
  <r>
    <x v="2"/>
    <x v="1"/>
    <x v="0"/>
    <x v="291"/>
    <n v="0.21134164758501228"/>
  </r>
  <r>
    <x v="2"/>
    <x v="2"/>
    <x v="0"/>
    <x v="291"/>
    <n v="5.2980944042995448"/>
  </r>
  <r>
    <x v="2"/>
    <x v="7"/>
    <x v="0"/>
    <x v="291"/>
    <n v="0.76225399457085963"/>
  </r>
  <r>
    <x v="2"/>
    <x v="8"/>
    <x v="0"/>
    <x v="291"/>
    <n v="0.33284617302677633"/>
  </r>
  <r>
    <x v="2"/>
    <x v="5"/>
    <x v="0"/>
    <x v="291"/>
    <n v="5.2980944042995448"/>
  </r>
  <r>
    <x v="2"/>
    <x v="3"/>
    <x v="0"/>
    <x v="292"/>
    <n v="2.801385216534813"/>
  </r>
  <r>
    <x v="2"/>
    <x v="4"/>
    <x v="0"/>
    <x v="292"/>
    <n v="2.4359748192190889"/>
  </r>
  <r>
    <x v="2"/>
    <x v="0"/>
    <x v="0"/>
    <x v="293"/>
    <n v="75.071624718930877"/>
  </r>
  <r>
    <x v="2"/>
    <x v="6"/>
    <x v="0"/>
    <x v="293"/>
    <n v="0.33238361751164086"/>
  </r>
  <r>
    <x v="2"/>
    <x v="1"/>
    <x v="0"/>
    <x v="293"/>
    <n v="0.21211139009035124"/>
  </r>
  <r>
    <x v="2"/>
    <x v="2"/>
    <x v="0"/>
    <x v="293"/>
    <n v="5.304931039006564"/>
  </r>
  <r>
    <x v="2"/>
    <x v="7"/>
    <x v="0"/>
    <x v="293"/>
    <n v="0.76064200842220664"/>
  </r>
  <r>
    <x v="2"/>
    <x v="8"/>
    <x v="0"/>
    <x v="293"/>
    <n v="0.33238361751164086"/>
  </r>
  <r>
    <x v="2"/>
    <x v="5"/>
    <x v="0"/>
    <x v="293"/>
    <n v="5.304931039006564"/>
  </r>
  <r>
    <x v="2"/>
    <x v="3"/>
    <x v="0"/>
    <x v="294"/>
    <n v="2.8087133844480583"/>
  </r>
  <r>
    <x v="2"/>
    <x v="4"/>
    <x v="0"/>
    <x v="294"/>
    <n v="2.4350305453803678"/>
  </r>
  <r>
    <x v="2"/>
    <x v="0"/>
    <x v="0"/>
    <x v="295"/>
    <n v="74.858724733152997"/>
  </r>
  <r>
    <x v="2"/>
    <x v="6"/>
    <x v="0"/>
    <x v="295"/>
    <n v="0.33187482676675745"/>
  </r>
  <r>
    <x v="2"/>
    <x v="1"/>
    <x v="0"/>
    <x v="295"/>
    <n v="0.21289998577788719"/>
  </r>
  <r>
    <x v="2"/>
    <x v="2"/>
    <x v="0"/>
    <x v="295"/>
    <n v="5.3123774669879698"/>
  </r>
  <r>
    <x v="2"/>
    <x v="7"/>
    <x v="0"/>
    <x v="295"/>
    <n v="0.7588569993715536"/>
  </r>
  <r>
    <x v="2"/>
    <x v="8"/>
    <x v="0"/>
    <x v="295"/>
    <n v="0.33187482676675745"/>
  </r>
  <r>
    <x v="2"/>
    <x v="5"/>
    <x v="0"/>
    <x v="295"/>
    <n v="5.3123774669879698"/>
  </r>
  <r>
    <x v="2"/>
    <x v="3"/>
    <x v="0"/>
    <x v="296"/>
    <n v="2.8160416801152444"/>
  </r>
  <r>
    <x v="2"/>
    <x v="4"/>
    <x v="0"/>
    <x v="296"/>
    <n v="2.4341017367282891"/>
  </r>
  <r>
    <x v="2"/>
    <x v="0"/>
    <x v="0"/>
    <x v="297"/>
    <n v="74.645044409909161"/>
  </r>
  <r>
    <x v="2"/>
    <x v="6"/>
    <x v="0"/>
    <x v="297"/>
    <n v="0.3313981687332142"/>
  </r>
  <r>
    <x v="2"/>
    <x v="1"/>
    <x v="0"/>
    <x v="297"/>
    <n v="0.21368032324382941"/>
  </r>
  <r>
    <x v="2"/>
    <x v="2"/>
    <x v="0"/>
    <x v="297"/>
    <n v="5.3195876283006571"/>
  </r>
  <r>
    <x v="2"/>
    <x v="7"/>
    <x v="0"/>
    <x v="297"/>
    <n v="0.75712905243943518"/>
  </r>
  <r>
    <x v="2"/>
    <x v="8"/>
    <x v="0"/>
    <x v="297"/>
    <n v="0.3313981687332142"/>
  </r>
  <r>
    <x v="2"/>
    <x v="5"/>
    <x v="0"/>
    <x v="297"/>
    <n v="5.3195876283006571"/>
  </r>
  <r>
    <x v="2"/>
    <x v="3"/>
    <x v="0"/>
    <x v="298"/>
    <n v="2.8233701078268059"/>
  </r>
  <r>
    <x v="2"/>
    <x v="4"/>
    <x v="0"/>
    <x v="298"/>
    <n v="2.4331264739518854"/>
  </r>
  <r>
    <x v="2"/>
    <x v="0"/>
    <x v="0"/>
    <x v="299"/>
    <n v="74.430573635056689"/>
  </r>
  <r>
    <x v="2"/>
    <x v="6"/>
    <x v="0"/>
    <x v="299"/>
    <n v="0.33090071229742168"/>
  </r>
  <r>
    <x v="2"/>
    <x v="1"/>
    <x v="0"/>
    <x v="299"/>
    <n v="0.21447077485247881"/>
  </r>
  <r>
    <x v="2"/>
    <x v="2"/>
    <x v="0"/>
    <x v="299"/>
    <n v="5.3270343202611681"/>
  </r>
  <r>
    <x v="2"/>
    <x v="7"/>
    <x v="0"/>
    <x v="299"/>
    <n v="0.7553431418685348"/>
  </r>
  <r>
    <x v="2"/>
    <x v="8"/>
    <x v="0"/>
    <x v="299"/>
    <n v="0.33090071229742168"/>
  </r>
  <r>
    <x v="2"/>
    <x v="5"/>
    <x v="0"/>
    <x v="299"/>
    <n v="5.3270343202611681"/>
  </r>
  <r>
    <x v="2"/>
    <x v="3"/>
    <x v="0"/>
    <x v="300"/>
    <n v="2.8306986632733899"/>
  </r>
  <r>
    <x v="2"/>
    <x v="4"/>
    <x v="0"/>
    <x v="300"/>
    <n v="2.4321676784484492"/>
  </r>
  <r>
    <x v="2"/>
    <x v="0"/>
    <x v="0"/>
    <x v="301"/>
    <n v="74.215312477329519"/>
  </r>
  <r>
    <x v="2"/>
    <x v="6"/>
    <x v="0"/>
    <x v="301"/>
    <n v="0.33041185019222752"/>
  </r>
  <r>
    <x v="2"/>
    <x v="1"/>
    <x v="0"/>
    <x v="301"/>
    <n v="0.21526115772716786"/>
  </r>
  <r>
    <x v="2"/>
    <x v="2"/>
    <x v="0"/>
    <x v="301"/>
    <n v="5.3343028684173488"/>
  </r>
  <r>
    <x v="2"/>
    <x v="7"/>
    <x v="0"/>
    <x v="301"/>
    <n v="0.75361436645645918"/>
  </r>
  <r>
    <x v="2"/>
    <x v="8"/>
    <x v="0"/>
    <x v="301"/>
    <n v="0.33041185019222752"/>
  </r>
  <r>
    <x v="2"/>
    <x v="5"/>
    <x v="0"/>
    <x v="301"/>
    <n v="5.3343028684173488"/>
  </r>
  <r>
    <x v="2"/>
    <x v="3"/>
    <x v="0"/>
    <x v="302"/>
    <n v="2.8381474931448603"/>
  </r>
  <r>
    <x v="2"/>
    <x v="4"/>
    <x v="0"/>
    <x v="302"/>
    <n v="2.4311614317972685"/>
  </r>
  <r>
    <x v="2"/>
    <x v="0"/>
    <x v="0"/>
    <x v="303"/>
    <n v="73.999252019621338"/>
  </r>
  <r>
    <x v="2"/>
    <x v="6"/>
    <x v="0"/>
    <x v="303"/>
    <n v="0.32990579519025726"/>
  </r>
  <r>
    <x v="2"/>
    <x v="1"/>
    <x v="0"/>
    <x v="303"/>
    <n v="0.21606045770817831"/>
  </r>
  <r>
    <x v="2"/>
    <x v="2"/>
    <x v="0"/>
    <x v="303"/>
    <n v="5.3416936308942597"/>
  </r>
  <r>
    <x v="2"/>
    <x v="7"/>
    <x v="0"/>
    <x v="303"/>
    <n v="0.75182760832256246"/>
  </r>
  <r>
    <x v="2"/>
    <x v="8"/>
    <x v="0"/>
    <x v="303"/>
    <n v="0.32990579519025726"/>
  </r>
  <r>
    <x v="2"/>
    <x v="5"/>
    <x v="0"/>
    <x v="303"/>
    <n v="5.3416936308942597"/>
  </r>
  <r>
    <x v="2"/>
    <x v="3"/>
    <x v="0"/>
    <x v="304"/>
    <n v="2.8454763126071647"/>
  </r>
  <r>
    <x v="2"/>
    <x v="4"/>
    <x v="0"/>
    <x v="304"/>
    <n v="2.4301394412002741"/>
  </r>
  <r>
    <x v="2"/>
    <x v="0"/>
    <x v="0"/>
    <x v="305"/>
    <n v="73.782389785827533"/>
  </r>
  <r>
    <x v="2"/>
    <x v="6"/>
    <x v="0"/>
    <x v="305"/>
    <n v="0.32940111100345881"/>
  </r>
  <r>
    <x v="2"/>
    <x v="1"/>
    <x v="0"/>
    <x v="305"/>
    <n v="0.2168622337938004"/>
  </r>
  <r>
    <x v="2"/>
    <x v="2"/>
    <x v="0"/>
    <x v="305"/>
    <n v="5.3491407209084718"/>
  </r>
  <r>
    <x v="2"/>
    <x v="7"/>
    <x v="0"/>
    <x v="305"/>
    <n v="0.75004050829118241"/>
  </r>
  <r>
    <x v="2"/>
    <x v="8"/>
    <x v="0"/>
    <x v="305"/>
    <n v="0.32940111100345881"/>
  </r>
  <r>
    <x v="2"/>
    <x v="5"/>
    <x v="0"/>
    <x v="305"/>
    <n v="5.3491407209084718"/>
  </r>
  <r>
    <x v="2"/>
    <x v="3"/>
    <x v="0"/>
    <x v="306"/>
    <n v="2.852805259773783"/>
  </r>
  <r>
    <x v="2"/>
    <x v="4"/>
    <x v="0"/>
    <x v="306"/>
    <n v="2.429135428959972"/>
  </r>
  <r>
    <x v="2"/>
    <x v="0"/>
    <x v="0"/>
    <x v="307"/>
    <n v="73.564721833460482"/>
  </r>
  <r>
    <x v="2"/>
    <x v="6"/>
    <x v="0"/>
    <x v="307"/>
    <n v="0.32889365474109283"/>
  </r>
  <r>
    <x v="2"/>
    <x v="1"/>
    <x v="0"/>
    <x v="307"/>
    <n v="0.21766795236705436"/>
  </r>
  <r>
    <x v="2"/>
    <x v="2"/>
    <x v="0"/>
    <x v="307"/>
    <n v="5.3563515231896375"/>
  </r>
  <r>
    <x v="2"/>
    <x v="7"/>
    <x v="0"/>
    <x v="307"/>
    <n v="0.74831064774499667"/>
  </r>
  <r>
    <x v="2"/>
    <x v="8"/>
    <x v="0"/>
    <x v="307"/>
    <n v="0.32889365474109283"/>
  </r>
  <r>
    <x v="2"/>
    <x v="5"/>
    <x v="0"/>
    <x v="307"/>
    <n v="5.3563515231896375"/>
  </r>
  <r>
    <x v="2"/>
    <x v="3"/>
    <x v="0"/>
    <x v="308"/>
    <n v="2.8601343389371481"/>
  </r>
  <r>
    <x v="2"/>
    <x v="4"/>
    <x v="0"/>
    <x v="308"/>
    <n v="2.4280824622271213"/>
  </r>
  <r>
    <x v="2"/>
    <x v="0"/>
    <x v="0"/>
    <x v="309"/>
    <n v="73.346237915424723"/>
  </r>
  <r>
    <x v="2"/>
    <x v="6"/>
    <x v="0"/>
    <x v="309"/>
    <n v="0.32836542487139847"/>
  </r>
  <r>
    <x v="2"/>
    <x v="1"/>
    <x v="0"/>
    <x v="309"/>
    <n v="0.21848391803576059"/>
  </r>
  <r>
    <x v="2"/>
    <x v="2"/>
    <x v="0"/>
    <x v="309"/>
    <n v="5.3637988770862766"/>
  </r>
  <r>
    <x v="2"/>
    <x v="7"/>
    <x v="0"/>
    <x v="309"/>
    <n v="0.74652287135400797"/>
  </r>
  <r>
    <x v="2"/>
    <x v="8"/>
    <x v="0"/>
    <x v="309"/>
    <n v="0.32836542487139847"/>
  </r>
  <r>
    <x v="2"/>
    <x v="5"/>
    <x v="0"/>
    <x v="309"/>
    <n v="5.3637988770862766"/>
  </r>
  <r>
    <x v="2"/>
    <x v="3"/>
    <x v="0"/>
    <x v="310"/>
    <n v="2.86746354578995"/>
  </r>
  <r>
    <x v="2"/>
    <x v="4"/>
    <x v="0"/>
    <x v="310"/>
    <n v="2.4270484755904098"/>
  </r>
  <r>
    <x v="2"/>
    <x v="0"/>
    <x v="0"/>
    <x v="311"/>
    <n v="73.12693788875545"/>
  </r>
  <r>
    <x v="2"/>
    <x v="6"/>
    <x v="0"/>
    <x v="311"/>
    <n v="0.32784539047438177"/>
  </r>
  <r>
    <x v="2"/>
    <x v="1"/>
    <x v="0"/>
    <x v="311"/>
    <n v="0.21930002666926765"/>
  </r>
  <r>
    <x v="2"/>
    <x v="2"/>
    <x v="0"/>
    <x v="311"/>
    <n v="5.3710680712862979"/>
  </r>
  <r>
    <x v="2"/>
    <x v="7"/>
    <x v="0"/>
    <x v="311"/>
    <n v="0.74479239976671463"/>
  </r>
  <r>
    <x v="2"/>
    <x v="8"/>
    <x v="0"/>
    <x v="311"/>
    <n v="0.32784539047438177"/>
  </r>
  <r>
    <x v="2"/>
    <x v="5"/>
    <x v="0"/>
    <x v="311"/>
    <n v="5.3710680712862979"/>
  </r>
  <r>
    <x v="2"/>
    <x v="3"/>
    <x v="0"/>
    <x v="312"/>
    <n v="2.8749130376983123"/>
  </r>
  <r>
    <x v="2"/>
    <x v="4"/>
    <x v="0"/>
    <x v="312"/>
    <n v="2.4259645379211658"/>
  </r>
  <r>
    <x v="2"/>
    <x v="0"/>
    <x v="0"/>
    <x v="313"/>
    <n v="72.906812691557661"/>
  </r>
  <r>
    <x v="2"/>
    <x v="6"/>
    <x v="0"/>
    <x v="313"/>
    <n v="0.32730813437102557"/>
  </r>
  <r>
    <x v="2"/>
    <x v="1"/>
    <x v="0"/>
    <x v="313"/>
    <n v="0.22012519719779258"/>
  </r>
  <r>
    <x v="2"/>
    <x v="2"/>
    <x v="0"/>
    <x v="313"/>
    <n v="5.3783432155403466"/>
  </r>
  <r>
    <x v="2"/>
    <x v="7"/>
    <x v="0"/>
    <x v="313"/>
    <n v="0.74300400045431536"/>
  </r>
  <r>
    <x v="2"/>
    <x v="8"/>
    <x v="0"/>
    <x v="313"/>
    <n v="0.32730813437102557"/>
  </r>
  <r>
    <x v="2"/>
    <x v="5"/>
    <x v="0"/>
    <x v="313"/>
    <n v="5.3783432155403466"/>
  </r>
  <r>
    <x v="2"/>
    <x v="3"/>
    <x v="0"/>
    <x v="314"/>
    <n v="2.8820021979695021"/>
  </r>
  <r>
    <x v="2"/>
    <x v="4"/>
    <x v="0"/>
    <x v="314"/>
    <n v="2.4248648629336289"/>
  </r>
  <r>
    <x v="2"/>
    <x v="0"/>
    <x v="0"/>
    <x v="315"/>
    <n v="72.685857176098992"/>
  </r>
  <r>
    <x v="2"/>
    <x v="6"/>
    <x v="0"/>
    <x v="315"/>
    <n v="0.32676488450525837"/>
  </r>
  <r>
    <x v="2"/>
    <x v="1"/>
    <x v="0"/>
    <x v="315"/>
    <n v="0.22095551545866315"/>
  </r>
  <r>
    <x v="2"/>
    <x v="2"/>
    <x v="0"/>
    <x v="315"/>
    <n v="5.3857999633732367"/>
  </r>
  <r>
    <x v="2"/>
    <x v="7"/>
    <x v="0"/>
    <x v="315"/>
    <n v="0.74121544353296032"/>
  </r>
  <r>
    <x v="2"/>
    <x v="8"/>
    <x v="0"/>
    <x v="315"/>
    <n v="0.32676488450525837"/>
  </r>
  <r>
    <x v="2"/>
    <x v="5"/>
    <x v="0"/>
    <x v="315"/>
    <n v="5.3857999633732367"/>
  </r>
  <r>
    <x v="2"/>
    <x v="3"/>
    <x v="0"/>
    <x v="316"/>
    <n v="2.8890914734543749"/>
  </r>
  <r>
    <x v="2"/>
    <x v="4"/>
    <x v="0"/>
    <x v="316"/>
    <n v="2.4238580826797973"/>
  </r>
  <r>
    <x v="2"/>
    <x v="0"/>
    <x v="0"/>
    <x v="317"/>
    <n v="72.464069891523934"/>
  </r>
  <r>
    <x v="2"/>
    <x v="6"/>
    <x v="0"/>
    <x v="317"/>
    <n v="0.3262262390973219"/>
  </r>
  <r>
    <x v="2"/>
    <x v="1"/>
    <x v="0"/>
    <x v="317"/>
    <n v="0.22178728457506278"/>
  </r>
  <r>
    <x v="2"/>
    <x v="2"/>
    <x v="0"/>
    <x v="317"/>
    <n v="5.3926380478655922"/>
  </r>
  <r>
    <x v="2"/>
    <x v="7"/>
    <x v="0"/>
    <x v="317"/>
    <n v="0.73959956145717975"/>
  </r>
  <r>
    <x v="2"/>
    <x v="8"/>
    <x v="0"/>
    <x v="317"/>
    <n v="0.3262262390973219"/>
  </r>
  <r>
    <x v="2"/>
    <x v="5"/>
    <x v="0"/>
    <x v="317"/>
    <n v="5.3926380478655922"/>
  </r>
  <r>
    <x v="2"/>
    <x v="3"/>
    <x v="0"/>
    <x v="318"/>
    <n v="2.8964211953178332"/>
  </r>
  <r>
    <x v="2"/>
    <x v="4"/>
    <x v="0"/>
    <x v="318"/>
    <n v="2.422728459796275"/>
  </r>
  <r>
    <x v="2"/>
    <x v="0"/>
    <x v="0"/>
    <x v="319"/>
    <n v="72.241432337456672"/>
  </r>
  <r>
    <x v="2"/>
    <x v="6"/>
    <x v="0"/>
    <x v="319"/>
    <n v="0.32564375033351955"/>
  </r>
  <r>
    <x v="2"/>
    <x v="1"/>
    <x v="0"/>
    <x v="319"/>
    <n v="0.22263755406726329"/>
  </r>
  <r>
    <x v="2"/>
    <x v="2"/>
    <x v="0"/>
    <x v="319"/>
    <n v="5.4000860548108465"/>
  </r>
  <r>
    <x v="2"/>
    <x v="7"/>
    <x v="0"/>
    <x v="319"/>
    <n v="0.73781049323995207"/>
  </r>
  <r>
    <x v="2"/>
    <x v="8"/>
    <x v="0"/>
    <x v="319"/>
    <n v="0.32564375033351955"/>
  </r>
  <r>
    <x v="2"/>
    <x v="5"/>
    <x v="0"/>
    <x v="319"/>
    <n v="5.4000860548108465"/>
  </r>
  <r>
    <x v="2"/>
    <x v="3"/>
    <x v="0"/>
    <x v="320"/>
    <n v="2.9037510448353343"/>
  </r>
  <r>
    <x v="2"/>
    <x v="4"/>
    <x v="0"/>
    <x v="320"/>
    <n v="2.4216202961125255"/>
  </r>
  <r>
    <x v="2"/>
    <x v="0"/>
    <x v="0"/>
    <x v="321"/>
    <n v="72.01795211146856"/>
  </r>
  <r>
    <x v="2"/>
    <x v="6"/>
    <x v="0"/>
    <x v="321"/>
    <n v="0.32509162612088421"/>
  </r>
  <r>
    <x v="2"/>
    <x v="1"/>
    <x v="0"/>
    <x v="321"/>
    <n v="0.22348022598811787"/>
  </r>
  <r>
    <x v="2"/>
    <x v="2"/>
    <x v="0"/>
    <x v="321"/>
    <n v="5.4072977448524995"/>
  </r>
  <r>
    <x v="2"/>
    <x v="7"/>
    <x v="0"/>
    <x v="321"/>
    <n v="0.73607887836180186"/>
  </r>
  <r>
    <x v="2"/>
    <x v="8"/>
    <x v="0"/>
    <x v="321"/>
    <n v="0.32509162612088421"/>
  </r>
  <r>
    <x v="2"/>
    <x v="5"/>
    <x v="0"/>
    <x v="321"/>
    <n v="5.4072977448524995"/>
  </r>
  <r>
    <x v="2"/>
    <x v="3"/>
    <x v="0"/>
    <x v="322"/>
    <n v="2.9110810262743536"/>
  </r>
  <r>
    <x v="2"/>
    <x v="4"/>
    <x v="0"/>
    <x v="322"/>
    <n v="2.4204597153972607"/>
  </r>
  <r>
    <x v="2"/>
    <x v="0"/>
    <x v="0"/>
    <x v="323"/>
    <n v="71.793618771779848"/>
  </r>
  <r>
    <x v="2"/>
    <x v="6"/>
    <x v="0"/>
    <x v="323"/>
    <n v="0.32451875836769928"/>
  </r>
  <r>
    <x v="2"/>
    <x v="1"/>
    <x v="0"/>
    <x v="323"/>
    <n v="0.22433333968871602"/>
  </r>
  <r>
    <x v="2"/>
    <x v="2"/>
    <x v="0"/>
    <x v="323"/>
    <n v="5.4147460155454663"/>
  </r>
  <r>
    <x v="2"/>
    <x v="7"/>
    <x v="0"/>
    <x v="323"/>
    <n v="0.7342894417497432"/>
  </r>
  <r>
    <x v="2"/>
    <x v="8"/>
    <x v="0"/>
    <x v="323"/>
    <n v="0.32451875836769928"/>
  </r>
  <r>
    <x v="2"/>
    <x v="5"/>
    <x v="0"/>
    <x v="323"/>
    <n v="5.4147460155454663"/>
  </r>
  <r>
    <x v="2"/>
    <x v="3"/>
    <x v="0"/>
    <x v="324"/>
    <n v="2.9184111353385722"/>
  </r>
  <r>
    <x v="2"/>
    <x v="4"/>
    <x v="0"/>
    <x v="324"/>
    <n v="2.4193215951221703"/>
  </r>
  <r>
    <x v="2"/>
    <x v="0"/>
    <x v="0"/>
    <x v="325"/>
    <n v="71.568431865088755"/>
  </r>
  <r>
    <x v="2"/>
    <x v="6"/>
    <x v="0"/>
    <x v="325"/>
    <n v="0.3239535093217375"/>
  </r>
  <r>
    <x v="2"/>
    <x v="1"/>
    <x v="0"/>
    <x v="325"/>
    <n v="0.22518690669109251"/>
  </r>
  <r>
    <x v="2"/>
    <x v="2"/>
    <x v="0"/>
    <x v="325"/>
    <n v="5.4220161045351078"/>
  </r>
  <r>
    <x v="2"/>
    <x v="7"/>
    <x v="0"/>
    <x v="325"/>
    <n v="0.73255751319186158"/>
  </r>
  <r>
    <x v="2"/>
    <x v="8"/>
    <x v="0"/>
    <x v="325"/>
    <n v="0.3239535093217375"/>
  </r>
  <r>
    <x v="2"/>
    <x v="5"/>
    <x v="0"/>
    <x v="325"/>
    <n v="5.4220161045351078"/>
  </r>
  <r>
    <x v="2"/>
    <x v="3"/>
    <x v="0"/>
    <x v="326"/>
    <n v="2.9258615441922986"/>
  </r>
  <r>
    <x v="2"/>
    <x v="4"/>
    <x v="0"/>
    <x v="326"/>
    <n v="2.4181300619634971"/>
  </r>
  <r>
    <x v="2"/>
    <x v="0"/>
    <x v="0"/>
    <x v="327"/>
    <n v="71.342382117455188"/>
  </r>
  <r>
    <x v="2"/>
    <x v="6"/>
    <x v="0"/>
    <x v="327"/>
    <n v="0.32337099179069556"/>
  </r>
  <r>
    <x v="2"/>
    <x v="1"/>
    <x v="0"/>
    <x v="327"/>
    <n v="0.22604974763356883"/>
  </r>
  <r>
    <x v="2"/>
    <x v="2"/>
    <x v="0"/>
    <x v="327"/>
    <n v="5.4294084336111581"/>
  </r>
  <r>
    <x v="2"/>
    <x v="7"/>
    <x v="0"/>
    <x v="327"/>
    <n v="0.73076776083500028"/>
  </r>
  <r>
    <x v="2"/>
    <x v="8"/>
    <x v="0"/>
    <x v="327"/>
    <n v="0.32337099179069556"/>
  </r>
  <r>
    <x v="2"/>
    <x v="5"/>
    <x v="0"/>
    <x v="327"/>
    <n v="5.4294084336111581"/>
  </r>
  <r>
    <x v="2"/>
    <x v="3"/>
    <x v="0"/>
    <x v="328"/>
    <n v="2.9331919170468845"/>
  </r>
  <r>
    <x v="2"/>
    <x v="4"/>
    <x v="0"/>
    <x v="328"/>
    <n v="2.4169228009569332"/>
  </r>
  <r>
    <x v="2"/>
    <x v="0"/>
    <x v="0"/>
    <x v="329"/>
    <n v="71.115466569472531"/>
  </r>
  <r>
    <x v="2"/>
    <x v="6"/>
    <x v="0"/>
    <x v="329"/>
    <n v="0.32278910928535076"/>
  </r>
  <r>
    <x v="2"/>
    <x v="1"/>
    <x v="0"/>
    <x v="329"/>
    <n v="0.22691554798265542"/>
  </r>
  <r>
    <x v="2"/>
    <x v="2"/>
    <x v="0"/>
    <x v="329"/>
    <n v="5.436857102018342"/>
  </r>
  <r>
    <x v="2"/>
    <x v="7"/>
    <x v="0"/>
    <x v="329"/>
    <n v="0.72897793438037461"/>
  </r>
  <r>
    <x v="2"/>
    <x v="8"/>
    <x v="0"/>
    <x v="329"/>
    <n v="0.32278910928535076"/>
  </r>
  <r>
    <x v="2"/>
    <x v="5"/>
    <x v="0"/>
    <x v="329"/>
    <n v="5.436857102018342"/>
  </r>
  <r>
    <x v="2"/>
    <x v="3"/>
    <x v="0"/>
    <x v="330"/>
    <n v="2.9405224174978484"/>
  </r>
  <r>
    <x v="2"/>
    <x v="4"/>
    <x v="0"/>
    <x v="330"/>
    <n v="2.4157395101783719"/>
  </r>
  <r>
    <x v="2"/>
    <x v="0"/>
    <x v="0"/>
    <x v="331"/>
    <n v="70.887680817907309"/>
  </r>
  <r>
    <x v="2"/>
    <x v="6"/>
    <x v="0"/>
    <x v="331"/>
    <n v="0.32220385790132045"/>
  </r>
  <r>
    <x v="2"/>
    <x v="1"/>
    <x v="0"/>
    <x v="331"/>
    <n v="0.22778575156521758"/>
  </r>
  <r>
    <x v="2"/>
    <x v="2"/>
    <x v="0"/>
    <x v="331"/>
    <n v="5.4440694324771366"/>
  </r>
  <r>
    <x v="2"/>
    <x v="7"/>
    <x v="0"/>
    <x v="331"/>
    <n v="0.727245692775222"/>
  </r>
  <r>
    <x v="2"/>
    <x v="8"/>
    <x v="0"/>
    <x v="331"/>
    <n v="0.32220385790132045"/>
  </r>
  <r>
    <x v="2"/>
    <x v="5"/>
    <x v="0"/>
    <x v="331"/>
    <n v="5.4440694324771366"/>
  </r>
  <r>
    <x v="2"/>
    <x v="3"/>
    <x v="0"/>
    <x v="332"/>
    <n v="2.9478530498344702"/>
  </r>
  <r>
    <x v="2"/>
    <x v="4"/>
    <x v="0"/>
    <x v="332"/>
    <n v="2.4145013049577502"/>
  </r>
  <r>
    <x v="2"/>
    <x v="0"/>
    <x v="0"/>
    <x v="333"/>
    <n v="70.659014275173206"/>
  </r>
  <r>
    <x v="2"/>
    <x v="6"/>
    <x v="0"/>
    <x v="333"/>
    <n v="0.3215978802333041"/>
  </r>
  <r>
    <x v="2"/>
    <x v="1"/>
    <x v="0"/>
    <x v="333"/>
    <n v="0.22866654273410608"/>
  </r>
  <r>
    <x v="2"/>
    <x v="2"/>
    <x v="0"/>
    <x v="333"/>
    <n v="5.4515183645412835"/>
  </r>
  <r>
    <x v="2"/>
    <x v="7"/>
    <x v="0"/>
    <x v="333"/>
    <n v="0.72545571714081913"/>
  </r>
  <r>
    <x v="2"/>
    <x v="8"/>
    <x v="0"/>
    <x v="333"/>
    <n v="0.3215978802333041"/>
  </r>
  <r>
    <x v="2"/>
    <x v="5"/>
    <x v="0"/>
    <x v="333"/>
    <n v="5.4515183645412835"/>
  </r>
  <r>
    <x v="2"/>
    <x v="3"/>
    <x v="0"/>
    <x v="334"/>
    <n v="2.9551838097464866"/>
  </r>
  <r>
    <x v="2"/>
    <x v="4"/>
    <x v="0"/>
    <x v="334"/>
    <n v="2.4132880708321203"/>
  </r>
  <r>
    <x v="2"/>
    <x v="0"/>
    <x v="0"/>
    <x v="335"/>
    <n v="70.429466254839483"/>
  </r>
  <r>
    <x v="2"/>
    <x v="6"/>
    <x v="0"/>
    <x v="335"/>
    <n v="0.32099909495124274"/>
  </r>
  <r>
    <x v="2"/>
    <x v="1"/>
    <x v="0"/>
    <x v="335"/>
    <n v="0.22954802033371977"/>
  </r>
  <r>
    <x v="2"/>
    <x v="2"/>
    <x v="0"/>
    <x v="335"/>
    <n v="5.4587890990210308"/>
  </r>
  <r>
    <x v="2"/>
    <x v="7"/>
    <x v="0"/>
    <x v="335"/>
    <n v="0.72372337349319582"/>
  </r>
  <r>
    <x v="2"/>
    <x v="8"/>
    <x v="0"/>
    <x v="335"/>
    <n v="0.32099909495124274"/>
  </r>
  <r>
    <x v="2"/>
    <x v="5"/>
    <x v="0"/>
    <x v="335"/>
    <n v="5.4587890990210308"/>
  </r>
  <r>
    <x v="2"/>
    <x v="3"/>
    <x v="0"/>
    <x v="336"/>
    <n v="2.9626348800695812"/>
  </r>
  <r>
    <x v="2"/>
    <x v="4"/>
    <x v="0"/>
    <x v="336"/>
    <n v="2.4120189269218884"/>
  </r>
  <r>
    <x v="2"/>
    <x v="0"/>
    <x v="0"/>
    <x v="337"/>
    <n v="70.19902732406635"/>
  </r>
  <r>
    <x v="2"/>
    <x v="6"/>
    <x v="0"/>
    <x v="337"/>
    <n v="0.32038300220148924"/>
  </r>
  <r>
    <x v="2"/>
    <x v="1"/>
    <x v="0"/>
    <x v="337"/>
    <n v="0.23043893077313082"/>
  </r>
  <r>
    <x v="2"/>
    <x v="2"/>
    <x v="0"/>
    <x v="337"/>
    <n v="5.4660657846743543"/>
  </r>
  <r>
    <x v="2"/>
    <x v="7"/>
    <x v="0"/>
    <x v="337"/>
    <n v="0.72193330071199135"/>
  </r>
  <r>
    <x v="2"/>
    <x v="8"/>
    <x v="0"/>
    <x v="337"/>
    <n v="0.32038300220148924"/>
  </r>
  <r>
    <x v="2"/>
    <x v="5"/>
    <x v="0"/>
    <x v="337"/>
    <n v="5.4660657846743543"/>
  </r>
  <r>
    <x v="2"/>
    <x v="3"/>
    <x v="0"/>
    <x v="338"/>
    <n v="2.9697255422636459"/>
  </r>
  <r>
    <x v="2"/>
    <x v="4"/>
    <x v="0"/>
    <x v="338"/>
    <n v="2.4107340622055329"/>
  </r>
  <r>
    <x v="2"/>
    <x v="0"/>
    <x v="0"/>
    <x v="339"/>
    <n v="69.967691882920889"/>
  </r>
  <r>
    <x v="2"/>
    <x v="6"/>
    <x v="0"/>
    <x v="339"/>
    <n v="0.31976041781124914"/>
  </r>
  <r>
    <x v="2"/>
    <x v="1"/>
    <x v="0"/>
    <x v="339"/>
    <n v="0.23133544114545437"/>
  </r>
  <r>
    <x v="2"/>
    <x v="2"/>
    <x v="0"/>
    <x v="339"/>
    <n v="5.4735241122393674"/>
  </r>
  <r>
    <x v="2"/>
    <x v="7"/>
    <x v="0"/>
    <x v="339"/>
    <n v="0.72014333294611987"/>
  </r>
  <r>
    <x v="2"/>
    <x v="8"/>
    <x v="0"/>
    <x v="339"/>
    <n v="0.31976041781124914"/>
  </r>
  <r>
    <x v="2"/>
    <x v="5"/>
    <x v="0"/>
    <x v="339"/>
    <n v="5.4735241122393674"/>
  </r>
  <r>
    <x v="2"/>
    <x v="3"/>
    <x v="0"/>
    <x v="340"/>
    <n v="2.9768163195679875"/>
  </r>
  <r>
    <x v="2"/>
    <x v="4"/>
    <x v="0"/>
    <x v="340"/>
    <n v="2.4095600280719331"/>
  </r>
  <r>
    <x v="2"/>
    <x v="0"/>
    <x v="0"/>
    <x v="341"/>
    <n v="69.735457947227246"/>
  </r>
  <r>
    <x v="2"/>
    <x v="6"/>
    <x v="0"/>
    <x v="341"/>
    <n v="0.319141540499085"/>
  </r>
  <r>
    <x v="2"/>
    <x v="1"/>
    <x v="0"/>
    <x v="341"/>
    <n v="0.23223393569364448"/>
  </r>
  <r>
    <x v="2"/>
    <x v="2"/>
    <x v="0"/>
    <x v="341"/>
    <n v="5.4803636452800486"/>
  </r>
  <r>
    <x v="2"/>
    <x v="7"/>
    <x v="0"/>
    <x v="341"/>
    <n v="0.71852641032006237"/>
  </r>
  <r>
    <x v="2"/>
    <x v="8"/>
    <x v="0"/>
    <x v="341"/>
    <n v="0.319141540499085"/>
  </r>
  <r>
    <x v="2"/>
    <x v="5"/>
    <x v="0"/>
    <x v="341"/>
    <n v="5.4803636452800486"/>
  </r>
  <r>
    <x v="2"/>
    <x v="3"/>
    <x v="0"/>
    <x v="342"/>
    <n v="2.9841475940612927"/>
  </r>
  <r>
    <x v="2"/>
    <x v="4"/>
    <x v="0"/>
    <x v="342"/>
    <n v="2.4082452471177573"/>
  </r>
  <r>
    <x v="2"/>
    <x v="0"/>
    <x v="0"/>
    <x v="343"/>
    <n v="69.502306832824686"/>
  </r>
  <r>
    <x v="2"/>
    <x v="6"/>
    <x v="0"/>
    <x v="343"/>
    <n v="0.31847972376744982"/>
  </r>
  <r>
    <x v="2"/>
    <x v="1"/>
    <x v="0"/>
    <x v="343"/>
    <n v="0.23315111440256059"/>
  </r>
  <r>
    <x v="2"/>
    <x v="2"/>
    <x v="0"/>
    <x v="343"/>
    <n v="5.4878132298361226"/>
  </r>
  <r>
    <x v="2"/>
    <x v="7"/>
    <x v="0"/>
    <x v="343"/>
    <n v="0.71673643727445802"/>
  </r>
  <r>
    <x v="2"/>
    <x v="8"/>
    <x v="0"/>
    <x v="343"/>
    <n v="0.31847972376744982"/>
  </r>
  <r>
    <x v="2"/>
    <x v="5"/>
    <x v="0"/>
    <x v="343"/>
    <n v="5.4878132298361226"/>
  </r>
  <r>
    <x v="2"/>
    <x v="3"/>
    <x v="0"/>
    <x v="344"/>
    <n v="2.9914789960868271"/>
  </r>
  <r>
    <x v="2"/>
    <x v="4"/>
    <x v="0"/>
    <x v="344"/>
    <n v="2.406957914157104"/>
  </r>
  <r>
    <x v="2"/>
    <x v="0"/>
    <x v="0"/>
    <x v="345"/>
    <n v="69.268245408370845"/>
  </r>
  <r>
    <x v="2"/>
    <x v="6"/>
    <x v="0"/>
    <x v="345"/>
    <n v="0.31784639911775392"/>
  </r>
  <r>
    <x v="2"/>
    <x v="1"/>
    <x v="0"/>
    <x v="345"/>
    <n v="0.23406142445384182"/>
  </r>
  <r>
    <x v="2"/>
    <x v="2"/>
    <x v="0"/>
    <x v="345"/>
    <n v="5.4950264472913268"/>
  </r>
  <r>
    <x v="2"/>
    <x v="7"/>
    <x v="0"/>
    <x v="345"/>
    <n v="0.71500420000641896"/>
  </r>
  <r>
    <x v="2"/>
    <x v="8"/>
    <x v="0"/>
    <x v="345"/>
    <n v="0.31784639911775392"/>
  </r>
  <r>
    <x v="2"/>
    <x v="5"/>
    <x v="0"/>
    <x v="345"/>
    <n v="5.4950264472913268"/>
  </r>
  <r>
    <x v="2"/>
    <x v="3"/>
    <x v="0"/>
    <x v="346"/>
    <n v="2.9988105299220358"/>
  </r>
  <r>
    <x v="2"/>
    <x v="4"/>
    <x v="0"/>
    <x v="346"/>
    <n v="2.4056122084217924"/>
  </r>
  <r>
    <x v="2"/>
    <x v="0"/>
    <x v="0"/>
    <x v="347"/>
    <n v="69.033262872885629"/>
  </r>
  <r>
    <x v="2"/>
    <x v="6"/>
    <x v="0"/>
    <x v="347"/>
    <n v="0.31719236706371973"/>
  </r>
  <r>
    <x v="2"/>
    <x v="1"/>
    <x v="0"/>
    <x v="347"/>
    <n v="0.23498253548521691"/>
  </r>
  <r>
    <x v="2"/>
    <x v="2"/>
    <x v="0"/>
    <x v="347"/>
    <n v="5.5024762953692274"/>
  </r>
  <r>
    <x v="2"/>
    <x v="7"/>
    <x v="0"/>
    <x v="347"/>
    <n v="0.71321437710683"/>
  </r>
  <r>
    <x v="2"/>
    <x v="8"/>
    <x v="0"/>
    <x v="347"/>
    <n v="0.31719236706371973"/>
  </r>
  <r>
    <x v="2"/>
    <x v="5"/>
    <x v="0"/>
    <x v="347"/>
    <n v="5.5024762953692274"/>
  </r>
  <r>
    <x v="2"/>
    <x v="3"/>
    <x v="0"/>
    <x v="348"/>
    <n v="3.0061421912826569"/>
  </r>
  <r>
    <x v="2"/>
    <x v="4"/>
    <x v="0"/>
    <x v="348"/>
    <n v="2.4042949510112432"/>
  </r>
  <r>
    <x v="2"/>
    <x v="0"/>
    <x v="0"/>
    <x v="349"/>
    <n v="68.797358197950146"/>
  </r>
  <r>
    <x v="2"/>
    <x v="6"/>
    <x v="0"/>
    <x v="349"/>
    <n v="0.31654491045837135"/>
  </r>
  <r>
    <x v="2"/>
    <x v="1"/>
    <x v="0"/>
    <x v="349"/>
    <n v="0.23590467493548067"/>
  </r>
  <r>
    <x v="2"/>
    <x v="2"/>
    <x v="0"/>
    <x v="349"/>
    <n v="5.509747923872319"/>
  </r>
  <r>
    <x v="2"/>
    <x v="7"/>
    <x v="0"/>
    <x v="349"/>
    <n v="0.71148232673362077"/>
  </r>
  <r>
    <x v="2"/>
    <x v="8"/>
    <x v="0"/>
    <x v="349"/>
    <n v="0.31654491045837135"/>
  </r>
  <r>
    <x v="2"/>
    <x v="5"/>
    <x v="0"/>
    <x v="349"/>
    <n v="5.509747923872319"/>
  </r>
  <r>
    <x v="2"/>
    <x v="3"/>
    <x v="0"/>
    <x v="350"/>
    <n v="3.0135941777555075"/>
  </r>
  <r>
    <x v="2"/>
    <x v="4"/>
    <x v="0"/>
    <x v="350"/>
    <n v="2.4029183262075815"/>
  </r>
  <r>
    <x v="2"/>
    <x v="0"/>
    <x v="0"/>
    <x v="351"/>
    <n v="68.560521718080281"/>
  </r>
  <r>
    <x v="2"/>
    <x v="6"/>
    <x v="0"/>
    <x v="351"/>
    <n v="0.31588008458254668"/>
  </r>
  <r>
    <x v="2"/>
    <x v="1"/>
    <x v="0"/>
    <x v="351"/>
    <n v="0.23683647986985817"/>
  </r>
  <r>
    <x v="2"/>
    <x v="2"/>
    <x v="0"/>
    <x v="351"/>
    <n v="5.5171418181990539"/>
  </r>
  <r>
    <x v="2"/>
    <x v="7"/>
    <x v="0"/>
    <x v="351"/>
    <n v="0.70969270509363636"/>
  </r>
  <r>
    <x v="2"/>
    <x v="8"/>
    <x v="0"/>
    <x v="351"/>
    <n v="0.31588008458254668"/>
  </r>
  <r>
    <x v="2"/>
    <x v="5"/>
    <x v="0"/>
    <x v="351"/>
    <n v="5.5171418181990539"/>
  </r>
  <r>
    <x v="2"/>
    <x v="3"/>
    <x v="0"/>
    <x v="352"/>
    <n v="3.0209261026703071"/>
  </r>
  <r>
    <x v="2"/>
    <x v="4"/>
    <x v="0"/>
    <x v="352"/>
    <n v="2.4015259906413844"/>
  </r>
  <r>
    <x v="2"/>
    <x v="0"/>
    <x v="0"/>
    <x v="353"/>
    <n v="68.322749941782305"/>
  </r>
  <r>
    <x v="2"/>
    <x v="6"/>
    <x v="0"/>
    <x v="353"/>
    <n v="0.31521510120697094"/>
  </r>
  <r>
    <x v="2"/>
    <x v="1"/>
    <x v="0"/>
    <x v="353"/>
    <n v="0.23777177629798119"/>
  </r>
  <r>
    <x v="2"/>
    <x v="2"/>
    <x v="0"/>
    <x v="353"/>
    <n v="5.5245920636506662"/>
  </r>
  <r>
    <x v="2"/>
    <x v="7"/>
    <x v="0"/>
    <x v="353"/>
    <n v="0.70790326954150218"/>
  </r>
  <r>
    <x v="2"/>
    <x v="8"/>
    <x v="0"/>
    <x v="353"/>
    <n v="0.31521510120697094"/>
  </r>
  <r>
    <x v="2"/>
    <x v="5"/>
    <x v="0"/>
    <x v="353"/>
    <n v="5.5245920636506662"/>
  </r>
  <r>
    <x v="2"/>
    <x v="3"/>
    <x v="0"/>
    <x v="354"/>
    <n v="3.0282581550832743"/>
  </r>
  <r>
    <x v="2"/>
    <x v="4"/>
    <x v="0"/>
    <x v="354"/>
    <n v="2.4001636117967351"/>
  </r>
  <r>
    <x v="2"/>
    <x v="0"/>
    <x v="0"/>
    <x v="355"/>
    <n v="68.084037958801432"/>
  </r>
  <r>
    <x v="2"/>
    <x v="6"/>
    <x v="0"/>
    <x v="355"/>
    <n v="0.3145461017459662"/>
  </r>
  <r>
    <x v="2"/>
    <x v="1"/>
    <x v="0"/>
    <x v="355"/>
    <n v="0.23871198298087618"/>
  </r>
  <r>
    <x v="2"/>
    <x v="2"/>
    <x v="0"/>
    <x v="355"/>
    <n v="5.5318059209798687"/>
  </r>
  <r>
    <x v="2"/>
    <x v="7"/>
    <x v="0"/>
    <x v="355"/>
    <n v="0.70617165633789003"/>
  </r>
  <r>
    <x v="2"/>
    <x v="8"/>
    <x v="0"/>
    <x v="355"/>
    <n v="0.3145461017459662"/>
  </r>
  <r>
    <x v="2"/>
    <x v="5"/>
    <x v="0"/>
    <x v="355"/>
    <n v="5.5318059209798687"/>
  </r>
  <r>
    <x v="2"/>
    <x v="3"/>
    <x v="0"/>
    <x v="356"/>
    <n v="3.0355903392580874"/>
  </r>
  <r>
    <x v="2"/>
    <x v="4"/>
    <x v="0"/>
    <x v="356"/>
    <n v="2.3987403658805917"/>
  </r>
  <r>
    <x v="2"/>
    <x v="0"/>
    <x v="0"/>
    <x v="357"/>
    <n v="67.844374808345179"/>
  </r>
  <r>
    <x v="2"/>
    <x v="6"/>
    <x v="0"/>
    <x v="357"/>
    <n v="0.31385640358726319"/>
  </r>
  <r>
    <x v="2"/>
    <x v="1"/>
    <x v="0"/>
    <x v="357"/>
    <n v="0.23966315045625594"/>
  </r>
  <r>
    <x v="2"/>
    <x v="2"/>
    <x v="0"/>
    <x v="357"/>
    <n v="5.5392564298585611"/>
  </r>
  <r>
    <x v="2"/>
    <x v="7"/>
    <x v="0"/>
    <x v="357"/>
    <n v="0.70438258363336059"/>
  </r>
  <r>
    <x v="2"/>
    <x v="8"/>
    <x v="0"/>
    <x v="357"/>
    <n v="0.31385640358726319"/>
  </r>
  <r>
    <x v="2"/>
    <x v="5"/>
    <x v="0"/>
    <x v="357"/>
    <n v="5.5392564298585611"/>
  </r>
  <r>
    <x v="2"/>
    <x v="3"/>
    <x v="0"/>
    <x v="358"/>
    <n v="3.0429226509011142"/>
  </r>
  <r>
    <x v="2"/>
    <x v="4"/>
    <x v="0"/>
    <x v="358"/>
    <n v="2.3973480766173783"/>
  </r>
  <r>
    <x v="2"/>
    <x v="0"/>
    <x v="0"/>
    <x v="359"/>
    <n v="67.603759204963495"/>
  </r>
  <r>
    <x v="2"/>
    <x v="6"/>
    <x v="0"/>
    <x v="359"/>
    <n v="0.31317282448905009"/>
  </r>
  <r>
    <x v="2"/>
    <x v="1"/>
    <x v="0"/>
    <x v="359"/>
    <n v="0.24061560338168092"/>
  </r>
  <r>
    <x v="2"/>
    <x v="2"/>
    <x v="0"/>
    <x v="359"/>
    <n v="5.3180093786066118"/>
  </r>
  <r>
    <x v="2"/>
    <x v="7"/>
    <x v="0"/>
    <x v="359"/>
    <n v="0.70265136261427108"/>
  </r>
  <r>
    <x v="2"/>
    <x v="8"/>
    <x v="0"/>
    <x v="359"/>
    <n v="0.31317282448905009"/>
  </r>
  <r>
    <x v="2"/>
    <x v="5"/>
    <x v="0"/>
    <x v="359"/>
    <n v="5.3180093786066118"/>
  </r>
  <r>
    <x v="2"/>
    <x v="3"/>
    <x v="0"/>
    <x v="360"/>
    <n v="2.5855668687476685"/>
  </r>
  <r>
    <x v="2"/>
    <x v="4"/>
    <x v="0"/>
    <x v="360"/>
    <n v="2.395893926199788"/>
  </r>
  <r>
    <x v="2"/>
    <x v="0"/>
    <x v="0"/>
    <x v="361"/>
    <n v="67.357484990860627"/>
  </r>
  <r>
    <x v="2"/>
    <x v="6"/>
    <x v="0"/>
    <x v="361"/>
    <n v="0.29959785456754906"/>
  </r>
  <r>
    <x v="2"/>
    <x v="1"/>
    <x v="0"/>
    <x v="361"/>
    <n v="0.24627421410286549"/>
  </r>
  <r>
    <x v="2"/>
    <x v="2"/>
    <x v="0"/>
    <x v="361"/>
    <n v="5.079638573069043"/>
  </r>
  <r>
    <x v="2"/>
    <x v="7"/>
    <x v="0"/>
    <x v="361"/>
    <n v="0.70099486750138051"/>
  </r>
  <r>
    <x v="2"/>
    <x v="8"/>
    <x v="0"/>
    <x v="361"/>
    <n v="0.29959785456754906"/>
  </r>
  <r>
    <x v="2"/>
    <x v="5"/>
    <x v="0"/>
    <x v="361"/>
    <n v="5.079638573069043"/>
  </r>
  <r>
    <x v="2"/>
    <x v="3"/>
    <x v="0"/>
    <x v="362"/>
    <n v="2.5878616848377556"/>
  </r>
  <r>
    <x v="2"/>
    <x v="4"/>
    <x v="0"/>
    <x v="362"/>
    <n v="2.3954082230109641"/>
  </r>
  <r>
    <x v="2"/>
    <x v="0"/>
    <x v="0"/>
    <x v="363"/>
    <n v="67.105156736354374"/>
  </r>
  <r>
    <x v="2"/>
    <x v="6"/>
    <x v="0"/>
    <x v="363"/>
    <n v="0.28512639912041227"/>
  </r>
  <r>
    <x v="2"/>
    <x v="1"/>
    <x v="0"/>
    <x v="363"/>
    <n v="0.25232825450625607"/>
  </r>
  <r>
    <x v="2"/>
    <x v="2"/>
    <x v="0"/>
    <x v="363"/>
    <n v="5.0817735043626611"/>
  </r>
  <r>
    <x v="2"/>
    <x v="7"/>
    <x v="0"/>
    <x v="363"/>
    <n v="0.69948015373220962"/>
  </r>
  <r>
    <x v="2"/>
    <x v="8"/>
    <x v="0"/>
    <x v="363"/>
    <n v="0.28512639912041227"/>
  </r>
  <r>
    <x v="2"/>
    <x v="5"/>
    <x v="0"/>
    <x v="363"/>
    <n v="5.0817735043626611"/>
  </r>
  <r>
    <x v="2"/>
    <x v="3"/>
    <x v="0"/>
    <x v="364"/>
    <n v="2.5899418744973035"/>
  </r>
  <r>
    <x v="2"/>
    <x v="4"/>
    <x v="0"/>
    <x v="364"/>
    <n v="2.3949493605048167"/>
  </r>
  <r>
    <x v="2"/>
    <x v="0"/>
    <x v="0"/>
    <x v="365"/>
    <n v="66.851805054763176"/>
  </r>
  <r>
    <x v="2"/>
    <x v="6"/>
    <x v="0"/>
    <x v="365"/>
    <n v="0.28417767292409096"/>
  </r>
  <r>
    <x v="2"/>
    <x v="1"/>
    <x v="0"/>
    <x v="365"/>
    <n v="0.25335168159119481"/>
  </r>
  <r>
    <x v="2"/>
    <x v="2"/>
    <x v="0"/>
    <x v="365"/>
    <n v="5.0837953771520317"/>
  </r>
  <r>
    <x v="2"/>
    <x v="7"/>
    <x v="0"/>
    <x v="365"/>
    <n v="0.69806497233928078"/>
  </r>
  <r>
    <x v="2"/>
    <x v="8"/>
    <x v="0"/>
    <x v="365"/>
    <n v="0.28417767292409096"/>
  </r>
  <r>
    <x v="2"/>
    <x v="5"/>
    <x v="0"/>
    <x v="365"/>
    <n v="5.0837953771520317"/>
  </r>
  <r>
    <x v="2"/>
    <x v="3"/>
    <x v="0"/>
    <x v="366"/>
    <n v="2.5920567451300114"/>
  </r>
  <r>
    <x v="2"/>
    <x v="4"/>
    <x v="0"/>
    <x v="366"/>
    <n v="2.394454458158024"/>
  </r>
  <r>
    <x v="2"/>
    <x v="0"/>
    <x v="0"/>
    <x v="367"/>
    <n v="66.597422704657049"/>
  </r>
  <r>
    <x v="2"/>
    <x v="6"/>
    <x v="0"/>
    <x v="367"/>
    <n v="0.28321741457639493"/>
  </r>
  <r>
    <x v="2"/>
    <x v="1"/>
    <x v="0"/>
    <x v="367"/>
    <n v="0.25438235010613086"/>
  </r>
  <r>
    <x v="2"/>
    <x v="2"/>
    <x v="0"/>
    <x v="367"/>
    <n v="5.0859383426055427"/>
  </r>
  <r>
    <x v="2"/>
    <x v="7"/>
    <x v="0"/>
    <x v="367"/>
    <n v="0.69655419225039095"/>
  </r>
  <r>
    <x v="2"/>
    <x v="8"/>
    <x v="0"/>
    <x v="367"/>
    <n v="0.28321741457639493"/>
  </r>
  <r>
    <x v="2"/>
    <x v="5"/>
    <x v="0"/>
    <x v="367"/>
    <n v="5.0859383426055427"/>
  </r>
  <r>
    <x v="2"/>
    <x v="3"/>
    <x v="0"/>
    <x v="368"/>
    <n v="2.5941716265556636"/>
  </r>
  <r>
    <x v="2"/>
    <x v="4"/>
    <x v="0"/>
    <x v="368"/>
    <n v="2.3939711972522426"/>
  </r>
  <r>
    <x v="2"/>
    <x v="0"/>
    <x v="0"/>
    <x v="369"/>
    <n v="66.342007323114871"/>
  </r>
  <r>
    <x v="2"/>
    <x v="6"/>
    <x v="0"/>
    <x v="369"/>
    <n v="0.28225865471027017"/>
  </r>
  <r>
    <x v="2"/>
    <x v="1"/>
    <x v="0"/>
    <x v="369"/>
    <n v="0.25541538154218268"/>
  </r>
  <r>
    <x v="2"/>
    <x v="2"/>
    <x v="0"/>
    <x v="369"/>
    <n v="5.0880132880589324"/>
  </r>
  <r>
    <x v="2"/>
    <x v="7"/>
    <x v="0"/>
    <x v="369"/>
    <n v="0.69509406680655927"/>
  </r>
  <r>
    <x v="2"/>
    <x v="8"/>
    <x v="0"/>
    <x v="369"/>
    <n v="0.28225865471027017"/>
  </r>
  <r>
    <x v="2"/>
    <x v="5"/>
    <x v="0"/>
    <x v="369"/>
    <n v="5.0880132880589324"/>
  </r>
  <r>
    <x v="2"/>
    <x v="3"/>
    <x v="0"/>
    <x v="370"/>
    <n v="2.5962865191241136"/>
  </r>
  <r>
    <x v="2"/>
    <x v="4"/>
    <x v="0"/>
    <x v="370"/>
    <n v="2.3934673605277457"/>
  </r>
  <r>
    <x v="2"/>
    <x v="0"/>
    <x v="0"/>
    <x v="371"/>
    <n v="66.085552563299714"/>
  </r>
  <r>
    <x v="2"/>
    <x v="6"/>
    <x v="0"/>
    <x v="371"/>
    <n v="0.28129084568042617"/>
  </r>
  <r>
    <x v="2"/>
    <x v="1"/>
    <x v="0"/>
    <x v="371"/>
    <n v="0.2564547598151512"/>
  </r>
  <r>
    <x v="2"/>
    <x v="2"/>
    <x v="0"/>
    <x v="371"/>
    <n v="5.0901562754981011"/>
  </r>
  <r>
    <x v="2"/>
    <x v="7"/>
    <x v="0"/>
    <x v="371"/>
    <n v="0.69358729443498934"/>
  </r>
  <r>
    <x v="2"/>
    <x v="8"/>
    <x v="0"/>
    <x v="371"/>
    <n v="0.28129084568042617"/>
  </r>
  <r>
    <x v="2"/>
    <x v="5"/>
    <x v="0"/>
    <x v="371"/>
    <n v="5.0901562754981011"/>
  </r>
  <r>
    <x v="2"/>
    <x v="3"/>
    <x v="0"/>
    <x v="372"/>
    <n v="2.5984014224856189"/>
  </r>
  <r>
    <x v="2"/>
    <x v="4"/>
    <x v="0"/>
    <x v="372"/>
    <n v="2.3929754537085124"/>
  </r>
  <r>
    <x v="2"/>
    <x v="0"/>
    <x v="0"/>
    <x v="373"/>
    <n v="65.828054890269343"/>
  </r>
  <r>
    <x v="2"/>
    <x v="6"/>
    <x v="0"/>
    <x v="373"/>
    <n v="0.28032149174986637"/>
  </r>
  <r>
    <x v="2"/>
    <x v="1"/>
    <x v="0"/>
    <x v="373"/>
    <n v="0.2574976730303738"/>
  </r>
  <r>
    <x v="2"/>
    <x v="2"/>
    <x v="0"/>
    <x v="373"/>
    <n v="5.0922479712105817"/>
  </r>
  <r>
    <x v="2"/>
    <x v="7"/>
    <x v="0"/>
    <x v="373"/>
    <n v="0.69213104929187674"/>
  </r>
  <r>
    <x v="2"/>
    <x v="8"/>
    <x v="0"/>
    <x v="373"/>
    <n v="0.28032149174986637"/>
  </r>
  <r>
    <x v="2"/>
    <x v="5"/>
    <x v="0"/>
    <x v="373"/>
    <n v="5.0922479712105817"/>
  </r>
  <r>
    <x v="2"/>
    <x v="3"/>
    <x v="0"/>
    <x v="374"/>
    <n v="2.6005510077209637"/>
  </r>
  <r>
    <x v="2"/>
    <x v="4"/>
    <x v="0"/>
    <x v="374"/>
    <n v="2.3924626831417495"/>
  </r>
  <r>
    <x v="2"/>
    <x v="0"/>
    <x v="0"/>
    <x v="375"/>
    <n v="65.569508258274382"/>
  </r>
  <r>
    <x v="2"/>
    <x v="6"/>
    <x v="0"/>
    <x v="375"/>
    <n v="0.27934398246976078"/>
  </r>
  <r>
    <x v="2"/>
    <x v="1"/>
    <x v="0"/>
    <x v="375"/>
    <n v="0.25854663199495642"/>
  </r>
  <r>
    <x v="2"/>
    <x v="2"/>
    <x v="0"/>
    <x v="375"/>
    <n v="5.0943748093086638"/>
  </r>
  <r>
    <x v="2"/>
    <x v="7"/>
    <x v="0"/>
    <x v="375"/>
    <n v="0.69062827873337196"/>
  </r>
  <r>
    <x v="2"/>
    <x v="8"/>
    <x v="0"/>
    <x v="375"/>
    <n v="0.27934398246976078"/>
  </r>
  <r>
    <x v="2"/>
    <x v="5"/>
    <x v="0"/>
    <x v="375"/>
    <n v="5.0943748093086638"/>
  </r>
  <r>
    <x v="2"/>
    <x v="3"/>
    <x v="0"/>
    <x v="376"/>
    <n v="2.6026659333760138"/>
  </r>
  <r>
    <x v="2"/>
    <x v="4"/>
    <x v="0"/>
    <x v="376"/>
    <n v="2.3919453726322759"/>
  </r>
  <r>
    <x v="2"/>
    <x v="0"/>
    <x v="0"/>
    <x v="377"/>
    <n v="65.30990839186903"/>
  </r>
  <r>
    <x v="2"/>
    <x v="6"/>
    <x v="0"/>
    <x v="377"/>
    <n v="0.27836304260809114"/>
  </r>
  <r>
    <x v="2"/>
    <x v="1"/>
    <x v="0"/>
    <x v="377"/>
    <n v="0.25959986640534694"/>
  </r>
  <r>
    <x v="2"/>
    <x v="2"/>
    <x v="0"/>
    <x v="377"/>
    <n v="5.0965178299048652"/>
  </r>
  <r>
    <x v="2"/>
    <x v="7"/>
    <x v="0"/>
    <x v="377"/>
    <n v="0.68912755767948564"/>
  </r>
  <r>
    <x v="2"/>
    <x v="8"/>
    <x v="0"/>
    <x v="377"/>
    <n v="0.27836304260809114"/>
  </r>
  <r>
    <x v="2"/>
    <x v="5"/>
    <x v="0"/>
    <x v="377"/>
    <n v="5.0965178299048652"/>
  </r>
  <r>
    <x v="2"/>
    <x v="3"/>
    <x v="0"/>
    <x v="378"/>
    <n v="2.6047808698140829"/>
  </r>
  <r>
    <x v="2"/>
    <x v="4"/>
    <x v="0"/>
    <x v="378"/>
    <n v="2.3914404270603651"/>
  </r>
  <r>
    <x v="2"/>
    <x v="0"/>
    <x v="0"/>
    <x v="379"/>
    <n v="65.049250590949526"/>
  </r>
  <r>
    <x v="2"/>
    <x v="6"/>
    <x v="0"/>
    <x v="379"/>
    <n v="0.27737759382384491"/>
  </r>
  <r>
    <x v="2"/>
    <x v="1"/>
    <x v="0"/>
    <x v="379"/>
    <n v="0.26065780091949792"/>
  </r>
  <r>
    <x v="2"/>
    <x v="2"/>
    <x v="0"/>
    <x v="379"/>
    <n v="5.0985928287471038"/>
  </r>
  <r>
    <x v="2"/>
    <x v="7"/>
    <x v="0"/>
    <x v="379"/>
    <n v="0.687677171371329"/>
  </r>
  <r>
    <x v="2"/>
    <x v="8"/>
    <x v="0"/>
    <x v="379"/>
    <n v="0.27737759382384491"/>
  </r>
  <r>
    <x v="2"/>
    <x v="5"/>
    <x v="0"/>
    <x v="379"/>
    <n v="5.0985928287471038"/>
  </r>
  <r>
    <x v="2"/>
    <x v="3"/>
    <x v="0"/>
    <x v="380"/>
    <n v="2.6068958173983692"/>
  </r>
  <r>
    <x v="2"/>
    <x v="4"/>
    <x v="0"/>
    <x v="380"/>
    <n v="2.3909141835247949"/>
  </r>
  <r>
    <x v="2"/>
    <x v="0"/>
    <x v="0"/>
    <x v="381"/>
    <n v="64.78752839496633"/>
  </r>
  <r>
    <x v="2"/>
    <x v="6"/>
    <x v="0"/>
    <x v="381"/>
    <n v="0.2763830354819905"/>
  </r>
  <r>
    <x v="2"/>
    <x v="1"/>
    <x v="0"/>
    <x v="381"/>
    <n v="0.26172219598320262"/>
  </r>
  <r>
    <x v="2"/>
    <x v="2"/>
    <x v="0"/>
    <x v="381"/>
    <n v="5.100735871326898"/>
  </r>
  <r>
    <x v="2"/>
    <x v="7"/>
    <x v="0"/>
    <x v="381"/>
    <n v="0.68618046702838897"/>
  </r>
  <r>
    <x v="2"/>
    <x v="8"/>
    <x v="0"/>
    <x v="381"/>
    <n v="0.2763830354819905"/>
  </r>
  <r>
    <x v="2"/>
    <x v="5"/>
    <x v="0"/>
    <x v="381"/>
    <n v="5.100735871326898"/>
  </r>
  <r>
    <x v="2"/>
    <x v="3"/>
    <x v="0"/>
    <x v="382"/>
    <n v="2.6090107757741565"/>
  </r>
  <r>
    <x v="2"/>
    <x v="4"/>
    <x v="0"/>
    <x v="382"/>
    <n v="2.3904005933530037"/>
  </r>
  <r>
    <x v="2"/>
    <x v="0"/>
    <x v="0"/>
    <x v="383"/>
    <n v="64.524738122112652"/>
  </r>
  <r>
    <x v="2"/>
    <x v="6"/>
    <x v="0"/>
    <x v="383"/>
    <n v="0.27538672508234563"/>
  </r>
  <r>
    <x v="2"/>
    <x v="1"/>
    <x v="0"/>
    <x v="383"/>
    <n v="0.26279027285367501"/>
  </r>
  <r>
    <x v="2"/>
    <x v="2"/>
    <x v="0"/>
    <x v="383"/>
    <n v="5.1030884665871001"/>
  </r>
  <r>
    <x v="2"/>
    <x v="7"/>
    <x v="0"/>
    <x v="383"/>
    <n v="0.68473396960386279"/>
  </r>
  <r>
    <x v="2"/>
    <x v="8"/>
    <x v="0"/>
    <x v="383"/>
    <n v="0.27538672508234563"/>
  </r>
  <r>
    <x v="2"/>
    <x v="5"/>
    <x v="0"/>
    <x v="383"/>
    <n v="5.1030884665871001"/>
  </r>
  <r>
    <x v="2"/>
    <x v="3"/>
    <x v="0"/>
    <x v="384"/>
    <n v="2.6047056313995176"/>
  </r>
  <r>
    <x v="2"/>
    <x v="4"/>
    <x v="0"/>
    <x v="384"/>
    <n v="2.389865417338255"/>
  </r>
  <r>
    <x v="2"/>
    <x v="0"/>
    <x v="0"/>
    <x v="385"/>
    <n v="64.260878941908956"/>
  </r>
  <r>
    <x v="2"/>
    <x v="6"/>
    <x v="0"/>
    <x v="385"/>
    <n v="0.27439620576708845"/>
  </r>
  <r>
    <x v="2"/>
    <x v="1"/>
    <x v="0"/>
    <x v="385"/>
    <n v="0.2638591802036972"/>
  </r>
  <r>
    <x v="2"/>
    <x v="2"/>
    <x v="0"/>
    <x v="385"/>
    <n v="5.1054714984204308"/>
  </r>
  <r>
    <x v="2"/>
    <x v="7"/>
    <x v="0"/>
    <x v="385"/>
    <n v="0.68324112839738538"/>
  </r>
  <r>
    <x v="2"/>
    <x v="8"/>
    <x v="0"/>
    <x v="385"/>
    <n v="0.27439620576708845"/>
  </r>
  <r>
    <x v="2"/>
    <x v="5"/>
    <x v="0"/>
    <x v="385"/>
    <n v="5.1054714984204308"/>
  </r>
  <r>
    <x v="2"/>
    <x v="3"/>
    <x v="0"/>
    <x v="386"/>
    <n v="2.6065364705543992"/>
  </r>
  <r>
    <x v="2"/>
    <x v="4"/>
    <x v="0"/>
    <x v="386"/>
    <n v="2.3893379460713016"/>
  </r>
  <r>
    <x v="2"/>
    <x v="0"/>
    <x v="0"/>
    <x v="387"/>
    <n v="63.995946293538537"/>
  </r>
  <r>
    <x v="2"/>
    <x v="6"/>
    <x v="0"/>
    <x v="387"/>
    <n v="0.2734017382511349"/>
  </r>
  <r>
    <x v="2"/>
    <x v="1"/>
    <x v="0"/>
    <x v="387"/>
    <n v="0.26493264837041813"/>
  </r>
  <r>
    <x v="2"/>
    <x v="2"/>
    <x v="0"/>
    <x v="387"/>
    <n v="5.1076322734035928"/>
  </r>
  <r>
    <x v="2"/>
    <x v="7"/>
    <x v="0"/>
    <x v="387"/>
    <n v="0.68175019704516848"/>
  </r>
  <r>
    <x v="2"/>
    <x v="8"/>
    <x v="0"/>
    <x v="387"/>
    <n v="0.2734017382511349"/>
  </r>
  <r>
    <x v="2"/>
    <x v="5"/>
    <x v="0"/>
    <x v="387"/>
    <n v="5.1076322734035928"/>
  </r>
  <r>
    <x v="2"/>
    <x v="3"/>
    <x v="0"/>
    <x v="388"/>
    <n v="2.6085819786722864"/>
  </r>
  <r>
    <x v="2"/>
    <x v="4"/>
    <x v="0"/>
    <x v="388"/>
    <n v="2.3888579769716367"/>
  </r>
  <r>
    <x v="2"/>
    <x v="0"/>
    <x v="0"/>
    <x v="389"/>
    <n v="63.729930439947474"/>
  </r>
  <r>
    <x v="2"/>
    <x v="6"/>
    <x v="0"/>
    <x v="389"/>
    <n v="0.27238980054656708"/>
  </r>
  <r>
    <x v="2"/>
    <x v="1"/>
    <x v="0"/>
    <x v="389"/>
    <n v="0.26601585359106467"/>
  </r>
  <r>
    <x v="2"/>
    <x v="2"/>
    <x v="0"/>
    <x v="389"/>
    <n v="5.1096052918233026"/>
  </r>
  <r>
    <x v="2"/>
    <x v="7"/>
    <x v="0"/>
    <x v="389"/>
    <n v="0.68040524678355674"/>
  </r>
  <r>
    <x v="2"/>
    <x v="8"/>
    <x v="0"/>
    <x v="389"/>
    <n v="0.27238980054656708"/>
  </r>
  <r>
    <x v="2"/>
    <x v="5"/>
    <x v="0"/>
    <x v="389"/>
    <n v="5.1096052918233026"/>
  </r>
  <r>
    <x v="2"/>
    <x v="3"/>
    <x v="0"/>
    <x v="390"/>
    <n v="2.610696837099602"/>
  </r>
  <r>
    <x v="2"/>
    <x v="4"/>
    <x v="0"/>
    <x v="390"/>
    <n v="2.3883222513134461"/>
  </r>
  <r>
    <x v="2"/>
    <x v="0"/>
    <x v="0"/>
    <x v="391"/>
    <n v="63.462822370229411"/>
  </r>
  <r>
    <x v="2"/>
    <x v="6"/>
    <x v="0"/>
    <x v="391"/>
    <n v="0.27136232485290551"/>
  </r>
  <r>
    <x v="2"/>
    <x v="1"/>
    <x v="0"/>
    <x v="391"/>
    <n v="0.26710806971806017"/>
  </r>
  <r>
    <x v="2"/>
    <x v="2"/>
    <x v="0"/>
    <x v="391"/>
    <n v="5.1117542662158266"/>
  </r>
  <r>
    <x v="2"/>
    <x v="7"/>
    <x v="0"/>
    <x v="391"/>
    <n v="0.67891818069775622"/>
  </r>
  <r>
    <x v="2"/>
    <x v="8"/>
    <x v="0"/>
    <x v="391"/>
    <n v="0.27136232485290551"/>
  </r>
  <r>
    <x v="2"/>
    <x v="5"/>
    <x v="0"/>
    <x v="391"/>
    <n v="5.1117542662158266"/>
  </r>
  <r>
    <x v="2"/>
    <x v="3"/>
    <x v="0"/>
    <x v="392"/>
    <n v="2.6128117062292011"/>
  </r>
  <r>
    <x v="2"/>
    <x v="4"/>
    <x v="0"/>
    <x v="392"/>
    <n v="2.3877994735924668"/>
  </r>
  <r>
    <x v="2"/>
    <x v="0"/>
    <x v="0"/>
    <x v="393"/>
    <n v="63.194620454062722"/>
  </r>
  <r>
    <x v="2"/>
    <x v="6"/>
    <x v="0"/>
    <x v="393"/>
    <n v="0.27033862749759791"/>
  </r>
  <r>
    <x v="2"/>
    <x v="1"/>
    <x v="0"/>
    <x v="393"/>
    <n v="0.26820191616668837"/>
  </r>
  <r>
    <x v="2"/>
    <x v="2"/>
    <x v="0"/>
    <x v="393"/>
    <n v="5.1138350299045987"/>
  </r>
  <r>
    <x v="2"/>
    <x v="7"/>
    <x v="0"/>
    <x v="393"/>
    <n v="0.67748101288193652"/>
  </r>
  <r>
    <x v="2"/>
    <x v="8"/>
    <x v="0"/>
    <x v="393"/>
    <n v="0.27033862749759791"/>
  </r>
  <r>
    <x v="2"/>
    <x v="5"/>
    <x v="0"/>
    <x v="393"/>
    <n v="5.1138350299045987"/>
  </r>
  <r>
    <x v="2"/>
    <x v="3"/>
    <x v="0"/>
    <x v="394"/>
    <n v="2.614926586406674"/>
  </r>
  <r>
    <x v="2"/>
    <x v="4"/>
    <x v="0"/>
    <x v="394"/>
    <n v="2.3872547921004905"/>
  </r>
  <r>
    <x v="2"/>
    <x v="0"/>
    <x v="0"/>
    <x v="395"/>
    <n v="62.925318061656185"/>
  </r>
  <r>
    <x v="2"/>
    <x v="6"/>
    <x v="0"/>
    <x v="395"/>
    <n v="0.26930571981625978"/>
  </r>
  <r>
    <x v="2"/>
    <x v="1"/>
    <x v="0"/>
    <x v="395"/>
    <n v="0.26930239240654019"/>
  </r>
  <r>
    <x v="2"/>
    <x v="2"/>
    <x v="0"/>
    <x v="395"/>
    <n v="5.115984026397955"/>
  </r>
  <r>
    <x v="2"/>
    <x v="7"/>
    <x v="0"/>
    <x v="395"/>
    <n v="0.67599797124691441"/>
  </r>
  <r>
    <x v="2"/>
    <x v="8"/>
    <x v="0"/>
    <x v="395"/>
    <n v="0.26930571981625978"/>
  </r>
  <r>
    <x v="2"/>
    <x v="5"/>
    <x v="0"/>
    <x v="395"/>
    <n v="5.115984026397955"/>
  </r>
  <r>
    <x v="2"/>
    <x v="3"/>
    <x v="0"/>
    <x v="396"/>
    <n v="2.6170414772860973"/>
  </r>
  <r>
    <x v="2"/>
    <x v="4"/>
    <x v="0"/>
    <x v="396"/>
    <n v="2.3867233477133043"/>
  </r>
  <r>
    <x v="2"/>
    <x v="0"/>
    <x v="0"/>
    <x v="397"/>
    <n v="62.65491129977466"/>
  </r>
  <r>
    <x v="2"/>
    <x v="6"/>
    <x v="0"/>
    <x v="397"/>
    <n v="0.2682707683828699"/>
  </r>
  <r>
    <x v="2"/>
    <x v="1"/>
    <x v="0"/>
    <x v="397"/>
    <n v="0.27040676188152246"/>
  </r>
  <r>
    <x v="2"/>
    <x v="2"/>
    <x v="0"/>
    <x v="397"/>
    <n v="5.1180815873664498"/>
  </r>
  <r>
    <x v="2"/>
    <x v="7"/>
    <x v="0"/>
    <x v="397"/>
    <n v="0.67456469967486465"/>
  </r>
  <r>
    <x v="2"/>
    <x v="8"/>
    <x v="0"/>
    <x v="397"/>
    <n v="0.2682707683828699"/>
  </r>
  <r>
    <x v="2"/>
    <x v="5"/>
    <x v="0"/>
    <x v="397"/>
    <n v="5.1180815873664498"/>
  </r>
  <r>
    <x v="2"/>
    <x v="3"/>
    <x v="0"/>
    <x v="398"/>
    <n v="2.6191910497389115"/>
  </r>
  <r>
    <x v="2"/>
    <x v="4"/>
    <x v="0"/>
    <x v="398"/>
    <n v="2.3861697109461177"/>
  </r>
  <r>
    <x v="2"/>
    <x v="0"/>
    <x v="0"/>
    <x v="399"/>
    <n v="62.383393827672762"/>
  </r>
  <r>
    <x v="2"/>
    <x v="6"/>
    <x v="0"/>
    <x v="399"/>
    <n v="0.26722745656787911"/>
  </r>
  <r>
    <x v="2"/>
    <x v="1"/>
    <x v="0"/>
    <x v="399"/>
    <n v="0.27151747210189514"/>
  </r>
  <r>
    <x v="2"/>
    <x v="2"/>
    <x v="0"/>
    <x v="399"/>
    <n v="5.120214389286124"/>
  </r>
  <r>
    <x v="2"/>
    <x v="7"/>
    <x v="0"/>
    <x v="399"/>
    <n v="0.67308567629020322"/>
  </r>
  <r>
    <x v="2"/>
    <x v="8"/>
    <x v="0"/>
    <x v="399"/>
    <n v="0.26722745656787911"/>
  </r>
  <r>
    <x v="2"/>
    <x v="5"/>
    <x v="0"/>
    <x v="399"/>
    <n v="5.120214389286124"/>
  </r>
  <r>
    <x v="2"/>
    <x v="3"/>
    <x v="0"/>
    <x v="400"/>
    <n v="2.6213059627178348"/>
  </r>
  <r>
    <x v="2"/>
    <x v="4"/>
    <x v="0"/>
    <x v="400"/>
    <n v="2.3856115233529485"/>
  </r>
  <r>
    <x v="2"/>
    <x v="0"/>
    <x v="0"/>
    <x v="401"/>
    <n v="62.11076102538992"/>
  </r>
  <r>
    <x v="2"/>
    <x v="6"/>
    <x v="0"/>
    <x v="401"/>
    <n v="0.26618029227412782"/>
  </r>
  <r>
    <x v="2"/>
    <x v="1"/>
    <x v="0"/>
    <x v="401"/>
    <n v="0.27263280228284331"/>
  </r>
  <r>
    <x v="2"/>
    <x v="2"/>
    <x v="0"/>
    <x v="401"/>
    <n v="5.1223634191102185"/>
  </r>
  <r>
    <x v="2"/>
    <x v="7"/>
    <x v="0"/>
    <x v="401"/>
    <n v="0.67160871023599733"/>
  </r>
  <r>
    <x v="2"/>
    <x v="8"/>
    <x v="0"/>
    <x v="401"/>
    <n v="0.26618029227412782"/>
  </r>
  <r>
    <x v="2"/>
    <x v="5"/>
    <x v="0"/>
    <x v="401"/>
    <n v="5.1223634191102185"/>
  </r>
  <r>
    <x v="2"/>
    <x v="3"/>
    <x v="0"/>
    <x v="402"/>
    <n v="2.6234208863991082"/>
  </r>
  <r>
    <x v="2"/>
    <x v="4"/>
    <x v="0"/>
    <x v="402"/>
    <n v="2.3850670089563097"/>
  </r>
  <r>
    <x v="2"/>
    <x v="0"/>
    <x v="0"/>
    <x v="403"/>
    <n v="61.837007856424968"/>
  </r>
  <r>
    <x v="2"/>
    <x v="6"/>
    <x v="0"/>
    <x v="403"/>
    <n v="0.26512824184129508"/>
  </r>
  <r>
    <x v="2"/>
    <x v="1"/>
    <x v="0"/>
    <x v="403"/>
    <n v="0.27375316896495222"/>
  </r>
  <r>
    <x v="2"/>
    <x v="2"/>
    <x v="0"/>
    <x v="403"/>
    <n v="5.1244442364692144"/>
  </r>
  <r>
    <x v="2"/>
    <x v="7"/>
    <x v="0"/>
    <x v="403"/>
    <n v="0.67018132060277302"/>
  </r>
  <r>
    <x v="2"/>
    <x v="8"/>
    <x v="0"/>
    <x v="403"/>
    <n v="0.26512824184129508"/>
  </r>
  <r>
    <x v="2"/>
    <x v="5"/>
    <x v="0"/>
    <x v="403"/>
    <n v="5.1244442364692144"/>
  </r>
  <r>
    <x v="2"/>
    <x v="3"/>
    <x v="0"/>
    <x v="404"/>
    <n v="2.6255358211255908"/>
  </r>
  <r>
    <x v="2"/>
    <x v="4"/>
    <x v="0"/>
    <x v="404"/>
    <n v="2.384499866939116"/>
  </r>
  <r>
    <x v="2"/>
    <x v="0"/>
    <x v="0"/>
    <x v="405"/>
    <n v="61.562127570568812"/>
  </r>
  <r>
    <x v="2"/>
    <x v="6"/>
    <x v="0"/>
    <x v="405"/>
    <n v="0.26406691542529875"/>
  </r>
  <r>
    <x v="2"/>
    <x v="1"/>
    <x v="0"/>
    <x v="405"/>
    <n v="0.2748802858561592"/>
  </r>
  <r>
    <x v="2"/>
    <x v="2"/>
    <x v="0"/>
    <x v="405"/>
    <n v="5.1265932883914767"/>
  </r>
  <r>
    <x v="2"/>
    <x v="7"/>
    <x v="0"/>
    <x v="405"/>
    <n v="0.66870838670333266"/>
  </r>
  <r>
    <x v="2"/>
    <x v="8"/>
    <x v="0"/>
    <x v="405"/>
    <n v="0.26406691542529875"/>
  </r>
  <r>
    <x v="2"/>
    <x v="5"/>
    <x v="0"/>
    <x v="405"/>
    <n v="5.1265932883914767"/>
  </r>
  <r>
    <x v="2"/>
    <x v="3"/>
    <x v="0"/>
    <x v="406"/>
    <n v="2.627650766553713"/>
  </r>
  <r>
    <x v="2"/>
    <x v="4"/>
    <x v="0"/>
    <x v="406"/>
    <n v="2.3839466872461079"/>
  </r>
  <r>
    <x v="2"/>
    <x v="0"/>
    <x v="0"/>
    <x v="407"/>
    <n v="61.286116116185831"/>
  </r>
  <r>
    <x v="2"/>
    <x v="6"/>
    <x v="0"/>
    <x v="407"/>
    <n v="0.26300332501864837"/>
  </r>
  <r>
    <x v="2"/>
    <x v="1"/>
    <x v="0"/>
    <x v="407"/>
    <n v="0.27601145438298069"/>
  </r>
  <r>
    <x v="2"/>
    <x v="2"/>
    <x v="0"/>
    <x v="407"/>
    <n v="5.1286909034613837"/>
  </r>
  <r>
    <x v="2"/>
    <x v="7"/>
    <x v="0"/>
    <x v="407"/>
    <n v="0.66728490065061286"/>
  </r>
  <r>
    <x v="2"/>
    <x v="8"/>
    <x v="0"/>
    <x v="407"/>
    <n v="0.26300332501864837"/>
  </r>
  <r>
    <x v="2"/>
    <x v="5"/>
    <x v="0"/>
    <x v="407"/>
    <n v="5.1286909034613837"/>
  </r>
  <r>
    <x v="2"/>
    <x v="3"/>
    <x v="0"/>
    <x v="408"/>
    <n v="2.6298003944484893"/>
  </r>
  <r>
    <x v="2"/>
    <x v="4"/>
    <x v="0"/>
    <x v="408"/>
    <n v="2.383370591374967"/>
  </r>
  <r>
    <x v="2"/>
    <x v="0"/>
    <x v="0"/>
    <x v="409"/>
    <n v="61.008967026240846"/>
  </r>
  <r>
    <x v="2"/>
    <x v="6"/>
    <x v="0"/>
    <x v="409"/>
    <n v="0.26193128852796704"/>
  </r>
  <r>
    <x v="2"/>
    <x v="1"/>
    <x v="0"/>
    <x v="409"/>
    <n v="0.27714908994498672"/>
  </r>
  <r>
    <x v="2"/>
    <x v="2"/>
    <x v="0"/>
    <x v="409"/>
    <n v="5.1307902075817902"/>
  </r>
  <r>
    <x v="2"/>
    <x v="7"/>
    <x v="0"/>
    <x v="409"/>
    <n v="0.66581599256314816"/>
  </r>
  <r>
    <x v="2"/>
    <x v="8"/>
    <x v="0"/>
    <x v="409"/>
    <n v="0.26193128852796704"/>
  </r>
  <r>
    <x v="2"/>
    <x v="5"/>
    <x v="0"/>
    <x v="409"/>
    <n v="5.1307902075817902"/>
  </r>
  <r>
    <x v="2"/>
    <x v="3"/>
    <x v="0"/>
    <x v="410"/>
    <n v="2.6318460187792159"/>
  </r>
  <r>
    <x v="2"/>
    <x v="4"/>
    <x v="0"/>
    <x v="410"/>
    <n v="2.3827899454045731"/>
  </r>
  <r>
    <x v="2"/>
    <x v="0"/>
    <x v="0"/>
    <x v="411"/>
    <n v="60.730674867327544"/>
  </r>
  <r>
    <x v="2"/>
    <x v="6"/>
    <x v="0"/>
    <x v="411"/>
    <n v="0.26085350882743075"/>
  </r>
  <r>
    <x v="2"/>
    <x v="1"/>
    <x v="0"/>
    <x v="411"/>
    <n v="0.27829215891330261"/>
  </r>
  <r>
    <x v="2"/>
    <x v="2"/>
    <x v="0"/>
    <x v="411"/>
    <n v="5.1329418890551404"/>
  </r>
  <r>
    <x v="2"/>
    <x v="7"/>
    <x v="0"/>
    <x v="411"/>
    <n v="0.66434916384897635"/>
  </r>
  <r>
    <x v="2"/>
    <x v="8"/>
    <x v="0"/>
    <x v="411"/>
    <n v="0.26085350882743075"/>
  </r>
  <r>
    <x v="2"/>
    <x v="5"/>
    <x v="0"/>
    <x v="411"/>
    <n v="5.1329418890551404"/>
  </r>
  <r>
    <x v="2"/>
    <x v="3"/>
    <x v="0"/>
    <x v="412"/>
    <n v="2.6338916527598455"/>
  </r>
  <r>
    <x v="2"/>
    <x v="4"/>
    <x v="0"/>
    <x v="412"/>
    <n v="2.3822615801962765"/>
  </r>
  <r>
    <x v="2"/>
    <x v="0"/>
    <x v="0"/>
    <x v="413"/>
    <n v="60.451235174495864"/>
  </r>
  <r>
    <x v="2"/>
    <x v="6"/>
    <x v="0"/>
    <x v="413"/>
    <n v="0.25977252081424484"/>
  </r>
  <r>
    <x v="2"/>
    <x v="1"/>
    <x v="0"/>
    <x v="413"/>
    <n v="0.27943969283168241"/>
  </r>
  <r>
    <x v="2"/>
    <x v="2"/>
    <x v="0"/>
    <x v="413"/>
    <n v="5.1349150288825562"/>
  </r>
  <r>
    <x v="2"/>
    <x v="7"/>
    <x v="0"/>
    <x v="413"/>
    <n v="0.66302599771359783"/>
  </r>
  <r>
    <x v="2"/>
    <x v="8"/>
    <x v="0"/>
    <x v="413"/>
    <n v="0.25977252081424484"/>
  </r>
  <r>
    <x v="2"/>
    <x v="5"/>
    <x v="0"/>
    <x v="413"/>
    <n v="5.1349150288825562"/>
  </r>
  <r>
    <x v="2"/>
    <x v="3"/>
    <x v="0"/>
    <x v="414"/>
    <n v="2.6360066413271044"/>
  </r>
  <r>
    <x v="2"/>
    <x v="4"/>
    <x v="0"/>
    <x v="414"/>
    <n v="2.3816722747718178"/>
  </r>
  <r>
    <x v="2"/>
    <x v="0"/>
    <x v="0"/>
    <x v="415"/>
    <n v="60.170638908986362"/>
  </r>
  <r>
    <x v="2"/>
    <x v="6"/>
    <x v="0"/>
    <x v="415"/>
    <n v="0.25867663001002722"/>
  </r>
  <r>
    <x v="2"/>
    <x v="1"/>
    <x v="0"/>
    <x v="415"/>
    <n v="0.28059626550950151"/>
  </r>
  <r>
    <x v="2"/>
    <x v="2"/>
    <x v="0"/>
    <x v="415"/>
    <n v="5.1370641355036195"/>
  </r>
  <r>
    <x v="2"/>
    <x v="7"/>
    <x v="0"/>
    <x v="415"/>
    <n v="0.6615630573240876"/>
  </r>
  <r>
    <x v="2"/>
    <x v="8"/>
    <x v="0"/>
    <x v="415"/>
    <n v="0.25867663001002722"/>
  </r>
  <r>
    <x v="2"/>
    <x v="5"/>
    <x v="0"/>
    <x v="415"/>
    <n v="5.1370641355036195"/>
  </r>
  <r>
    <x v="2"/>
    <x v="3"/>
    <x v="0"/>
    <x v="416"/>
    <n v="2.6381216405758412"/>
  </r>
  <r>
    <x v="2"/>
    <x v="4"/>
    <x v="0"/>
    <x v="416"/>
    <n v="2.3810976473111811"/>
  </r>
  <r>
    <x v="2"/>
    <x v="0"/>
    <x v="0"/>
    <x v="417"/>
    <n v="59.888883985974907"/>
  </r>
  <r>
    <x v="2"/>
    <x v="6"/>
    <x v="0"/>
    <x v="417"/>
    <n v="0.25758369262474379"/>
  </r>
  <r>
    <x v="2"/>
    <x v="1"/>
    <x v="0"/>
    <x v="417"/>
    <n v="0.28175492301145727"/>
  </r>
  <r>
    <x v="2"/>
    <x v="2"/>
    <x v="0"/>
    <x v="417"/>
    <n v="5.139145027220402"/>
  </r>
  <r>
    <x v="2"/>
    <x v="7"/>
    <x v="0"/>
    <x v="417"/>
    <n v="0.66014924590933943"/>
  </r>
  <r>
    <x v="2"/>
    <x v="8"/>
    <x v="0"/>
    <x v="417"/>
    <n v="0.25758369262474379"/>
  </r>
  <r>
    <x v="2"/>
    <x v="5"/>
    <x v="0"/>
    <x v="417"/>
    <n v="5.139145027220402"/>
  </r>
  <r>
    <x v="2"/>
    <x v="3"/>
    <x v="0"/>
    <x v="418"/>
    <n v="2.6402366508881503"/>
  </r>
  <r>
    <x v="2"/>
    <x v="4"/>
    <x v="0"/>
    <x v="418"/>
    <n v="2.3804993894638082"/>
  </r>
  <r>
    <x v="2"/>
    <x v="0"/>
    <x v="0"/>
    <x v="419"/>
    <n v="59.605963482001862"/>
  </r>
  <r>
    <x v="2"/>
    <x v="6"/>
    <x v="0"/>
    <x v="419"/>
    <n v="0.2564813836019188"/>
  </r>
  <r>
    <x v="2"/>
    <x v="1"/>
    <x v="0"/>
    <x v="419"/>
    <n v="0.28292050397304652"/>
  </r>
  <r>
    <x v="2"/>
    <x v="2"/>
    <x v="0"/>
    <x v="419"/>
    <n v="5.1412941559392111"/>
  </r>
  <r>
    <x v="2"/>
    <x v="7"/>
    <x v="0"/>
    <x v="419"/>
    <n v="0.65869034734165011"/>
  </r>
  <r>
    <x v="2"/>
    <x v="8"/>
    <x v="0"/>
    <x v="419"/>
    <n v="0.2564813836019188"/>
  </r>
  <r>
    <x v="2"/>
    <x v="5"/>
    <x v="0"/>
    <x v="419"/>
    <n v="5.1412941559392111"/>
  </r>
  <r>
    <x v="2"/>
    <x v="3"/>
    <x v="0"/>
    <x v="420"/>
    <n v="2.6423516718858453"/>
  </r>
  <r>
    <x v="2"/>
    <x v="4"/>
    <x v="0"/>
    <x v="420"/>
    <n v="2.3799160986511581"/>
  </r>
  <r>
    <x v="2"/>
    <x v="0"/>
    <x v="0"/>
    <x v="421"/>
    <n v="59.321873115492224"/>
  </r>
  <r>
    <x v="2"/>
    <x v="6"/>
    <x v="0"/>
    <x v="421"/>
    <n v="0.25537649309095184"/>
  </r>
  <r>
    <x v="2"/>
    <x v="1"/>
    <x v="0"/>
    <x v="421"/>
    <n v="0.28409036650963637"/>
  </r>
  <r>
    <x v="2"/>
    <x v="2"/>
    <x v="0"/>
    <x v="421"/>
    <n v="5.143391845958365"/>
  </r>
  <r>
    <x v="2"/>
    <x v="7"/>
    <x v="0"/>
    <x v="421"/>
    <n v="0.65728044869982905"/>
  </r>
  <r>
    <x v="2"/>
    <x v="8"/>
    <x v="0"/>
    <x v="421"/>
    <n v="0.25537649309095184"/>
  </r>
  <r>
    <x v="2"/>
    <x v="5"/>
    <x v="0"/>
    <x v="421"/>
    <n v="5.143391845958365"/>
  </r>
  <r>
    <x v="2"/>
    <x v="3"/>
    <x v="0"/>
    <x v="422"/>
    <n v="2.6445013765877157"/>
  </r>
  <r>
    <x v="2"/>
    <x v="4"/>
    <x v="0"/>
    <x v="422"/>
    <n v="2.3793088889669578"/>
  </r>
  <r>
    <x v="2"/>
    <x v="0"/>
    <x v="0"/>
    <x v="423"/>
    <n v="59.036606237453199"/>
  </r>
  <r>
    <x v="2"/>
    <x v="6"/>
    <x v="0"/>
    <x v="423"/>
    <n v="0.25426303205766621"/>
  </r>
  <r>
    <x v="2"/>
    <x v="1"/>
    <x v="0"/>
    <x v="423"/>
    <n v="0.28526687803902406"/>
  </r>
  <r>
    <x v="2"/>
    <x v="2"/>
    <x v="0"/>
    <x v="423"/>
    <n v="5.1455247791001835"/>
  </r>
  <r>
    <x v="2"/>
    <x v="7"/>
    <x v="0"/>
    <x v="423"/>
    <n v="0.65582558541631808"/>
  </r>
  <r>
    <x v="2"/>
    <x v="8"/>
    <x v="0"/>
    <x v="423"/>
    <n v="0.25426303205766621"/>
  </r>
  <r>
    <x v="2"/>
    <x v="5"/>
    <x v="0"/>
    <x v="423"/>
    <n v="5.1455247791001835"/>
  </r>
  <r>
    <x v="2"/>
    <x v="3"/>
    <x v="0"/>
    <x v="424"/>
    <n v="2.6466164196932596"/>
  </r>
  <r>
    <x v="2"/>
    <x v="4"/>
    <x v="0"/>
    <x v="424"/>
    <n v="2.3786971302147242"/>
  </r>
  <r>
    <x v="2"/>
    <x v="0"/>
    <x v="0"/>
    <x v="425"/>
    <n v="58.750157857769764"/>
  </r>
  <r>
    <x v="2"/>
    <x v="6"/>
    <x v="0"/>
    <x v="425"/>
    <n v="0.25314526689066319"/>
  </r>
  <r>
    <x v="2"/>
    <x v="1"/>
    <x v="0"/>
    <x v="425"/>
    <n v="0.28644837968343567"/>
  </r>
  <r>
    <x v="2"/>
    <x v="2"/>
    <x v="0"/>
    <x v="425"/>
    <n v="5.1476739411389394"/>
  </r>
  <r>
    <x v="2"/>
    <x v="7"/>
    <x v="0"/>
    <x v="425"/>
    <n v="0.65437278753475747"/>
  </r>
  <r>
    <x v="2"/>
    <x v="8"/>
    <x v="0"/>
    <x v="425"/>
    <n v="0.25314526689066319"/>
  </r>
  <r>
    <x v="2"/>
    <x v="5"/>
    <x v="0"/>
    <x v="425"/>
    <n v="5.1476739411389394"/>
  </r>
  <r>
    <x v="2"/>
    <x v="3"/>
    <x v="0"/>
    <x v="426"/>
    <n v="2.6487314734799483"/>
  </r>
  <r>
    <x v="2"/>
    <x v="4"/>
    <x v="0"/>
    <x v="426"/>
    <n v="2.3781007744413163"/>
  </r>
  <r>
    <x v="2"/>
    <x v="0"/>
    <x v="0"/>
    <x v="427"/>
    <n v="58.462522580457801"/>
  </r>
  <r>
    <x v="2"/>
    <x v="6"/>
    <x v="0"/>
    <x v="427"/>
    <n v="0.25202221386853374"/>
  </r>
  <r>
    <x v="2"/>
    <x v="1"/>
    <x v="0"/>
    <x v="427"/>
    <n v="0.28763527731196481"/>
  </r>
  <r>
    <x v="2"/>
    <x v="2"/>
    <x v="0"/>
    <x v="427"/>
    <n v="5.1497548865129561"/>
  </r>
  <r>
    <x v="2"/>
    <x v="7"/>
    <x v="0"/>
    <x v="427"/>
    <n v="0.65296879470452407"/>
  </r>
  <r>
    <x v="2"/>
    <x v="8"/>
    <x v="0"/>
    <x v="427"/>
    <n v="0.25202221386853374"/>
  </r>
  <r>
    <x v="2"/>
    <x v="5"/>
    <x v="0"/>
    <x v="427"/>
    <n v="5.1497548865129561"/>
  </r>
  <r>
    <x v="2"/>
    <x v="3"/>
    <x v="0"/>
    <x v="428"/>
    <n v="2.650846538328322"/>
  </r>
  <r>
    <x v="2"/>
    <x v="4"/>
    <x v="0"/>
    <x v="428"/>
    <n v="2.3774800647448746"/>
  </r>
  <r>
    <x v="2"/>
    <x v="0"/>
    <x v="0"/>
    <x v="429"/>
    <n v="58.173693354551119"/>
  </r>
  <r>
    <x v="2"/>
    <x v="6"/>
    <x v="0"/>
    <x v="429"/>
    <n v="0.25088971778048885"/>
  </r>
  <r>
    <x v="2"/>
    <x v="1"/>
    <x v="0"/>
    <x v="429"/>
    <n v="0.28882922590668059"/>
  </r>
  <r>
    <x v="2"/>
    <x v="2"/>
    <x v="0"/>
    <x v="429"/>
    <n v="5.151904070645017"/>
  </r>
  <r>
    <x v="2"/>
    <x v="7"/>
    <x v="0"/>
    <x v="429"/>
    <n v="0.65152004490155768"/>
  </r>
  <r>
    <x v="2"/>
    <x v="8"/>
    <x v="0"/>
    <x v="429"/>
    <n v="0.25088971778048885"/>
  </r>
  <r>
    <x v="2"/>
    <x v="5"/>
    <x v="0"/>
    <x v="429"/>
    <n v="5.151904070645017"/>
  </r>
  <r>
    <x v="2"/>
    <x v="3"/>
    <x v="0"/>
    <x v="430"/>
    <n v="2.652961613856597"/>
  </r>
  <r>
    <x v="2"/>
    <x v="4"/>
    <x v="0"/>
    <x v="430"/>
    <n v="2.3768750470560152"/>
  </r>
  <r>
    <x v="2"/>
    <x v="0"/>
    <x v="0"/>
    <x v="431"/>
    <n v="57.883665727833801"/>
  </r>
  <r>
    <x v="2"/>
    <x v="6"/>
    <x v="0"/>
    <x v="431"/>
    <n v="0.24975440633147242"/>
  </r>
  <r>
    <x v="2"/>
    <x v="1"/>
    <x v="0"/>
    <x v="431"/>
    <n v="0.29002762671731502"/>
  </r>
  <r>
    <x v="2"/>
    <x v="2"/>
    <x v="0"/>
    <x v="431"/>
    <n v="5.1540018147537037"/>
  </r>
  <r>
    <x v="2"/>
    <x v="7"/>
    <x v="0"/>
    <x v="431"/>
    <n v="0.65011997078298034"/>
  </r>
  <r>
    <x v="2"/>
    <x v="8"/>
    <x v="0"/>
    <x v="431"/>
    <n v="0.24975440633147242"/>
  </r>
  <r>
    <x v="2"/>
    <x v="5"/>
    <x v="0"/>
    <x v="431"/>
    <n v="5.1540018147537037"/>
  </r>
  <r>
    <x v="2"/>
    <x v="3"/>
    <x v="0"/>
    <x v="432"/>
    <n v="2.6551113739954557"/>
  </r>
  <r>
    <x v="2"/>
    <x v="4"/>
    <x v="0"/>
    <x v="432"/>
    <n v="2.3762453870129763"/>
  </r>
  <r>
    <x v="2"/>
    <x v="0"/>
    <x v="0"/>
    <x v="433"/>
    <n v="57.592432917217252"/>
  </r>
  <r>
    <x v="2"/>
    <x v="6"/>
    <x v="0"/>
    <x v="433"/>
    <n v="0.24861043183821022"/>
  </r>
  <r>
    <x v="2"/>
    <x v="1"/>
    <x v="0"/>
    <x v="433"/>
    <n v="0.29123281061654993"/>
  </r>
  <r>
    <x v="2"/>
    <x v="2"/>
    <x v="0"/>
    <x v="433"/>
    <n v="5.1561012480188051"/>
  </r>
  <r>
    <x v="2"/>
    <x v="7"/>
    <x v="0"/>
    <x v="433"/>
    <n v="0.64867526238212014"/>
  </r>
  <r>
    <x v="2"/>
    <x v="8"/>
    <x v="0"/>
    <x v="433"/>
    <n v="0.24861043183821022"/>
  </r>
  <r>
    <x v="2"/>
    <x v="5"/>
    <x v="0"/>
    <x v="433"/>
    <n v="5.1561012480188051"/>
  </r>
  <r>
    <x v="2"/>
    <x v="3"/>
    <x v="0"/>
    <x v="434"/>
    <n v="2.6571571241646552"/>
  </r>
  <r>
    <x v="2"/>
    <x v="4"/>
    <x v="0"/>
    <x v="434"/>
    <n v="2.3756111786636058"/>
  </r>
  <r>
    <x v="2"/>
    <x v="0"/>
    <x v="0"/>
    <x v="435"/>
    <n v="57.299989133079443"/>
  </r>
  <r>
    <x v="2"/>
    <x v="6"/>
    <x v="0"/>
    <x v="435"/>
    <n v="0.24746034603408604"/>
  </r>
  <r>
    <x v="2"/>
    <x v="1"/>
    <x v="0"/>
    <x v="435"/>
    <n v="0.2924437841378113"/>
  </r>
  <r>
    <x v="2"/>
    <x v="2"/>
    <x v="0"/>
    <x v="435"/>
    <n v="5.1582530618560973"/>
  </r>
  <r>
    <x v="2"/>
    <x v="7"/>
    <x v="0"/>
    <x v="435"/>
    <n v="0.64723264021834048"/>
  </r>
  <r>
    <x v="2"/>
    <x v="8"/>
    <x v="0"/>
    <x v="435"/>
    <n v="0.24746034603408604"/>
  </r>
  <r>
    <x v="2"/>
    <x v="5"/>
    <x v="0"/>
    <x v="435"/>
    <n v="5.1582530618560973"/>
  </r>
  <r>
    <x v="2"/>
    <x v="3"/>
    <x v="0"/>
    <x v="436"/>
    <n v="2.6592028839858006"/>
  </r>
  <r>
    <x v="2"/>
    <x v="4"/>
    <x v="0"/>
    <x v="436"/>
    <n v="2.3750344360793374"/>
  </r>
  <r>
    <x v="2"/>
    <x v="0"/>
    <x v="0"/>
    <x v="437"/>
    <n v="57.006329513936649"/>
  </r>
  <r>
    <x v="2"/>
    <x v="6"/>
    <x v="0"/>
    <x v="437"/>
    <n v="0.24630653699169011"/>
  </r>
  <r>
    <x v="2"/>
    <x v="1"/>
    <x v="0"/>
    <x v="437"/>
    <n v="0.29365961914279576"/>
  </r>
  <r>
    <x v="2"/>
    <x v="2"/>
    <x v="0"/>
    <x v="437"/>
    <n v="5.1602263230552259"/>
  </r>
  <r>
    <x v="2"/>
    <x v="7"/>
    <x v="0"/>
    <x v="437"/>
    <n v="0.64593134582438216"/>
  </r>
  <r>
    <x v="2"/>
    <x v="8"/>
    <x v="0"/>
    <x v="437"/>
    <n v="0.24630653699169011"/>
  </r>
  <r>
    <x v="2"/>
    <x v="5"/>
    <x v="0"/>
    <x v="437"/>
    <n v="5.1602263230552259"/>
  </r>
  <r>
    <x v="2"/>
    <x v="3"/>
    <x v="0"/>
    <x v="438"/>
    <n v="2.6613180026420213"/>
  </r>
  <r>
    <x v="2"/>
    <x v="4"/>
    <x v="0"/>
    <x v="438"/>
    <n v="2.3743915717078456"/>
  </r>
  <r>
    <x v="2"/>
    <x v="0"/>
    <x v="0"/>
    <x v="439"/>
    <n v="56.711444797118645"/>
  </r>
  <r>
    <x v="2"/>
    <x v="6"/>
    <x v="0"/>
    <x v="439"/>
    <n v="0.24513796844881322"/>
  </r>
  <r>
    <x v="2"/>
    <x v="1"/>
    <x v="0"/>
    <x v="439"/>
    <n v="0.29488471681800538"/>
  </r>
  <r>
    <x v="2"/>
    <x v="2"/>
    <x v="0"/>
    <x v="439"/>
    <n v="5.1623755618724543"/>
  </r>
  <r>
    <x v="2"/>
    <x v="7"/>
    <x v="0"/>
    <x v="439"/>
    <n v="0.64449262648756178"/>
  </r>
  <r>
    <x v="2"/>
    <x v="8"/>
    <x v="0"/>
    <x v="439"/>
    <n v="0.24513796844881322"/>
  </r>
  <r>
    <x v="2"/>
    <x v="5"/>
    <x v="0"/>
    <x v="439"/>
    <n v="5.1623755618724543"/>
  </r>
  <r>
    <x v="2"/>
    <x v="3"/>
    <x v="0"/>
    <x v="440"/>
    <n v="2.6634331319969728"/>
  </r>
  <r>
    <x v="2"/>
    <x v="4"/>
    <x v="0"/>
    <x v="440"/>
    <n v="2.3737651147348826"/>
  </r>
  <r>
    <x v="2"/>
    <x v="0"/>
    <x v="0"/>
    <x v="441"/>
    <n v="56.415332403965209"/>
  </r>
  <r>
    <x v="2"/>
    <x v="6"/>
    <x v="0"/>
    <x v="441"/>
    <n v="0.24397148058260332"/>
  </r>
  <r>
    <x v="2"/>
    <x v="1"/>
    <x v="0"/>
    <x v="441"/>
    <n v="0.29611239315343435"/>
  </r>
  <r>
    <x v="2"/>
    <x v="2"/>
    <x v="0"/>
    <x v="441"/>
    <n v="5.1644565815858945"/>
  </r>
  <r>
    <x v="2"/>
    <x v="7"/>
    <x v="0"/>
    <x v="441"/>
    <n v="0.64310226208475185"/>
  </r>
  <r>
    <x v="2"/>
    <x v="8"/>
    <x v="0"/>
    <x v="441"/>
    <n v="0.24397148058260332"/>
  </r>
  <r>
    <x v="2"/>
    <x v="5"/>
    <x v="0"/>
    <x v="441"/>
    <n v="5.1644565815858945"/>
  </r>
  <r>
    <x v="2"/>
    <x v="3"/>
    <x v="0"/>
    <x v="442"/>
    <n v="2.6655482723931367"/>
  </r>
  <r>
    <x v="2"/>
    <x v="4"/>
    <x v="0"/>
    <x v="442"/>
    <n v="2.373113301515839"/>
  </r>
  <r>
    <x v="2"/>
    <x v="0"/>
    <x v="0"/>
    <x v="443"/>
    <n v="56.11798510002167"/>
  </r>
  <r>
    <x v="2"/>
    <x v="6"/>
    <x v="0"/>
    <x v="443"/>
    <n v="0.24279544561334507"/>
  </r>
  <r>
    <x v="2"/>
    <x v="1"/>
    <x v="0"/>
    <x v="443"/>
    <n v="0.29734730394353598"/>
  </r>
  <r>
    <x v="2"/>
    <x v="2"/>
    <x v="0"/>
    <x v="443"/>
    <n v="5.1666058424926753"/>
  </r>
  <r>
    <x v="2"/>
    <x v="7"/>
    <x v="0"/>
    <x v="443"/>
    <n v="0.64166759851004918"/>
  </r>
  <r>
    <x v="2"/>
    <x v="8"/>
    <x v="0"/>
    <x v="443"/>
    <n v="0.24279544561334507"/>
  </r>
  <r>
    <x v="2"/>
    <x v="5"/>
    <x v="0"/>
    <x v="443"/>
    <n v="5.1666058424926753"/>
  </r>
  <r>
    <x v="2"/>
    <x v="3"/>
    <x v="0"/>
    <x v="444"/>
    <n v="2.6676634234865215"/>
  </r>
  <r>
    <x v="2"/>
    <x v="4"/>
    <x v="0"/>
    <x v="444"/>
    <n v="2.3724781846641285"/>
  </r>
  <r>
    <x v="2"/>
    <x v="0"/>
    <x v="0"/>
    <x v="445"/>
    <n v="55.81939818537699"/>
  </r>
  <r>
    <x v="2"/>
    <x v="6"/>
    <x v="0"/>
    <x v="445"/>
    <n v="0.24161625807224071"/>
  </r>
  <r>
    <x v="2"/>
    <x v="1"/>
    <x v="0"/>
    <x v="445"/>
    <n v="0.29858691464467862"/>
  </r>
  <r>
    <x v="2"/>
    <x v="2"/>
    <x v="0"/>
    <x v="445"/>
    <n v="5.1687036615395732"/>
  </r>
  <r>
    <x v="2"/>
    <x v="7"/>
    <x v="0"/>
    <x v="445"/>
    <n v="0.64028116009532199"/>
  </r>
  <r>
    <x v="2"/>
    <x v="8"/>
    <x v="0"/>
    <x v="445"/>
    <n v="0.24161625807224071"/>
  </r>
  <r>
    <x v="2"/>
    <x v="5"/>
    <x v="0"/>
    <x v="445"/>
    <n v="5.1687036615395732"/>
  </r>
  <r>
    <x v="2"/>
    <x v="3"/>
    <x v="0"/>
    <x v="446"/>
    <n v="2.669813260413556"/>
  </r>
  <r>
    <x v="2"/>
    <x v="4"/>
    <x v="0"/>
    <x v="446"/>
    <n v="2.3718174232110867"/>
  </r>
  <r>
    <x v="2"/>
    <x v="0"/>
    <x v="0"/>
    <x v="447"/>
    <n v="55.519564683701233"/>
  </r>
  <r>
    <x v="2"/>
    <x v="6"/>
    <x v="0"/>
    <x v="447"/>
    <n v="0.24042827315474452"/>
  </r>
  <r>
    <x v="2"/>
    <x v="1"/>
    <x v="0"/>
    <x v="447"/>
    <n v="0.29983350167575612"/>
  </r>
  <r>
    <x v="2"/>
    <x v="2"/>
    <x v="0"/>
    <x v="447"/>
    <n v="5.1708367258666543"/>
  </r>
  <r>
    <x v="2"/>
    <x v="7"/>
    <x v="0"/>
    <x v="447"/>
    <n v="0.63885054541638653"/>
  </r>
  <r>
    <x v="2"/>
    <x v="8"/>
    <x v="0"/>
    <x v="447"/>
    <n v="0.24042827315474452"/>
  </r>
  <r>
    <x v="2"/>
    <x v="5"/>
    <x v="0"/>
    <x v="447"/>
    <n v="5.1708367258666543"/>
  </r>
  <r>
    <x v="2"/>
    <x v="3"/>
    <x v="0"/>
    <x v="448"/>
    <n v="2.6719284335954052"/>
  </r>
  <r>
    <x v="2"/>
    <x v="4"/>
    <x v="0"/>
    <x v="448"/>
    <n v="2.3711521145314496"/>
  </r>
  <r>
    <x v="2"/>
    <x v="0"/>
    <x v="0"/>
    <x v="449"/>
    <n v="55.218479207443572"/>
  </r>
  <r>
    <x v="2"/>
    <x v="6"/>
    <x v="0"/>
    <x v="449"/>
    <n v="0.23923550339217631"/>
  </r>
  <r>
    <x v="2"/>
    <x v="1"/>
    <x v="0"/>
    <x v="449"/>
    <n v="0.30108547625766091"/>
  </r>
  <r>
    <x v="2"/>
    <x v="2"/>
    <x v="0"/>
    <x v="449"/>
    <n v="5.1729860200879196"/>
  </r>
  <r>
    <x v="2"/>
    <x v="7"/>
    <x v="0"/>
    <x v="449"/>
    <n v="0.63742200248267034"/>
  </r>
  <r>
    <x v="2"/>
    <x v="8"/>
    <x v="0"/>
    <x v="449"/>
    <n v="0.23923550339217631"/>
  </r>
  <r>
    <x v="2"/>
    <x v="5"/>
    <x v="0"/>
    <x v="449"/>
    <n v="5.1729860200879196"/>
  </r>
  <r>
    <x v="2"/>
    <x v="3"/>
    <x v="0"/>
    <x v="450"/>
    <n v="2.6740436174739868"/>
  </r>
  <r>
    <x v="2"/>
    <x v="4"/>
    <x v="0"/>
    <x v="450"/>
    <n v="2.3705039380077064"/>
  </r>
  <r>
    <x v="2"/>
    <x v="0"/>
    <x v="0"/>
    <x v="451"/>
    <n v="54.916135975434877"/>
  </r>
  <r>
    <x v="2"/>
    <x v="6"/>
    <x v="0"/>
    <x v="451"/>
    <n v="0.23803701749218417"/>
  </r>
  <r>
    <x v="2"/>
    <x v="1"/>
    <x v="0"/>
    <x v="451"/>
    <n v="0.3023432320086939"/>
  </r>
  <r>
    <x v="2"/>
    <x v="2"/>
    <x v="0"/>
    <x v="451"/>
    <n v="5.1750670934448717"/>
  </r>
  <r>
    <x v="2"/>
    <x v="7"/>
    <x v="0"/>
    <x v="451"/>
    <n v="0.63604148877718802"/>
  </r>
  <r>
    <x v="2"/>
    <x v="8"/>
    <x v="0"/>
    <x v="451"/>
    <n v="0.23803701749218417"/>
  </r>
  <r>
    <x v="2"/>
    <x v="5"/>
    <x v="0"/>
    <x v="451"/>
    <n v="5.1750670934448717"/>
  </r>
  <r>
    <x v="2"/>
    <x v="3"/>
    <x v="0"/>
    <x v="452"/>
    <n v="2.6761588123928259"/>
  </r>
  <r>
    <x v="2"/>
    <x v="4"/>
    <x v="0"/>
    <x v="452"/>
    <n v="2.3698296820281017"/>
  </r>
  <r>
    <x v="2"/>
    <x v="0"/>
    <x v="0"/>
    <x v="453"/>
    <n v="54.612527618140021"/>
  </r>
  <r>
    <x v="2"/>
    <x v="6"/>
    <x v="0"/>
    <x v="453"/>
    <n v="0.23682890682134752"/>
  </r>
  <r>
    <x v="2"/>
    <x v="1"/>
    <x v="0"/>
    <x v="453"/>
    <n v="0.30360835729485675"/>
  </r>
  <r>
    <x v="2"/>
    <x v="2"/>
    <x v="0"/>
    <x v="453"/>
    <n v="5.1772164097537798"/>
  </r>
  <r>
    <x v="2"/>
    <x v="7"/>
    <x v="0"/>
    <x v="453"/>
    <n v="0.63461700644677821"/>
  </r>
  <r>
    <x v="2"/>
    <x v="8"/>
    <x v="0"/>
    <x v="453"/>
    <n v="0.23682890682134752"/>
  </r>
  <r>
    <x v="2"/>
    <x v="5"/>
    <x v="0"/>
    <x v="453"/>
    <n v="5.1772164097537798"/>
  </r>
  <r>
    <x v="2"/>
    <x v="3"/>
    <x v="0"/>
    <x v="454"/>
    <n v="2.6782740180082643"/>
  </r>
  <r>
    <x v="2"/>
    <x v="4"/>
    <x v="0"/>
    <x v="454"/>
    <n v="2.3691728471288309"/>
  </r>
  <r>
    <x v="2"/>
    <x v="0"/>
    <x v="0"/>
    <x v="455"/>
    <n v="54.307649251841241"/>
  </r>
  <r>
    <x v="2"/>
    <x v="6"/>
    <x v="0"/>
    <x v="455"/>
    <n v="0.23561739513563829"/>
  </r>
  <r>
    <x v="2"/>
    <x v="1"/>
    <x v="0"/>
    <x v="455"/>
    <n v="0.30487836629877707"/>
  </r>
  <r>
    <x v="2"/>
    <x v="2"/>
    <x v="0"/>
    <x v="455"/>
    <n v="5.1790047047646981"/>
  </r>
  <r>
    <x v="2"/>
    <x v="7"/>
    <x v="0"/>
    <x v="455"/>
    <n v="0.63324042330077923"/>
  </r>
  <r>
    <x v="2"/>
    <x v="8"/>
    <x v="0"/>
    <x v="455"/>
    <n v="0.23561739513563829"/>
  </r>
  <r>
    <x v="2"/>
    <x v="5"/>
    <x v="0"/>
    <x v="455"/>
    <n v="5.1790047047646981"/>
  </r>
  <r>
    <x v="2"/>
    <x v="3"/>
    <x v="0"/>
    <x v="456"/>
    <n v="2.6869831261541188"/>
  </r>
  <r>
    <x v="2"/>
    <x v="4"/>
    <x v="0"/>
    <x v="456"/>
    <n v="2.3684896444743142"/>
  </r>
  <r>
    <x v="2"/>
    <x v="0"/>
    <x v="0"/>
    <x v="457"/>
    <n v="54.001488117463118"/>
  </r>
  <r>
    <x v="2"/>
    <x v="6"/>
    <x v="0"/>
    <x v="457"/>
    <n v="0.23438297581666398"/>
  </r>
  <r>
    <x v="2"/>
    <x v="1"/>
    <x v="0"/>
    <x v="457"/>
    <n v="0.30616113437812553"/>
  </r>
  <r>
    <x v="2"/>
    <x v="2"/>
    <x v="0"/>
    <x v="457"/>
    <n v="5.1807777958351098"/>
  </r>
  <r>
    <x v="2"/>
    <x v="7"/>
    <x v="0"/>
    <x v="457"/>
    <n v="0.63182015636160593"/>
  </r>
  <r>
    <x v="2"/>
    <x v="8"/>
    <x v="0"/>
    <x v="457"/>
    <n v="0.23438297581666398"/>
  </r>
  <r>
    <x v="2"/>
    <x v="5"/>
    <x v="0"/>
    <x v="457"/>
    <n v="5.1807777958351098"/>
  </r>
  <r>
    <x v="2"/>
    <x v="3"/>
    <x v="0"/>
    <x v="458"/>
    <n v="2.6892831637758574"/>
  </r>
  <r>
    <x v="2"/>
    <x v="4"/>
    <x v="0"/>
    <x v="458"/>
    <n v="2.3677898663198471"/>
  </r>
  <r>
    <x v="2"/>
    <x v="0"/>
    <x v="0"/>
    <x v="459"/>
    <n v="53.694037815908835"/>
  </r>
  <r>
    <x v="2"/>
    <x v="6"/>
    <x v="0"/>
    <x v="459"/>
    <n v="0.23314142548417194"/>
  </r>
  <r>
    <x v="2"/>
    <x v="1"/>
    <x v="0"/>
    <x v="459"/>
    <n v="0.30745030155428066"/>
  </r>
  <r>
    <x v="2"/>
    <x v="2"/>
    <x v="0"/>
    <x v="459"/>
    <n v="5.1829109420636543"/>
  </r>
  <r>
    <x v="2"/>
    <x v="7"/>
    <x v="0"/>
    <x v="459"/>
    <n v="0.63040215032192159"/>
  </r>
  <r>
    <x v="2"/>
    <x v="8"/>
    <x v="0"/>
    <x v="459"/>
    <n v="0.23314142548417194"/>
  </r>
  <r>
    <x v="2"/>
    <x v="5"/>
    <x v="0"/>
    <x v="459"/>
    <n v="5.1829109420636543"/>
  </r>
  <r>
    <x v="2"/>
    <x v="3"/>
    <x v="0"/>
    <x v="460"/>
    <n v="2.6913638699840536"/>
  </r>
  <r>
    <x v="2"/>
    <x v="4"/>
    <x v="0"/>
    <x v="460"/>
    <n v="2.3671307554799181"/>
  </r>
  <r>
    <x v="2"/>
    <x v="0"/>
    <x v="0"/>
    <x v="461"/>
    <n v="53.385298702517545"/>
  </r>
  <r>
    <x v="2"/>
    <x v="6"/>
    <x v="0"/>
    <x v="461"/>
    <n v="0.23190951343304458"/>
  </r>
  <r>
    <x v="2"/>
    <x v="1"/>
    <x v="0"/>
    <x v="461"/>
    <n v="0.30873911339128962"/>
  </r>
  <r>
    <x v="2"/>
    <x v="2"/>
    <x v="0"/>
    <x v="461"/>
    <n v="5.1849333114538743"/>
  </r>
  <r>
    <x v="2"/>
    <x v="7"/>
    <x v="0"/>
    <x v="461"/>
    <n v="0.62907747145059845"/>
  </r>
  <r>
    <x v="2"/>
    <x v="8"/>
    <x v="0"/>
    <x v="461"/>
    <n v="0.23190951343304458"/>
  </r>
  <r>
    <x v="2"/>
    <x v="5"/>
    <x v="0"/>
    <x v="461"/>
    <n v="5.1849333114538743"/>
  </r>
  <r>
    <x v="2"/>
    <x v="3"/>
    <x v="0"/>
    <x v="462"/>
    <n v="2.6934792657627993"/>
  </r>
  <r>
    <x v="2"/>
    <x v="4"/>
    <x v="0"/>
    <x v="462"/>
    <n v="2.3664218014426419"/>
  </r>
  <r>
    <x v="2"/>
    <x v="0"/>
    <x v="0"/>
    <x v="463"/>
    <n v="53.075262508949422"/>
  </r>
  <r>
    <x v="2"/>
    <x v="6"/>
    <x v="0"/>
    <x v="463"/>
    <n v="0.23066601132049872"/>
  </r>
  <r>
    <x v="2"/>
    <x v="1"/>
    <x v="0"/>
    <x v="463"/>
    <n v="0.31003619356812201"/>
  </r>
  <r>
    <x v="2"/>
    <x v="2"/>
    <x v="0"/>
    <x v="463"/>
    <n v="5.1870768032309256"/>
  </r>
  <r>
    <x v="2"/>
    <x v="7"/>
    <x v="0"/>
    <x v="463"/>
    <n v="0.62766346350713009"/>
  </r>
  <r>
    <x v="2"/>
    <x v="8"/>
    <x v="0"/>
    <x v="463"/>
    <n v="0.23066601132049872"/>
  </r>
  <r>
    <x v="2"/>
    <x v="5"/>
    <x v="0"/>
    <x v="463"/>
    <n v="5.1870768032309256"/>
  </r>
  <r>
    <x v="2"/>
    <x v="3"/>
    <x v="0"/>
    <x v="464"/>
    <n v="2.6955946723141055"/>
  </r>
  <r>
    <x v="2"/>
    <x v="4"/>
    <x v="0"/>
    <x v="464"/>
    <n v="2.3657314005280039"/>
  </r>
  <r>
    <x v="2"/>
    <x v="0"/>
    <x v="0"/>
    <x v="465"/>
    <n v="52.763925125820457"/>
  </r>
  <r>
    <x v="2"/>
    <x v="6"/>
    <x v="0"/>
    <x v="465"/>
    <n v="0.22942121915463626"/>
  </r>
  <r>
    <x v="2"/>
    <x v="1"/>
    <x v="0"/>
    <x v="465"/>
    <n v="0.31133738312896603"/>
  </r>
  <r>
    <x v="2"/>
    <x v="2"/>
    <x v="0"/>
    <x v="465"/>
    <n v="5.189152258286609"/>
  </r>
  <r>
    <x v="2"/>
    <x v="7"/>
    <x v="0"/>
    <x v="465"/>
    <n v="0.6262970204610514"/>
  </r>
  <r>
    <x v="2"/>
    <x v="8"/>
    <x v="0"/>
    <x v="465"/>
    <n v="0.22942121915463626"/>
  </r>
  <r>
    <x v="2"/>
    <x v="5"/>
    <x v="0"/>
    <x v="465"/>
    <n v="5.189152258286609"/>
  </r>
  <r>
    <x v="2"/>
    <x v="3"/>
    <x v="0"/>
    <x v="466"/>
    <n v="2.6977100900018591"/>
  </r>
  <r>
    <x v="2"/>
    <x v="4"/>
    <x v="0"/>
    <x v="466"/>
    <n v="2.3650135261699345"/>
  </r>
  <r>
    <x v="2"/>
    <x v="0"/>
    <x v="0"/>
    <x v="467"/>
    <n v="52.451278995095834"/>
  </r>
  <r>
    <x v="2"/>
    <x v="6"/>
    <x v="0"/>
    <x v="467"/>
    <n v="0.22816670101893055"/>
  </r>
  <r>
    <x v="2"/>
    <x v="1"/>
    <x v="0"/>
    <x v="467"/>
    <n v="0.3126461307246261"/>
  </r>
  <r>
    <x v="2"/>
    <x v="2"/>
    <x v="0"/>
    <x v="467"/>
    <n v="5.1912957720277131"/>
  </r>
  <r>
    <x v="2"/>
    <x v="7"/>
    <x v="0"/>
    <x v="467"/>
    <n v="0.62488708175481555"/>
  </r>
  <r>
    <x v="2"/>
    <x v="8"/>
    <x v="0"/>
    <x v="467"/>
    <n v="0.22816670101893055"/>
  </r>
  <r>
    <x v="2"/>
    <x v="5"/>
    <x v="0"/>
    <x v="467"/>
    <n v="5.1912957720277131"/>
  </r>
  <r>
    <x v="2"/>
    <x v="3"/>
    <x v="0"/>
    <x v="468"/>
    <n v="2.6998255184725206"/>
  </r>
  <r>
    <x v="2"/>
    <x v="4"/>
    <x v="0"/>
    <x v="468"/>
    <n v="2.3643144929982984"/>
  </r>
  <r>
    <x v="2"/>
    <x v="0"/>
    <x v="0"/>
    <x v="469"/>
    <n v="52.137318965593778"/>
  </r>
  <r>
    <x v="2"/>
    <x v="6"/>
    <x v="0"/>
    <x v="469"/>
    <n v="0.22690841907057244"/>
  </r>
  <r>
    <x v="2"/>
    <x v="1"/>
    <x v="0"/>
    <x v="469"/>
    <n v="0.31396002950205548"/>
  </r>
  <r>
    <x v="2"/>
    <x v="2"/>
    <x v="0"/>
    <x v="469"/>
    <n v="5.193387981432549"/>
  </r>
  <r>
    <x v="2"/>
    <x v="7"/>
    <x v="0"/>
    <x v="469"/>
    <n v="0.62352457743498813"/>
  </r>
  <r>
    <x v="2"/>
    <x v="8"/>
    <x v="0"/>
    <x v="469"/>
    <n v="0.22690841907057244"/>
  </r>
  <r>
    <x v="2"/>
    <x v="5"/>
    <x v="0"/>
    <x v="469"/>
    <n v="5.193387981432549"/>
  </r>
  <r>
    <x v="2"/>
    <x v="3"/>
    <x v="0"/>
    <x v="470"/>
    <n v="2.7019756374144777"/>
  </r>
  <r>
    <x v="2"/>
    <x v="4"/>
    <x v="0"/>
    <x v="470"/>
    <n v="2.3635876989643423"/>
  </r>
  <r>
    <x v="2"/>
    <x v="0"/>
    <x v="0"/>
    <x v="471"/>
    <n v="51.822037718380614"/>
  </r>
  <r>
    <x v="2"/>
    <x v="6"/>
    <x v="0"/>
    <x v="471"/>
    <n v="0.22564110475002494"/>
  </r>
  <r>
    <x v="2"/>
    <x v="1"/>
    <x v="0"/>
    <x v="471"/>
    <n v="0.31528124721316131"/>
  </r>
  <r>
    <x v="2"/>
    <x v="2"/>
    <x v="0"/>
    <x v="471"/>
    <n v="5.1955153418400934"/>
  </r>
  <r>
    <x v="2"/>
    <x v="7"/>
    <x v="0"/>
    <x v="471"/>
    <n v="0.62211870073625086"/>
  </r>
  <r>
    <x v="2"/>
    <x v="8"/>
    <x v="0"/>
    <x v="471"/>
    <n v="0.22564110475002494"/>
  </r>
  <r>
    <x v="2"/>
    <x v="5"/>
    <x v="0"/>
    <x v="471"/>
    <n v="5.1955153418400934"/>
  </r>
  <r>
    <x v="2"/>
    <x v="3"/>
    <x v="0"/>
    <x v="472"/>
    <n v="2.7040910881576785"/>
  </r>
  <r>
    <x v="2"/>
    <x v="4"/>
    <x v="0"/>
    <x v="472"/>
    <n v="2.3628563722289941"/>
  </r>
  <r>
    <x v="2"/>
    <x v="0"/>
    <x v="0"/>
    <x v="473"/>
    <n v="51.505429440163191"/>
  </r>
  <r>
    <x v="2"/>
    <x v="6"/>
    <x v="0"/>
    <x v="473"/>
    <n v="0.22436849334271869"/>
  </r>
  <r>
    <x v="2"/>
    <x v="1"/>
    <x v="0"/>
    <x v="473"/>
    <n v="0.31660827821742299"/>
  </r>
  <r>
    <x v="2"/>
    <x v="2"/>
    <x v="0"/>
    <x v="473"/>
    <n v="5.1976588887055231"/>
  </r>
  <r>
    <x v="2"/>
    <x v="7"/>
    <x v="0"/>
    <x v="473"/>
    <n v="0.62071490182083644"/>
  </r>
  <r>
    <x v="2"/>
    <x v="8"/>
    <x v="0"/>
    <x v="473"/>
    <n v="0.22436849334271869"/>
  </r>
  <r>
    <x v="2"/>
    <x v="5"/>
    <x v="0"/>
    <x v="473"/>
    <n v="5.1976588887055231"/>
  </r>
  <r>
    <x v="2"/>
    <x v="3"/>
    <x v="0"/>
    <x v="474"/>
    <n v="2.7062065496717747"/>
  </r>
  <r>
    <x v="2"/>
    <x v="4"/>
    <x v="0"/>
    <x v="474"/>
    <n v="2.3621443211017112"/>
  </r>
  <r>
    <x v="2"/>
    <x v="0"/>
    <x v="0"/>
    <x v="475"/>
    <n v="51.187487938964104"/>
  </r>
  <r>
    <x v="2"/>
    <x v="6"/>
    <x v="0"/>
    <x v="475"/>
    <n v="0.22308971095521607"/>
  </r>
  <r>
    <x v="2"/>
    <x v="1"/>
    <x v="0"/>
    <x v="475"/>
    <n v="0.3179415011990851"/>
  </r>
  <r>
    <x v="2"/>
    <x v="2"/>
    <x v="0"/>
    <x v="475"/>
    <n v="5.199734397099407"/>
  </r>
  <r>
    <x v="2"/>
    <x v="7"/>
    <x v="0"/>
    <x v="475"/>
    <n v="0.61935834028892722"/>
  </r>
  <r>
    <x v="2"/>
    <x v="8"/>
    <x v="0"/>
    <x v="475"/>
    <n v="0.22308971095521607"/>
  </r>
  <r>
    <x v="2"/>
    <x v="5"/>
    <x v="0"/>
    <x v="475"/>
    <n v="5.199734397099407"/>
  </r>
  <r>
    <x v="2"/>
    <x v="3"/>
    <x v="0"/>
    <x v="476"/>
    <n v="2.7083220223212301"/>
  </r>
  <r>
    <x v="2"/>
    <x v="4"/>
    <x v="0"/>
    <x v="476"/>
    <n v="2.3614040756717802"/>
  </r>
  <r>
    <x v="2"/>
    <x v="0"/>
    <x v="0"/>
    <x v="477"/>
    <n v="50.868205513660186"/>
  </r>
  <r>
    <x v="2"/>
    <x v="6"/>
    <x v="0"/>
    <x v="477"/>
    <n v="0.22180111811445216"/>
  </r>
  <r>
    <x v="2"/>
    <x v="1"/>
    <x v="0"/>
    <x v="477"/>
    <n v="0.31928242530391809"/>
  </r>
  <r>
    <x v="2"/>
    <x v="2"/>
    <x v="0"/>
    <x v="477"/>
    <n v="5.2018779659265801"/>
  </r>
  <r>
    <x v="2"/>
    <x v="7"/>
    <x v="0"/>
    <x v="477"/>
    <n v="0.6179586138999833"/>
  </r>
  <r>
    <x v="2"/>
    <x v="8"/>
    <x v="0"/>
    <x v="477"/>
    <n v="0.22180111811445216"/>
  </r>
  <r>
    <x v="2"/>
    <x v="5"/>
    <x v="0"/>
    <x v="477"/>
    <n v="5.2018779659265801"/>
  </r>
  <r>
    <x v="2"/>
    <x v="3"/>
    <x v="0"/>
    <x v="478"/>
    <n v="2.7104375057531049"/>
  </r>
  <r>
    <x v="2"/>
    <x v="4"/>
    <x v="0"/>
    <x v="478"/>
    <n v="2.3606833938668137"/>
  </r>
  <r>
    <x v="2"/>
    <x v="0"/>
    <x v="0"/>
    <x v="479"/>
    <n v="50.547576815334374"/>
  </r>
  <r>
    <x v="2"/>
    <x v="6"/>
    <x v="0"/>
    <x v="479"/>
    <n v="0.22050849785644486"/>
  </r>
  <r>
    <x v="2"/>
    <x v="1"/>
    <x v="0"/>
    <x v="479"/>
    <n v="0.32062869832581437"/>
  </r>
  <r>
    <x v="2"/>
    <x v="2"/>
    <x v="0"/>
    <x v="479"/>
    <n v="5.0562988787928287"/>
  </r>
  <r>
    <x v="2"/>
    <x v="7"/>
    <x v="0"/>
    <x v="479"/>
    <n v="0.61660599416708783"/>
  </r>
  <r>
    <x v="2"/>
    <x v="8"/>
    <x v="0"/>
    <x v="479"/>
    <n v="0.22050849785644486"/>
  </r>
  <r>
    <x v="2"/>
    <x v="5"/>
    <x v="0"/>
    <x v="479"/>
    <n v="5.0562988787928287"/>
  </r>
  <r>
    <x v="2"/>
    <x v="3"/>
    <x v="0"/>
    <x v="480"/>
    <n v="2.4003342466098809"/>
  </r>
  <r>
    <x v="2"/>
    <x v="4"/>
    <x v="0"/>
    <x v="480"/>
    <n v="2.3599342303986859"/>
  </r>
  <r>
    <x v="2"/>
    <x v="0"/>
    <x v="0"/>
    <x v="481"/>
    <n v="50.223035645303028"/>
  </r>
  <r>
    <x v="2"/>
    <x v="6"/>
    <x v="0"/>
    <x v="481"/>
    <n v="0.21298637998089126"/>
  </r>
  <r>
    <x v="2"/>
    <x v="1"/>
    <x v="0"/>
    <x v="481"/>
    <n v="0.32454117003134292"/>
  </r>
  <r>
    <x v="2"/>
    <x v="2"/>
    <x v="0"/>
    <x v="481"/>
    <n v="4.8999185115038957"/>
  </r>
  <r>
    <x v="2"/>
    <x v="7"/>
    <x v="0"/>
    <x v="481"/>
    <n v="0.61528551953819699"/>
  </r>
  <r>
    <x v="2"/>
    <x v="8"/>
    <x v="0"/>
    <x v="481"/>
    <n v="0.21298637998089126"/>
  </r>
  <r>
    <x v="2"/>
    <x v="5"/>
    <x v="0"/>
    <x v="481"/>
    <n v="4.8999185115038957"/>
  </r>
  <r>
    <x v="2"/>
    <x v="3"/>
    <x v="0"/>
    <x v="482"/>
    <n v="2.3997034094275671"/>
  </r>
  <r>
    <x v="2"/>
    <x v="4"/>
    <x v="0"/>
    <x v="482"/>
    <n v="2.3598402095730497"/>
  </r>
  <r>
    <x v="2"/>
    <x v="0"/>
    <x v="0"/>
    <x v="483"/>
    <n v="49.894414521691985"/>
  </r>
  <r>
    <x v="2"/>
    <x v="6"/>
    <x v="0"/>
    <x v="483"/>
    <n v="0.20507398505195018"/>
  </r>
  <r>
    <x v="2"/>
    <x v="1"/>
    <x v="0"/>
    <x v="483"/>
    <n v="0.32862112361104506"/>
  </r>
  <r>
    <x v="2"/>
    <x v="2"/>
    <x v="0"/>
    <x v="483"/>
    <n v="4.8994825542672071"/>
  </r>
  <r>
    <x v="2"/>
    <x v="7"/>
    <x v="0"/>
    <x v="483"/>
    <n v="0.61404745088188362"/>
  </r>
  <r>
    <x v="2"/>
    <x v="8"/>
    <x v="0"/>
    <x v="483"/>
    <n v="0.20507398505195018"/>
  </r>
  <r>
    <x v="2"/>
    <x v="5"/>
    <x v="0"/>
    <x v="483"/>
    <n v="4.8994825542672071"/>
  </r>
  <r>
    <x v="2"/>
    <x v="3"/>
    <x v="0"/>
    <x v="484"/>
    <n v="2.3992911468469824"/>
  </r>
  <r>
    <x v="2"/>
    <x v="4"/>
    <x v="0"/>
    <x v="484"/>
    <n v="2.3597564894748402"/>
  </r>
  <r>
    <x v="2"/>
    <x v="0"/>
    <x v="0"/>
    <x v="485"/>
    <n v="49.564444004293506"/>
  </r>
  <r>
    <x v="2"/>
    <x v="6"/>
    <x v="0"/>
    <x v="485"/>
    <n v="0.20371401125367178"/>
  </r>
  <r>
    <x v="2"/>
    <x v="1"/>
    <x v="0"/>
    <x v="485"/>
    <n v="0.32997051739847827"/>
  </r>
  <r>
    <x v="2"/>
    <x v="2"/>
    <x v="0"/>
    <x v="485"/>
    <n v="4.8990849028516559"/>
  </r>
  <r>
    <x v="2"/>
    <x v="7"/>
    <x v="0"/>
    <x v="485"/>
    <n v="0.61293153690122915"/>
  </r>
  <r>
    <x v="2"/>
    <x v="8"/>
    <x v="0"/>
    <x v="485"/>
    <n v="0.20371401125367178"/>
  </r>
  <r>
    <x v="2"/>
    <x v="5"/>
    <x v="0"/>
    <x v="485"/>
    <n v="4.8990849028516559"/>
  </r>
  <r>
    <x v="2"/>
    <x v="3"/>
    <x v="0"/>
    <x v="486"/>
    <n v="2.3988649097143711"/>
  </r>
  <r>
    <x v="2"/>
    <x v="4"/>
    <x v="0"/>
    <x v="486"/>
    <n v="2.35966467445754"/>
  </r>
  <r>
    <x v="2"/>
    <x v="0"/>
    <x v="0"/>
    <x v="487"/>
    <n v="49.23311940125182"/>
  </r>
  <r>
    <x v="2"/>
    <x v="6"/>
    <x v="0"/>
    <x v="487"/>
    <n v="0.20235034944972541"/>
  </r>
  <r>
    <x v="2"/>
    <x v="1"/>
    <x v="0"/>
    <x v="487"/>
    <n v="0.33132460304168643"/>
  </r>
  <r>
    <x v="2"/>
    <x v="2"/>
    <x v="0"/>
    <x v="487"/>
    <n v="4.8986517911430028"/>
  </r>
  <r>
    <x v="2"/>
    <x v="7"/>
    <x v="0"/>
    <x v="487"/>
    <n v="0.61169862782686713"/>
  </r>
  <r>
    <x v="2"/>
    <x v="8"/>
    <x v="0"/>
    <x v="487"/>
    <n v="0.20235034944972541"/>
  </r>
  <r>
    <x v="2"/>
    <x v="5"/>
    <x v="0"/>
    <x v="487"/>
    <n v="4.8986517911430028"/>
  </r>
  <r>
    <x v="2"/>
    <x v="3"/>
    <x v="0"/>
    <x v="488"/>
    <n v="2.3984386730156348"/>
  </r>
  <r>
    <x v="2"/>
    <x v="4"/>
    <x v="0"/>
    <x v="488"/>
    <n v="2.3595766967852816"/>
  </r>
  <r>
    <x v="2"/>
    <x v="0"/>
    <x v="0"/>
    <x v="489"/>
    <n v="48.900434721679964"/>
  </r>
  <r>
    <x v="2"/>
    <x v="6"/>
    <x v="0"/>
    <x v="489"/>
    <n v="0.2009799237820829"/>
  </r>
  <r>
    <x v="2"/>
    <x v="1"/>
    <x v="0"/>
    <x v="489"/>
    <n v="0.33268467957185638"/>
  </r>
  <r>
    <x v="2"/>
    <x v="2"/>
    <x v="0"/>
    <x v="489"/>
    <n v="4.8982324294465895"/>
  </r>
  <r>
    <x v="2"/>
    <x v="7"/>
    <x v="0"/>
    <x v="489"/>
    <n v="0.61050806358461673"/>
  </r>
  <r>
    <x v="2"/>
    <x v="8"/>
    <x v="0"/>
    <x v="489"/>
    <n v="0.2009799237820829"/>
  </r>
  <r>
    <x v="2"/>
    <x v="5"/>
    <x v="0"/>
    <x v="489"/>
    <n v="4.8982324294465895"/>
  </r>
  <r>
    <x v="2"/>
    <x v="3"/>
    <x v="0"/>
    <x v="490"/>
    <n v="2.3980124367645628"/>
  </r>
  <r>
    <x v="2"/>
    <x v="4"/>
    <x v="0"/>
    <x v="490"/>
    <n v="2.3594866912803436"/>
  </r>
  <r>
    <x v="2"/>
    <x v="0"/>
    <x v="0"/>
    <x v="491"/>
    <n v="48.566384806357547"/>
  </r>
  <r>
    <x v="2"/>
    <x v="6"/>
    <x v="0"/>
    <x v="491"/>
    <n v="0.1996047459731406"/>
  </r>
  <r>
    <x v="2"/>
    <x v="1"/>
    <x v="0"/>
    <x v="491"/>
    <n v="0.33404991532241907"/>
  </r>
  <r>
    <x v="2"/>
    <x v="2"/>
    <x v="0"/>
    <x v="491"/>
    <n v="4.897799318639926"/>
  </r>
  <r>
    <x v="2"/>
    <x v="7"/>
    <x v="0"/>
    <x v="491"/>
    <n v="0.60928046011293568"/>
  </r>
  <r>
    <x v="2"/>
    <x v="8"/>
    <x v="0"/>
    <x v="491"/>
    <n v="0.1996047459731406"/>
  </r>
  <r>
    <x v="2"/>
    <x v="5"/>
    <x v="0"/>
    <x v="491"/>
    <n v="4.897799318639926"/>
  </r>
  <r>
    <x v="2"/>
    <x v="3"/>
    <x v="0"/>
    <x v="492"/>
    <n v="2.3975862009588234"/>
  </r>
  <r>
    <x v="2"/>
    <x v="4"/>
    <x v="0"/>
    <x v="492"/>
    <n v="2.3594004647499833"/>
  </r>
  <r>
    <x v="2"/>
    <x v="0"/>
    <x v="0"/>
    <x v="493"/>
    <n v="48.230964003865381"/>
  </r>
  <r>
    <x v="2"/>
    <x v="6"/>
    <x v="0"/>
    <x v="493"/>
    <n v="0.19822367201115193"/>
  </r>
  <r>
    <x v="2"/>
    <x v="1"/>
    <x v="0"/>
    <x v="493"/>
    <n v="0.33542080249216522"/>
  </r>
  <r>
    <x v="2"/>
    <x v="2"/>
    <x v="0"/>
    <x v="493"/>
    <n v="4.897376576783028"/>
  </r>
  <r>
    <x v="2"/>
    <x v="7"/>
    <x v="0"/>
    <x v="493"/>
    <n v="0.6080950185009506"/>
  </r>
  <r>
    <x v="2"/>
    <x v="8"/>
    <x v="0"/>
    <x v="493"/>
    <n v="0.19822367201115193"/>
  </r>
  <r>
    <x v="2"/>
    <x v="5"/>
    <x v="0"/>
    <x v="493"/>
    <n v="4.897376576783028"/>
  </r>
  <r>
    <x v="2"/>
    <x v="3"/>
    <x v="0"/>
    <x v="494"/>
    <n v="2.3971529781348977"/>
  </r>
  <r>
    <x v="2"/>
    <x v="4"/>
    <x v="0"/>
    <x v="494"/>
    <n v="2.3593122687592949"/>
  </r>
  <r>
    <x v="2"/>
    <x v="0"/>
    <x v="0"/>
    <x v="495"/>
    <n v="47.894167054029886"/>
  </r>
  <r>
    <x v="2"/>
    <x v="6"/>
    <x v="0"/>
    <x v="495"/>
    <n v="0.19683766115682969"/>
  </r>
  <r>
    <x v="2"/>
    <x v="1"/>
    <x v="0"/>
    <x v="495"/>
    <n v="0.33679694983549646"/>
  </r>
  <r>
    <x v="2"/>
    <x v="2"/>
    <x v="0"/>
    <x v="495"/>
    <n v="4.8969467352139562"/>
  </r>
  <r>
    <x v="2"/>
    <x v="7"/>
    <x v="0"/>
    <x v="495"/>
    <n v="0.60687269795499577"/>
  </r>
  <r>
    <x v="2"/>
    <x v="8"/>
    <x v="0"/>
    <x v="495"/>
    <n v="0.19683766115682969"/>
  </r>
  <r>
    <x v="2"/>
    <x v="5"/>
    <x v="0"/>
    <x v="495"/>
    <n v="4.8969467352139562"/>
  </r>
  <r>
    <x v="2"/>
    <x v="3"/>
    <x v="0"/>
    <x v="496"/>
    <n v="2.3967267432229322"/>
  </r>
  <r>
    <x v="2"/>
    <x v="4"/>
    <x v="0"/>
    <x v="496"/>
    <n v="2.359224992358655"/>
  </r>
  <r>
    <x v="2"/>
    <x v="0"/>
    <x v="0"/>
    <x v="497"/>
    <n v="47.55598837883268"/>
  </r>
  <r>
    <x v="2"/>
    <x v="6"/>
    <x v="0"/>
    <x v="497"/>
    <n v="0.19544598749251949"/>
  </r>
  <r>
    <x v="2"/>
    <x v="1"/>
    <x v="0"/>
    <x v="497"/>
    <n v="0.33817867519720785"/>
  </r>
  <r>
    <x v="2"/>
    <x v="2"/>
    <x v="0"/>
    <x v="497"/>
    <n v="4.8965136257674713"/>
  </r>
  <r>
    <x v="2"/>
    <x v="7"/>
    <x v="0"/>
    <x v="497"/>
    <n v="0.6056530503030394"/>
  </r>
  <r>
    <x v="2"/>
    <x v="8"/>
    <x v="0"/>
    <x v="497"/>
    <n v="0.19544598749251949"/>
  </r>
  <r>
    <x v="2"/>
    <x v="5"/>
    <x v="0"/>
    <x v="497"/>
    <n v="4.8965136257674713"/>
  </r>
  <r>
    <x v="2"/>
    <x v="3"/>
    <x v="0"/>
    <x v="498"/>
    <n v="2.3963005087557221"/>
  </r>
  <r>
    <x v="2"/>
    <x v="4"/>
    <x v="0"/>
    <x v="498"/>
    <n v="2.3591414068984573"/>
  </r>
  <r>
    <x v="2"/>
    <x v="0"/>
    <x v="0"/>
    <x v="499"/>
    <n v="47.216422446045307"/>
  </r>
  <r>
    <x v="2"/>
    <x v="6"/>
    <x v="0"/>
    <x v="499"/>
    <n v="0.19404878756982802"/>
  </r>
  <r>
    <x v="2"/>
    <x v="1"/>
    <x v="0"/>
    <x v="499"/>
    <n v="0.33956593278737218"/>
  </r>
  <r>
    <x v="2"/>
    <x v="2"/>
    <x v="0"/>
    <x v="499"/>
    <n v="4.8960942662665907"/>
  </r>
  <r>
    <x v="2"/>
    <x v="7"/>
    <x v="0"/>
    <x v="499"/>
    <n v="0.60447529014703971"/>
  </r>
  <r>
    <x v="2"/>
    <x v="8"/>
    <x v="0"/>
    <x v="499"/>
    <n v="0.19404878756982802"/>
  </r>
  <r>
    <x v="2"/>
    <x v="5"/>
    <x v="0"/>
    <x v="499"/>
    <n v="4.8960942662665907"/>
  </r>
  <r>
    <x v="2"/>
    <x v="3"/>
    <x v="0"/>
    <x v="500"/>
    <n v="2.3958742747363537"/>
  </r>
  <r>
    <x v="2"/>
    <x v="4"/>
    <x v="0"/>
    <x v="500"/>
    <n v="2.3590559400153088"/>
  </r>
  <r>
    <x v="2"/>
    <x v="0"/>
    <x v="0"/>
    <x v="501"/>
    <n v="46.875463985925549"/>
  </r>
  <r>
    <x v="2"/>
    <x v="6"/>
    <x v="0"/>
    <x v="501"/>
    <n v="0.19264671267641958"/>
  </r>
  <r>
    <x v="2"/>
    <x v="1"/>
    <x v="0"/>
    <x v="501"/>
    <n v="0.34095846011975894"/>
  </r>
  <r>
    <x v="2"/>
    <x v="2"/>
    <x v="0"/>
    <x v="501"/>
    <n v="4.8956611577222509"/>
  </r>
  <r>
    <x v="2"/>
    <x v="7"/>
    <x v="0"/>
    <x v="501"/>
    <n v="0.6032608871744628"/>
  </r>
  <r>
    <x v="2"/>
    <x v="8"/>
    <x v="0"/>
    <x v="501"/>
    <n v="0.19264671267641958"/>
  </r>
  <r>
    <x v="2"/>
    <x v="5"/>
    <x v="0"/>
    <x v="501"/>
    <n v="4.8956611577222509"/>
  </r>
  <r>
    <x v="2"/>
    <x v="3"/>
    <x v="0"/>
    <x v="502"/>
    <n v="2.3954480411515267"/>
  </r>
  <r>
    <x v="2"/>
    <x v="4"/>
    <x v="0"/>
    <x v="502"/>
    <n v="2.3589741057022051"/>
  </r>
  <r>
    <x v="2"/>
    <x v="0"/>
    <x v="0"/>
    <x v="503"/>
    <n v="46.533107248768175"/>
  </r>
  <r>
    <x v="2"/>
    <x v="6"/>
    <x v="0"/>
    <x v="503"/>
    <n v="0.19123865690508657"/>
  </r>
  <r>
    <x v="2"/>
    <x v="1"/>
    <x v="0"/>
    <x v="503"/>
    <n v="0.34235673715737713"/>
  </r>
  <r>
    <x v="2"/>
    <x v="2"/>
    <x v="0"/>
    <x v="503"/>
    <n v="4.895238418067791"/>
  </r>
  <r>
    <x v="2"/>
    <x v="7"/>
    <x v="0"/>
    <x v="503"/>
    <n v="0.60208819083406073"/>
  </r>
  <r>
    <x v="2"/>
    <x v="8"/>
    <x v="0"/>
    <x v="503"/>
    <n v="0.19123865690508657"/>
  </r>
  <r>
    <x v="2"/>
    <x v="5"/>
    <x v="0"/>
    <x v="503"/>
    <n v="4.895238418067791"/>
  </r>
  <r>
    <x v="2"/>
    <x v="3"/>
    <x v="0"/>
    <x v="504"/>
    <n v="2.3950148205848842"/>
  </r>
  <r>
    <x v="2"/>
    <x v="4"/>
    <x v="0"/>
    <x v="504"/>
    <n v="2.3588904483389017"/>
  </r>
  <r>
    <x v="2"/>
    <x v="0"/>
    <x v="0"/>
    <x v="505"/>
    <n v="46.18934686457861"/>
  </r>
  <r>
    <x v="2"/>
    <x v="6"/>
    <x v="0"/>
    <x v="505"/>
    <n v="0.18982554526353221"/>
  </r>
  <r>
    <x v="2"/>
    <x v="1"/>
    <x v="0"/>
    <x v="505"/>
    <n v="0.34376038418956234"/>
  </r>
  <r>
    <x v="2"/>
    <x v="2"/>
    <x v="0"/>
    <x v="505"/>
    <n v="4.8948153407824524"/>
  </r>
  <r>
    <x v="2"/>
    <x v="7"/>
    <x v="0"/>
    <x v="505"/>
    <n v="0.60087901014275502"/>
  </r>
  <r>
    <x v="2"/>
    <x v="8"/>
    <x v="0"/>
    <x v="505"/>
    <n v="0.18982554526353221"/>
  </r>
  <r>
    <x v="2"/>
    <x v="5"/>
    <x v="0"/>
    <x v="505"/>
    <n v="4.8948153407824524"/>
  </r>
  <r>
    <x v="2"/>
    <x v="3"/>
    <x v="0"/>
    <x v="506"/>
    <n v="2.3946025627548773"/>
  </r>
  <r>
    <x v="2"/>
    <x v="4"/>
    <x v="0"/>
    <x v="506"/>
    <n v="2.3588077105686667"/>
  </r>
  <r>
    <x v="2"/>
    <x v="0"/>
    <x v="0"/>
    <x v="507"/>
    <n v="45.844177263437665"/>
  </r>
  <r>
    <x v="2"/>
    <x v="6"/>
    <x v="0"/>
    <x v="507"/>
    <n v="0.18840693634455094"/>
  </r>
  <r>
    <x v="2"/>
    <x v="1"/>
    <x v="0"/>
    <x v="507"/>
    <n v="0.34516960114094841"/>
  </r>
  <r>
    <x v="2"/>
    <x v="2"/>
    <x v="0"/>
    <x v="507"/>
    <n v="4.8943817103400988"/>
  </r>
  <r>
    <x v="2"/>
    <x v="7"/>
    <x v="0"/>
    <x v="507"/>
    <n v="0.59967246830082255"/>
  </r>
  <r>
    <x v="2"/>
    <x v="8"/>
    <x v="0"/>
    <x v="507"/>
    <n v="0.18840693634455094"/>
  </r>
  <r>
    <x v="2"/>
    <x v="5"/>
    <x v="0"/>
    <x v="507"/>
    <n v="4.8943817103400988"/>
  </r>
  <r>
    <x v="2"/>
    <x v="3"/>
    <x v="0"/>
    <x v="508"/>
    <n v="2.3941903052995706"/>
  </r>
  <r>
    <x v="2"/>
    <x v="4"/>
    <x v="0"/>
    <x v="508"/>
    <n v="2.3587337700897937"/>
  </r>
  <r>
    <x v="2"/>
    <x v="0"/>
    <x v="0"/>
    <x v="509"/>
    <n v="45.497592688799045"/>
  </r>
  <r>
    <x v="2"/>
    <x v="6"/>
    <x v="0"/>
    <x v="509"/>
    <n v="0.1869824189364655"/>
  </r>
  <r>
    <x v="2"/>
    <x v="1"/>
    <x v="0"/>
    <x v="509"/>
    <n v="0.34658457463862113"/>
  </r>
  <r>
    <x v="2"/>
    <x v="2"/>
    <x v="0"/>
    <x v="509"/>
    <n v="4.8939840638767418"/>
  </r>
  <r>
    <x v="2"/>
    <x v="7"/>
    <x v="0"/>
    <x v="509"/>
    <n v="0.598584965522305"/>
  </r>
  <r>
    <x v="2"/>
    <x v="8"/>
    <x v="0"/>
    <x v="509"/>
    <n v="0.1869824189364655"/>
  </r>
  <r>
    <x v="2"/>
    <x v="5"/>
    <x v="0"/>
    <x v="509"/>
    <n v="4.8939840638767418"/>
  </r>
  <r>
    <x v="2"/>
    <x v="3"/>
    <x v="0"/>
    <x v="510"/>
    <n v="2.393764073483573"/>
  </r>
  <r>
    <x v="2"/>
    <x v="4"/>
    <x v="0"/>
    <x v="510"/>
    <n v="2.3586527825146808"/>
  </r>
  <r>
    <x v="2"/>
    <x v="0"/>
    <x v="0"/>
    <x v="511"/>
    <n v="45.149588116178442"/>
  </r>
  <r>
    <x v="2"/>
    <x v="6"/>
    <x v="0"/>
    <x v="511"/>
    <n v="0.1855537446364478"/>
  </r>
  <r>
    <x v="2"/>
    <x v="1"/>
    <x v="0"/>
    <x v="511"/>
    <n v="0.3480045726206018"/>
  </r>
  <r>
    <x v="2"/>
    <x v="2"/>
    <x v="0"/>
    <x v="511"/>
    <n v="4.8935509575679248"/>
  </r>
  <r>
    <x v="2"/>
    <x v="7"/>
    <x v="0"/>
    <x v="511"/>
    <n v="0.59738344193296022"/>
  </r>
  <r>
    <x v="2"/>
    <x v="8"/>
    <x v="0"/>
    <x v="511"/>
    <n v="0.1855537446364478"/>
  </r>
  <r>
    <x v="2"/>
    <x v="5"/>
    <x v="0"/>
    <x v="511"/>
    <n v="4.8935509575679248"/>
  </r>
  <r>
    <x v="2"/>
    <x v="3"/>
    <x v="0"/>
    <x v="512"/>
    <n v="2.3933378420952112"/>
  </r>
  <r>
    <x v="2"/>
    <x v="4"/>
    <x v="0"/>
    <x v="512"/>
    <n v="2.3585752830189932"/>
  </r>
  <r>
    <x v="2"/>
    <x v="0"/>
    <x v="0"/>
    <x v="513"/>
    <n v="44.800157341599451"/>
  </r>
  <r>
    <x v="2"/>
    <x v="6"/>
    <x v="0"/>
    <x v="513"/>
    <n v="0.18411817513310191"/>
  </r>
  <r>
    <x v="2"/>
    <x v="1"/>
    <x v="0"/>
    <x v="513"/>
    <n v="0.34943077457898875"/>
  </r>
  <r>
    <x v="2"/>
    <x v="2"/>
    <x v="0"/>
    <x v="513"/>
    <n v="4.8931316010988635"/>
  </r>
  <r>
    <x v="2"/>
    <x v="7"/>
    <x v="0"/>
    <x v="513"/>
    <n v="0.59622318084068937"/>
  </r>
  <r>
    <x v="2"/>
    <x v="8"/>
    <x v="0"/>
    <x v="513"/>
    <n v="0.18411817513310191"/>
  </r>
  <r>
    <x v="2"/>
    <x v="5"/>
    <x v="0"/>
    <x v="513"/>
    <n v="4.8931316010988635"/>
  </r>
  <r>
    <x v="2"/>
    <x v="3"/>
    <x v="0"/>
    <x v="514"/>
    <n v="2.3929116111609749"/>
  </r>
  <r>
    <x v="2"/>
    <x v="4"/>
    <x v="0"/>
    <x v="514"/>
    <n v="2.3584961049704312"/>
  </r>
  <r>
    <x v="2"/>
    <x v="0"/>
    <x v="0"/>
    <x v="515"/>
    <n v="44.44929493674222"/>
  </r>
  <r>
    <x v="2"/>
    <x v="6"/>
    <x v="0"/>
    <x v="515"/>
    <n v="0.18267755468531788"/>
  </r>
  <r>
    <x v="2"/>
    <x v="1"/>
    <x v="0"/>
    <x v="515"/>
    <n v="0.35086240485723319"/>
  </r>
  <r>
    <x v="2"/>
    <x v="2"/>
    <x v="0"/>
    <x v="515"/>
    <n v="4.8926984956861963"/>
  </r>
  <r>
    <x v="2"/>
    <x v="7"/>
    <x v="0"/>
    <x v="515"/>
    <n v="0.59502681873294383"/>
  </r>
  <r>
    <x v="2"/>
    <x v="8"/>
    <x v="0"/>
    <x v="515"/>
    <n v="0.18267755468531788"/>
  </r>
  <r>
    <x v="2"/>
    <x v="5"/>
    <x v="0"/>
    <x v="515"/>
    <n v="4.8926984956861963"/>
  </r>
  <r>
    <x v="2"/>
    <x v="3"/>
    <x v="0"/>
    <x v="516"/>
    <n v="2.392485380655085"/>
  </r>
  <r>
    <x v="2"/>
    <x v="4"/>
    <x v="0"/>
    <x v="516"/>
    <n v="2.3584203566309192"/>
  </r>
  <r>
    <x v="2"/>
    <x v="0"/>
    <x v="0"/>
    <x v="517"/>
    <n v="44.096995011446829"/>
  </r>
  <r>
    <x v="2"/>
    <x v="6"/>
    <x v="0"/>
    <x v="517"/>
    <n v="0.18123083205942553"/>
  </r>
  <r>
    <x v="2"/>
    <x v="1"/>
    <x v="0"/>
    <x v="517"/>
    <n v="0.35229992529539333"/>
  </r>
  <r>
    <x v="2"/>
    <x v="2"/>
    <x v="0"/>
    <x v="517"/>
    <n v="4.892275759093887"/>
  </r>
  <r>
    <x v="2"/>
    <x v="7"/>
    <x v="0"/>
    <x v="517"/>
    <n v="0.59387154113794971"/>
  </r>
  <r>
    <x v="2"/>
    <x v="8"/>
    <x v="0"/>
    <x v="517"/>
    <n v="0.18123083205942553"/>
  </r>
  <r>
    <x v="2"/>
    <x v="5"/>
    <x v="0"/>
    <x v="517"/>
    <n v="4.892275759093887"/>
  </r>
  <r>
    <x v="2"/>
    <x v="3"/>
    <x v="0"/>
    <x v="518"/>
    <n v="2.3920521632349478"/>
  </r>
  <r>
    <x v="2"/>
    <x v="4"/>
    <x v="0"/>
    <x v="518"/>
    <n v="2.3583429881119722"/>
  </r>
  <r>
    <x v="2"/>
    <x v="0"/>
    <x v="0"/>
    <x v="519"/>
    <n v="43.743252038218415"/>
  </r>
  <r>
    <x v="2"/>
    <x v="6"/>
    <x v="0"/>
    <x v="519"/>
    <n v="0.17977888311948775"/>
  </r>
  <r>
    <x v="2"/>
    <x v="1"/>
    <x v="0"/>
    <x v="519"/>
    <n v="0.35374297322841036"/>
  </r>
  <r>
    <x v="2"/>
    <x v="2"/>
    <x v="0"/>
    <x v="519"/>
    <n v="4.8918459228865707"/>
  </r>
  <r>
    <x v="2"/>
    <x v="7"/>
    <x v="0"/>
    <x v="519"/>
    <n v="0.59268031849416769"/>
  </r>
  <r>
    <x v="2"/>
    <x v="8"/>
    <x v="0"/>
    <x v="519"/>
    <n v="0.17977888311948775"/>
  </r>
  <r>
    <x v="2"/>
    <x v="5"/>
    <x v="0"/>
    <x v="519"/>
    <n v="4.8918459228865707"/>
  </r>
  <r>
    <x v="2"/>
    <x v="3"/>
    <x v="0"/>
    <x v="520"/>
    <n v="2.3916259336394186"/>
  </r>
  <r>
    <x v="2"/>
    <x v="4"/>
    <x v="0"/>
    <x v="520"/>
    <n v="2.358266539191245"/>
  </r>
  <r>
    <x v="2"/>
    <x v="0"/>
    <x v="0"/>
    <x v="521"/>
    <n v="43.38806019095469"/>
  </r>
  <r>
    <x v="2"/>
    <x v="6"/>
    <x v="0"/>
    <x v="521"/>
    <n v="0.17832104094746531"/>
  </r>
  <r>
    <x v="2"/>
    <x v="1"/>
    <x v="0"/>
    <x v="521"/>
    <n v="0.35519184726372294"/>
  </r>
  <r>
    <x v="2"/>
    <x v="2"/>
    <x v="0"/>
    <x v="521"/>
    <n v="4.8914128188367689"/>
  </r>
  <r>
    <x v="2"/>
    <x v="7"/>
    <x v="0"/>
    <x v="521"/>
    <n v="0.59149169616427566"/>
  </r>
  <r>
    <x v="2"/>
    <x v="8"/>
    <x v="0"/>
    <x v="521"/>
    <n v="0.17832104094746531"/>
  </r>
  <r>
    <x v="2"/>
    <x v="5"/>
    <x v="0"/>
    <x v="521"/>
    <n v="4.8914128188367689"/>
  </r>
  <r>
    <x v="2"/>
    <x v="3"/>
    <x v="0"/>
    <x v="522"/>
    <n v="2.3911997044775868"/>
  </r>
  <r>
    <x v="2"/>
    <x v="4"/>
    <x v="0"/>
    <x v="522"/>
    <n v="2.3581934319455433"/>
  </r>
  <r>
    <x v="2"/>
    <x v="0"/>
    <x v="0"/>
    <x v="523"/>
    <n v="43.031413684118725"/>
  </r>
  <r>
    <x v="2"/>
    <x v="6"/>
    <x v="0"/>
    <x v="523"/>
    <n v="0.1768574281687475"/>
  </r>
  <r>
    <x v="2"/>
    <x v="1"/>
    <x v="0"/>
    <x v="523"/>
    <n v="0.35664650683596516"/>
  </r>
  <r>
    <x v="2"/>
    <x v="2"/>
    <x v="0"/>
    <x v="523"/>
    <n v="4.8909934645561126"/>
  </r>
  <r>
    <x v="2"/>
    <x v="7"/>
    <x v="0"/>
    <x v="523"/>
    <n v="0.59034389146054078"/>
  </r>
  <r>
    <x v="2"/>
    <x v="8"/>
    <x v="0"/>
    <x v="523"/>
    <n v="0.1768574281687475"/>
  </r>
  <r>
    <x v="2"/>
    <x v="5"/>
    <x v="0"/>
    <x v="523"/>
    <n v="4.8909934645561126"/>
  </r>
  <r>
    <x v="2"/>
    <x v="3"/>
    <x v="0"/>
    <x v="524"/>
    <n v="2.3907734757641519"/>
  </r>
  <r>
    <x v="2"/>
    <x v="4"/>
    <x v="0"/>
    <x v="524"/>
    <n v="2.3581187925593605"/>
  </r>
  <r>
    <x v="2"/>
    <x v="0"/>
    <x v="0"/>
    <x v="525"/>
    <n v="42.673306973405886"/>
  </r>
  <r>
    <x v="2"/>
    <x v="6"/>
    <x v="0"/>
    <x v="525"/>
    <n v="0.17538863591636258"/>
  </r>
  <r>
    <x v="2"/>
    <x v="1"/>
    <x v="0"/>
    <x v="525"/>
    <n v="0.35810671071283656"/>
  </r>
  <r>
    <x v="2"/>
    <x v="2"/>
    <x v="0"/>
    <x v="525"/>
    <n v="4.8905603614077897"/>
  </r>
  <r>
    <x v="2"/>
    <x v="7"/>
    <x v="0"/>
    <x v="525"/>
    <n v="0.58916037143559286"/>
  </r>
  <r>
    <x v="2"/>
    <x v="8"/>
    <x v="0"/>
    <x v="525"/>
    <n v="0.17538863591636258"/>
  </r>
  <r>
    <x v="2"/>
    <x v="5"/>
    <x v="0"/>
    <x v="525"/>
    <n v="4.8905603614077897"/>
  </r>
  <r>
    <x v="2"/>
    <x v="3"/>
    <x v="0"/>
    <x v="526"/>
    <n v="2.3903472474955612"/>
  </r>
  <r>
    <x v="2"/>
    <x v="4"/>
    <x v="0"/>
    <x v="526"/>
    <n v="2.3580474364778059"/>
  </r>
  <r>
    <x v="2"/>
    <x v="0"/>
    <x v="0"/>
    <x v="527"/>
    <n v="42.31373406634598"/>
  </r>
  <r>
    <x v="2"/>
    <x v="6"/>
    <x v="0"/>
    <x v="527"/>
    <n v="0.17391365297860448"/>
  </r>
  <r>
    <x v="2"/>
    <x v="1"/>
    <x v="0"/>
    <x v="527"/>
    <n v="0.35957290705990919"/>
  </r>
  <r>
    <x v="2"/>
    <x v="2"/>
    <x v="0"/>
    <x v="527"/>
    <n v="4.8901376270267116"/>
  </r>
  <r>
    <x v="2"/>
    <x v="7"/>
    <x v="0"/>
    <x v="527"/>
    <n v="0.58801749310046436"/>
  </r>
  <r>
    <x v="2"/>
    <x v="8"/>
    <x v="0"/>
    <x v="527"/>
    <n v="0.17391365297860448"/>
  </r>
  <r>
    <x v="2"/>
    <x v="5"/>
    <x v="0"/>
    <x v="527"/>
    <n v="4.8901376270267116"/>
  </r>
  <r>
    <x v="2"/>
    <x v="3"/>
    <x v="0"/>
    <x v="528"/>
    <n v="2.3899140323326407"/>
  </r>
  <r>
    <x v="2"/>
    <x v="4"/>
    <x v="0"/>
    <x v="528"/>
    <n v="2.3579746066296536"/>
  </r>
  <r>
    <x v="2"/>
    <x v="0"/>
    <x v="0"/>
    <x v="529"/>
    <n v="41.952689320300337"/>
  </r>
  <r>
    <x v="2"/>
    <x v="6"/>
    <x v="0"/>
    <x v="529"/>
    <n v="0.1724333192482003"/>
  </r>
  <r>
    <x v="2"/>
    <x v="1"/>
    <x v="0"/>
    <x v="529"/>
    <n v="0.36104474604564385"/>
  </r>
  <r>
    <x v="2"/>
    <x v="2"/>
    <x v="0"/>
    <x v="529"/>
    <n v="4.8897145550105581"/>
  </r>
  <r>
    <x v="2"/>
    <x v="7"/>
    <x v="0"/>
    <x v="529"/>
    <n v="0.58683905363320743"/>
  </r>
  <r>
    <x v="2"/>
    <x v="8"/>
    <x v="0"/>
    <x v="529"/>
    <n v="0.1724333192482003"/>
  </r>
  <r>
    <x v="2"/>
    <x v="5"/>
    <x v="0"/>
    <x v="529"/>
    <n v="4.8897145550105581"/>
  </r>
  <r>
    <x v="2"/>
    <x v="3"/>
    <x v="0"/>
    <x v="530"/>
    <n v="2.3895017796281115"/>
  </r>
  <r>
    <x v="2"/>
    <x v="4"/>
    <x v="0"/>
    <x v="530"/>
    <n v="2.3579026963842065"/>
  </r>
  <r>
    <x v="2"/>
    <x v="0"/>
    <x v="0"/>
    <x v="531"/>
    <n v="41.590166904518519"/>
  </r>
  <r>
    <x v="2"/>
    <x v="6"/>
    <x v="0"/>
    <x v="531"/>
    <n v="0.17094722965942372"/>
  </r>
  <r>
    <x v="2"/>
    <x v="1"/>
    <x v="0"/>
    <x v="531"/>
    <n v="0.36252241578181799"/>
  </r>
  <r>
    <x v="2"/>
    <x v="2"/>
    <x v="0"/>
    <x v="531"/>
    <n v="4.8892809299716378"/>
  </r>
  <r>
    <x v="2"/>
    <x v="7"/>
    <x v="0"/>
    <x v="531"/>
    <n v="0.58566318139298124"/>
  </r>
  <r>
    <x v="2"/>
    <x v="8"/>
    <x v="0"/>
    <x v="531"/>
    <n v="0.17094722965942372"/>
  </r>
  <r>
    <x v="2"/>
    <x v="5"/>
    <x v="0"/>
    <x v="531"/>
    <n v="4.8892809299716378"/>
  </r>
  <r>
    <x v="2"/>
    <x v="3"/>
    <x v="0"/>
    <x v="532"/>
    <n v="2.3890895273216861"/>
  </r>
  <r>
    <x v="2"/>
    <x v="4"/>
    <x v="0"/>
    <x v="532"/>
    <n v="2.3578385356137321"/>
  </r>
  <r>
    <x v="2"/>
    <x v="0"/>
    <x v="0"/>
    <x v="533"/>
    <n v="41.226160813378605"/>
  </r>
  <r>
    <x v="2"/>
    <x v="6"/>
    <x v="0"/>
    <x v="533"/>
    <n v="0.16945500826716656"/>
  </r>
  <r>
    <x v="2"/>
    <x v="1"/>
    <x v="0"/>
    <x v="533"/>
    <n v="0.36400609113991617"/>
  </r>
  <r>
    <x v="2"/>
    <x v="2"/>
    <x v="0"/>
    <x v="533"/>
    <n v="4.888883288465915"/>
  </r>
  <r>
    <x v="2"/>
    <x v="7"/>
    <x v="0"/>
    <x v="533"/>
    <n v="0.58460331845128721"/>
  </r>
  <r>
    <x v="2"/>
    <x v="8"/>
    <x v="0"/>
    <x v="533"/>
    <n v="0.16945500826716656"/>
  </r>
  <r>
    <x v="2"/>
    <x v="5"/>
    <x v="0"/>
    <x v="533"/>
    <n v="4.888883288465915"/>
  </r>
  <r>
    <x v="2"/>
    <x v="3"/>
    <x v="0"/>
    <x v="534"/>
    <n v="2.3886633008108671"/>
  </r>
  <r>
    <x v="2"/>
    <x v="4"/>
    <x v="0"/>
    <x v="534"/>
    <n v="2.357768375582614"/>
  </r>
  <r>
    <x v="2"/>
    <x v="0"/>
    <x v="0"/>
    <x v="535"/>
    <n v="40.860665714371834"/>
  </r>
  <r>
    <x v="2"/>
    <x v="6"/>
    <x v="0"/>
    <x v="535"/>
    <n v="0.16795824054011246"/>
  </r>
  <r>
    <x v="2"/>
    <x v="1"/>
    <x v="0"/>
    <x v="535"/>
    <n v="0.36549509900677107"/>
  </r>
  <r>
    <x v="2"/>
    <x v="2"/>
    <x v="0"/>
    <x v="535"/>
    <n v="4.8884501875476305"/>
  </r>
  <r>
    <x v="2"/>
    <x v="7"/>
    <x v="0"/>
    <x v="535"/>
    <n v="0.58343232833586345"/>
  </r>
  <r>
    <x v="2"/>
    <x v="8"/>
    <x v="0"/>
    <x v="535"/>
    <n v="0.16795824054011246"/>
  </r>
  <r>
    <x v="2"/>
    <x v="5"/>
    <x v="0"/>
    <x v="535"/>
    <n v="4.8884501875476305"/>
  </r>
  <r>
    <x v="2"/>
    <x v="3"/>
    <x v="0"/>
    <x v="536"/>
    <n v="2.3882370747281501"/>
  </r>
  <r>
    <x v="2"/>
    <x v="4"/>
    <x v="0"/>
    <x v="536"/>
    <n v="2.3577013543653269"/>
  </r>
  <r>
    <x v="2"/>
    <x v="0"/>
    <x v="0"/>
    <x v="537"/>
    <n v="40.493675183487383"/>
  </r>
  <r>
    <x v="2"/>
    <x v="6"/>
    <x v="0"/>
    <x v="537"/>
    <n v="0.16645444081228494"/>
  </r>
  <r>
    <x v="2"/>
    <x v="1"/>
    <x v="0"/>
    <x v="537"/>
    <n v="0.36699053088444739"/>
  </r>
  <r>
    <x v="2"/>
    <x v="2"/>
    <x v="0"/>
    <x v="537"/>
    <n v="4.888030836304833"/>
  </r>
  <r>
    <x v="2"/>
    <x v="7"/>
    <x v="0"/>
    <x v="537"/>
    <n v="0.58230154786976818"/>
  </r>
  <r>
    <x v="2"/>
    <x v="8"/>
    <x v="0"/>
    <x v="537"/>
    <n v="0.16645444081228494"/>
  </r>
  <r>
    <x v="2"/>
    <x v="5"/>
    <x v="0"/>
    <x v="537"/>
    <n v="4.888030836304833"/>
  </r>
  <r>
    <x v="2"/>
    <x v="3"/>
    <x v="0"/>
    <x v="538"/>
    <n v="2.387810849111105"/>
  </r>
  <r>
    <x v="2"/>
    <x v="4"/>
    <x v="0"/>
    <x v="538"/>
    <n v="2.357633003881765"/>
  </r>
  <r>
    <x v="2"/>
    <x v="0"/>
    <x v="0"/>
    <x v="539"/>
    <n v="40.125183510014864"/>
  </r>
  <r>
    <x v="2"/>
    <x v="6"/>
    <x v="0"/>
    <x v="539"/>
    <n v="0.16494527747683166"/>
  </r>
  <r>
    <x v="2"/>
    <x v="1"/>
    <x v="0"/>
    <x v="539"/>
    <n v="0.36849167347252082"/>
  </r>
  <r>
    <x v="2"/>
    <x v="2"/>
    <x v="0"/>
    <x v="539"/>
    <n v="4.8875977362948442"/>
  </r>
  <r>
    <x v="2"/>
    <x v="7"/>
    <x v="0"/>
    <x v="539"/>
    <n v="0.58113557924509107"/>
  </r>
  <r>
    <x v="2"/>
    <x v="8"/>
    <x v="0"/>
    <x v="539"/>
    <n v="0.16494527747683166"/>
  </r>
  <r>
    <x v="2"/>
    <x v="5"/>
    <x v="0"/>
    <x v="539"/>
    <n v="4.8875977362948442"/>
  </r>
  <r>
    <x v="2"/>
    <x v="3"/>
    <x v="0"/>
    <x v="540"/>
    <n v="2.3873846239219398"/>
  </r>
  <r>
    <x v="2"/>
    <x v="4"/>
    <x v="0"/>
    <x v="540"/>
    <n v="2.3575677338415035"/>
  </r>
  <r>
    <x v="2"/>
    <x v="0"/>
    <x v="0"/>
    <x v="541"/>
    <n v="39.755184555277886"/>
  </r>
  <r>
    <x v="2"/>
    <x v="6"/>
    <x v="0"/>
    <x v="541"/>
    <n v="0.16342979674330313"/>
  </r>
  <r>
    <x v="2"/>
    <x v="1"/>
    <x v="0"/>
    <x v="541"/>
    <n v="0.36999895473697653"/>
  </r>
  <r>
    <x v="2"/>
    <x v="2"/>
    <x v="0"/>
    <x v="541"/>
    <n v="4.8871750049699658"/>
  </r>
  <r>
    <x v="2"/>
    <x v="7"/>
    <x v="0"/>
    <x v="541"/>
    <n v="0.58000964713008674"/>
  </r>
  <r>
    <x v="2"/>
    <x v="8"/>
    <x v="0"/>
    <x v="541"/>
    <n v="0.16342979674330313"/>
  </r>
  <r>
    <x v="2"/>
    <x v="5"/>
    <x v="0"/>
    <x v="541"/>
    <n v="4.8871750049699658"/>
  </r>
  <r>
    <x v="2"/>
    <x v="3"/>
    <x v="0"/>
    <x v="542"/>
    <n v="2.3869514118947111"/>
  </r>
  <r>
    <x v="2"/>
    <x v="4"/>
    <x v="0"/>
    <x v="542"/>
    <n v="2.3575011929096279"/>
  </r>
  <r>
    <x v="2"/>
    <x v="0"/>
    <x v="0"/>
    <x v="543"/>
    <n v="39.383672511511584"/>
  </r>
  <r>
    <x v="2"/>
    <x v="6"/>
    <x v="0"/>
    <x v="543"/>
    <n v="0.16190878689710167"/>
  </r>
  <r>
    <x v="2"/>
    <x v="1"/>
    <x v="0"/>
    <x v="543"/>
    <n v="0.37151204376629965"/>
  </r>
  <r>
    <x v="2"/>
    <x v="2"/>
    <x v="0"/>
    <x v="543"/>
    <n v="4.8867451741133472"/>
  </r>
  <r>
    <x v="2"/>
    <x v="7"/>
    <x v="0"/>
    <x v="543"/>
    <n v="0.57884867861784328"/>
  </r>
  <r>
    <x v="2"/>
    <x v="8"/>
    <x v="0"/>
    <x v="543"/>
    <n v="0.16190878689710167"/>
  </r>
  <r>
    <x v="2"/>
    <x v="5"/>
    <x v="0"/>
    <x v="543"/>
    <n v="4.8867451741133472"/>
  </r>
  <r>
    <x v="2"/>
    <x v="3"/>
    <x v="0"/>
    <x v="544"/>
    <n v="2.3865251876042048"/>
  </r>
  <r>
    <x v="2"/>
    <x v="4"/>
    <x v="0"/>
    <x v="544"/>
    <n v="2.3574355715876516"/>
  </r>
  <r>
    <x v="2"/>
    <x v="0"/>
    <x v="0"/>
    <x v="545"/>
    <n v="39.01064129381772"/>
  </r>
  <r>
    <x v="2"/>
    <x v="6"/>
    <x v="0"/>
    <x v="545"/>
    <n v="0.16038164298707472"/>
  </r>
  <r>
    <x v="2"/>
    <x v="1"/>
    <x v="0"/>
    <x v="545"/>
    <n v="0.37303121769386732"/>
  </r>
  <r>
    <x v="2"/>
    <x v="2"/>
    <x v="0"/>
    <x v="545"/>
    <n v="4.8863120754602729"/>
  </r>
  <r>
    <x v="2"/>
    <x v="7"/>
    <x v="0"/>
    <x v="545"/>
    <n v="0.57769023991866209"/>
  </r>
  <r>
    <x v="2"/>
    <x v="8"/>
    <x v="0"/>
    <x v="545"/>
    <n v="0.16038164298707472"/>
  </r>
  <r>
    <x v="2"/>
    <x v="5"/>
    <x v="0"/>
    <x v="545"/>
    <n v="4.8863120754602729"/>
  </r>
  <r>
    <x v="2"/>
    <x v="3"/>
    <x v="0"/>
    <x v="546"/>
    <n v="2.3860989637600527"/>
  </r>
  <r>
    <x v="2"/>
    <x v="4"/>
    <x v="0"/>
    <x v="546"/>
    <n v="2.357372942674707"/>
  </r>
  <r>
    <x v="2"/>
    <x v="0"/>
    <x v="0"/>
    <x v="547"/>
    <n v="38.636084852107381"/>
  </r>
  <r>
    <x v="2"/>
    <x v="6"/>
    <x v="0"/>
    <x v="547"/>
    <n v="0.15884847302119218"/>
  </r>
  <r>
    <x v="2"/>
    <x v="1"/>
    <x v="0"/>
    <x v="547"/>
    <n v="0.37455644171033964"/>
  </r>
  <r>
    <x v="2"/>
    <x v="2"/>
    <x v="0"/>
    <x v="547"/>
    <n v="4.8858927264107876"/>
  </r>
  <r>
    <x v="2"/>
    <x v="7"/>
    <x v="0"/>
    <x v="547"/>
    <n v="0.57657157810479664"/>
  </r>
  <r>
    <x v="2"/>
    <x v="8"/>
    <x v="0"/>
    <x v="547"/>
    <n v="0.15884847302119218"/>
  </r>
  <r>
    <x v="2"/>
    <x v="5"/>
    <x v="0"/>
    <x v="547"/>
    <n v="4.8858927264107876"/>
  </r>
  <r>
    <x v="2"/>
    <x v="3"/>
    <x v="0"/>
    <x v="548"/>
    <n v="2.3856727403632094"/>
  </r>
  <r>
    <x v="2"/>
    <x v="4"/>
    <x v="0"/>
    <x v="548"/>
    <n v="2.3573091309110561"/>
  </r>
  <r>
    <x v="2"/>
    <x v="0"/>
    <x v="0"/>
    <x v="549"/>
    <n v="38.259997353968068"/>
  </r>
  <r>
    <x v="2"/>
    <x v="6"/>
    <x v="0"/>
    <x v="549"/>
    <n v="0.15730980496325114"/>
  </r>
  <r>
    <x v="2"/>
    <x v="1"/>
    <x v="0"/>
    <x v="549"/>
    <n v="0.37608749813931419"/>
  </r>
  <r>
    <x v="2"/>
    <x v="2"/>
    <x v="0"/>
    <x v="549"/>
    <n v="4.8854596286600138"/>
  </r>
  <r>
    <x v="2"/>
    <x v="7"/>
    <x v="0"/>
    <x v="549"/>
    <n v="0.57541810341389765"/>
  </r>
  <r>
    <x v="2"/>
    <x v="8"/>
    <x v="0"/>
    <x v="549"/>
    <n v="0.15730980496325114"/>
  </r>
  <r>
    <x v="2"/>
    <x v="5"/>
    <x v="0"/>
    <x v="549"/>
    <n v="4.8854596286600138"/>
  </r>
  <r>
    <x v="2"/>
    <x v="3"/>
    <x v="0"/>
    <x v="550"/>
    <n v="2.3852465174005744"/>
  </r>
  <r>
    <x v="2"/>
    <x v="4"/>
    <x v="0"/>
    <x v="550"/>
    <n v="2.3572482531858174"/>
  </r>
  <r>
    <x v="2"/>
    <x v="0"/>
    <x v="0"/>
    <x v="551"/>
    <n v="37.882372554225491"/>
  </r>
  <r>
    <x v="2"/>
    <x v="6"/>
    <x v="0"/>
    <x v="551"/>
    <n v="0.15576472705454153"/>
  </r>
  <r>
    <x v="2"/>
    <x v="1"/>
    <x v="0"/>
    <x v="551"/>
    <n v="0.37762479974257712"/>
  </r>
  <r>
    <x v="2"/>
    <x v="2"/>
    <x v="0"/>
    <x v="551"/>
    <n v="4.8851122473051767"/>
  </r>
  <r>
    <x v="2"/>
    <x v="7"/>
    <x v="0"/>
    <x v="551"/>
    <n v="0.57430423445783096"/>
  </r>
  <r>
    <x v="2"/>
    <x v="8"/>
    <x v="0"/>
    <x v="551"/>
    <n v="0.15576472705454153"/>
  </r>
  <r>
    <x v="2"/>
    <x v="5"/>
    <x v="0"/>
    <x v="551"/>
    <n v="4.8851122473051767"/>
  </r>
  <r>
    <x v="2"/>
    <x v="3"/>
    <x v="0"/>
    <x v="552"/>
    <n v="2.3913668557802081"/>
  </r>
  <r>
    <x v="2"/>
    <x v="4"/>
    <x v="0"/>
    <x v="552"/>
    <n v="2.3571862509851327"/>
  </r>
  <r>
    <x v="2"/>
    <x v="0"/>
    <x v="0"/>
    <x v="553"/>
    <n v="37.50320556494799"/>
  </r>
  <r>
    <x v="2"/>
    <x v="6"/>
    <x v="0"/>
    <x v="553"/>
    <n v="0.15421636843468695"/>
  </r>
  <r>
    <x v="2"/>
    <x v="1"/>
    <x v="0"/>
    <x v="553"/>
    <n v="0.37916698927750264"/>
  </r>
  <r>
    <x v="2"/>
    <x v="2"/>
    <x v="0"/>
    <x v="553"/>
    <n v="4.8847692267407128"/>
  </r>
  <r>
    <x v="2"/>
    <x v="7"/>
    <x v="0"/>
    <x v="553"/>
    <n v="0.57315566683502173"/>
  </r>
  <r>
    <x v="2"/>
    <x v="8"/>
    <x v="0"/>
    <x v="553"/>
    <n v="0.15421636843468695"/>
  </r>
  <r>
    <x v="2"/>
    <x v="5"/>
    <x v="0"/>
    <x v="553"/>
    <n v="4.8847692267407128"/>
  </r>
  <r>
    <x v="2"/>
    <x v="3"/>
    <x v="0"/>
    <x v="554"/>
    <n v="2.3911666317634195"/>
  </r>
  <r>
    <x v="2"/>
    <x v="4"/>
    <x v="0"/>
    <x v="554"/>
    <n v="2.357111455831884"/>
  </r>
  <r>
    <x v="2"/>
    <x v="0"/>
    <x v="0"/>
    <x v="555"/>
    <n v="37.122490318503395"/>
  </r>
  <r>
    <x v="2"/>
    <x v="6"/>
    <x v="0"/>
    <x v="555"/>
    <n v="0.15266208703982406"/>
  </r>
  <r>
    <x v="2"/>
    <x v="1"/>
    <x v="0"/>
    <x v="555"/>
    <n v="0.38071524644459775"/>
  </r>
  <r>
    <x v="2"/>
    <x v="2"/>
    <x v="0"/>
    <x v="555"/>
    <n v="4.8843398546052663"/>
  </r>
  <r>
    <x v="2"/>
    <x v="7"/>
    <x v="0"/>
    <x v="555"/>
    <n v="0.5720095590289348"/>
  </r>
  <r>
    <x v="2"/>
    <x v="8"/>
    <x v="0"/>
    <x v="555"/>
    <n v="0.15266208703982406"/>
  </r>
  <r>
    <x v="2"/>
    <x v="5"/>
    <x v="0"/>
    <x v="555"/>
    <n v="4.8843398546052663"/>
  </r>
  <r>
    <x v="2"/>
    <x v="3"/>
    <x v="0"/>
    <x v="556"/>
    <n v="2.3907473699696924"/>
  </r>
  <r>
    <x v="2"/>
    <x v="4"/>
    <x v="0"/>
    <x v="556"/>
    <n v="2.3570418888911648"/>
  </r>
  <r>
    <x v="2"/>
    <x v="0"/>
    <x v="0"/>
    <x v="557"/>
    <n v="36.740219490398225"/>
  </r>
  <r>
    <x v="2"/>
    <x v="6"/>
    <x v="0"/>
    <x v="557"/>
    <n v="0.15109904913738678"/>
  </r>
  <r>
    <x v="2"/>
    <x v="1"/>
    <x v="0"/>
    <x v="557"/>
    <n v="0.38227082810516705"/>
  </r>
  <r>
    <x v="2"/>
    <x v="2"/>
    <x v="0"/>
    <x v="557"/>
    <n v="4.8839323456624761"/>
  </r>
  <r>
    <x v="2"/>
    <x v="7"/>
    <x v="0"/>
    <x v="557"/>
    <n v="0.57093965877841679"/>
  </r>
  <r>
    <x v="2"/>
    <x v="8"/>
    <x v="0"/>
    <x v="557"/>
    <n v="0.15109904913738678"/>
  </r>
  <r>
    <x v="2"/>
    <x v="5"/>
    <x v="0"/>
    <x v="557"/>
    <n v="4.8839323456624761"/>
  </r>
  <r>
    <x v="2"/>
    <x v="3"/>
    <x v="0"/>
    <x v="558"/>
    <n v="2.3903211209378439"/>
  </r>
  <r>
    <x v="2"/>
    <x v="4"/>
    <x v="0"/>
    <x v="558"/>
    <n v="2.3569684117691114"/>
  </r>
  <r>
    <x v="2"/>
    <x v="0"/>
    <x v="0"/>
    <x v="559"/>
    <n v="36.35638723135861"/>
  </r>
  <r>
    <x v="2"/>
    <x v="6"/>
    <x v="0"/>
    <x v="559"/>
    <n v="0.1495306219632456"/>
  </r>
  <r>
    <x v="2"/>
    <x v="1"/>
    <x v="0"/>
    <x v="559"/>
    <n v="0.3838322590396141"/>
  </r>
  <r>
    <x v="2"/>
    <x v="2"/>
    <x v="0"/>
    <x v="559"/>
    <n v="4.883500433141017"/>
  </r>
  <r>
    <x v="2"/>
    <x v="7"/>
    <x v="0"/>
    <x v="559"/>
    <n v="0.56979837776853881"/>
  </r>
  <r>
    <x v="2"/>
    <x v="8"/>
    <x v="0"/>
    <x v="559"/>
    <n v="0.1495306219632456"/>
  </r>
  <r>
    <x v="2"/>
    <x v="5"/>
    <x v="0"/>
    <x v="559"/>
    <n v="4.883500433141017"/>
  </r>
  <r>
    <x v="2"/>
    <x v="3"/>
    <x v="0"/>
    <x v="560"/>
    <n v="2.3898948723450886"/>
  </r>
  <r>
    <x v="2"/>
    <x v="4"/>
    <x v="0"/>
    <x v="560"/>
    <n v="2.3568981781011855"/>
  </r>
  <r>
    <x v="2"/>
    <x v="0"/>
    <x v="0"/>
    <x v="561"/>
    <n v="35.970987040947946"/>
  </r>
  <r>
    <x v="2"/>
    <x v="6"/>
    <x v="0"/>
    <x v="561"/>
    <n v="0.14795536065981849"/>
  </r>
  <r>
    <x v="2"/>
    <x v="1"/>
    <x v="0"/>
    <x v="561"/>
    <n v="0.38540019041066337"/>
  </r>
  <r>
    <x v="2"/>
    <x v="2"/>
    <x v="0"/>
    <x v="561"/>
    <n v="4.8830822325564327"/>
  </r>
  <r>
    <x v="2"/>
    <x v="7"/>
    <x v="0"/>
    <x v="561"/>
    <n v="0.56869628167102892"/>
  </r>
  <r>
    <x v="2"/>
    <x v="8"/>
    <x v="0"/>
    <x v="561"/>
    <n v="0.14795536065981849"/>
  </r>
  <r>
    <x v="2"/>
    <x v="5"/>
    <x v="0"/>
    <x v="561"/>
    <n v="4.8830822325564327"/>
  </r>
  <r>
    <x v="2"/>
    <x v="3"/>
    <x v="0"/>
    <x v="562"/>
    <n v="2.3894686241954233"/>
  </r>
  <r>
    <x v="2"/>
    <x v="4"/>
    <x v="0"/>
    <x v="562"/>
    <n v="2.3568265056438165"/>
  </r>
  <r>
    <x v="2"/>
    <x v="0"/>
    <x v="0"/>
    <x v="563"/>
    <n v="35.58401291083748"/>
  </r>
  <r>
    <x v="2"/>
    <x v="6"/>
    <x v="0"/>
    <x v="563"/>
    <n v="0.14637440642264207"/>
  </r>
  <r>
    <x v="2"/>
    <x v="1"/>
    <x v="0"/>
    <x v="563"/>
    <n v="0.38697413011046711"/>
  </r>
  <r>
    <x v="2"/>
    <x v="2"/>
    <x v="0"/>
    <x v="563"/>
    <n v="4.8826503209284811"/>
  </r>
  <r>
    <x v="2"/>
    <x v="7"/>
    <x v="0"/>
    <x v="563"/>
    <n v="0.56755988531052304"/>
  </r>
  <r>
    <x v="2"/>
    <x v="8"/>
    <x v="0"/>
    <x v="563"/>
    <n v="0.14637440642264207"/>
  </r>
  <r>
    <x v="2"/>
    <x v="5"/>
    <x v="0"/>
    <x v="563"/>
    <n v="4.8826503209284811"/>
  </r>
  <r>
    <x v="2"/>
    <x v="3"/>
    <x v="0"/>
    <x v="564"/>
    <n v="2.3890423765045687"/>
  </r>
  <r>
    <x v="2"/>
    <x v="4"/>
    <x v="0"/>
    <x v="564"/>
    <n v="2.3567580184274517"/>
  </r>
  <r>
    <x v="2"/>
    <x v="0"/>
    <x v="0"/>
    <x v="565"/>
    <n v="35.195458443339163"/>
  </r>
  <r>
    <x v="2"/>
    <x v="6"/>
    <x v="0"/>
    <x v="565"/>
    <n v="0.14478691004918645"/>
  </r>
  <r>
    <x v="2"/>
    <x v="1"/>
    <x v="0"/>
    <x v="565"/>
    <n v="0.38855446749831551"/>
  </r>
  <r>
    <x v="2"/>
    <x v="2"/>
    <x v="0"/>
    <x v="565"/>
    <n v="4.8822287495404826"/>
  </r>
  <r>
    <x v="2"/>
    <x v="7"/>
    <x v="0"/>
    <x v="565"/>
    <n v="0.56646250546121524"/>
  </r>
  <r>
    <x v="2"/>
    <x v="8"/>
    <x v="0"/>
    <x v="565"/>
    <n v="0.14478691004918645"/>
  </r>
  <r>
    <x v="2"/>
    <x v="5"/>
    <x v="0"/>
    <x v="565"/>
    <n v="4.8822287495404826"/>
  </r>
  <r>
    <x v="2"/>
    <x v="3"/>
    <x v="0"/>
    <x v="566"/>
    <n v="2.3886091415934452"/>
  </r>
  <r>
    <x v="2"/>
    <x v="4"/>
    <x v="0"/>
    <x v="566"/>
    <n v="2.3566881506385862"/>
  </r>
  <r>
    <x v="2"/>
    <x v="0"/>
    <x v="0"/>
    <x v="567"/>
    <n v="34.805317535669182"/>
  </r>
  <r>
    <x v="2"/>
    <x v="6"/>
    <x v="0"/>
    <x v="567"/>
    <n v="0.1431935658877731"/>
  </r>
  <r>
    <x v="2"/>
    <x v="1"/>
    <x v="0"/>
    <x v="567"/>
    <n v="0.390140907669979"/>
  </r>
  <r>
    <x v="2"/>
    <x v="2"/>
    <x v="0"/>
    <x v="567"/>
    <n v="4.8818000980969201"/>
  </r>
  <r>
    <x v="2"/>
    <x v="7"/>
    <x v="0"/>
    <x v="567"/>
    <n v="0.56533097299808877"/>
  </r>
  <r>
    <x v="2"/>
    <x v="8"/>
    <x v="0"/>
    <x v="567"/>
    <n v="0.1431935658877731"/>
  </r>
  <r>
    <x v="2"/>
    <x v="5"/>
    <x v="0"/>
    <x v="567"/>
    <n v="4.8818000980969201"/>
  </r>
  <r>
    <x v="2"/>
    <x v="3"/>
    <x v="0"/>
    <x v="568"/>
    <n v="2.3881828948061123"/>
  </r>
  <r>
    <x v="2"/>
    <x v="4"/>
    <x v="0"/>
    <x v="568"/>
    <n v="2.3566191999778718"/>
  </r>
  <r>
    <x v="2"/>
    <x v="0"/>
    <x v="0"/>
    <x v="569"/>
    <n v="34.41358383238186"/>
  </r>
  <r>
    <x v="2"/>
    <x v="6"/>
    <x v="0"/>
    <x v="569"/>
    <n v="0.14159383546660348"/>
  </r>
  <r>
    <x v="2"/>
    <x v="1"/>
    <x v="0"/>
    <x v="569"/>
    <n v="0.39173370328732343"/>
  </r>
  <r>
    <x v="2"/>
    <x v="2"/>
    <x v="0"/>
    <x v="569"/>
    <n v="4.8813681878219972"/>
  </r>
  <r>
    <x v="2"/>
    <x v="7"/>
    <x v="0"/>
    <x v="569"/>
    <n v="0.56420190144269411"/>
  </r>
  <r>
    <x v="2"/>
    <x v="8"/>
    <x v="0"/>
    <x v="569"/>
    <n v="0.14159383546660348"/>
  </r>
  <r>
    <x v="2"/>
    <x v="5"/>
    <x v="0"/>
    <x v="569"/>
    <n v="4.8813681878219972"/>
  </r>
  <r>
    <x v="2"/>
    <x v="3"/>
    <x v="0"/>
    <x v="570"/>
    <n v="2.3877566484520996"/>
  </r>
  <r>
    <x v="2"/>
    <x v="4"/>
    <x v="0"/>
    <x v="570"/>
    <n v="2.3565533467611033"/>
  </r>
  <r>
    <x v="2"/>
    <x v="0"/>
    <x v="0"/>
    <x v="571"/>
    <n v="34.020251006368248"/>
  </r>
  <r>
    <x v="2"/>
    <x v="6"/>
    <x v="0"/>
    <x v="571"/>
    <n v="0.13998781112361178"/>
  </r>
  <r>
    <x v="2"/>
    <x v="1"/>
    <x v="0"/>
    <x v="571"/>
    <n v="0.3933328260136108"/>
  </r>
  <r>
    <x v="2"/>
    <x v="2"/>
    <x v="0"/>
    <x v="571"/>
    <n v="4.880949989419312"/>
  </r>
  <r>
    <x v="2"/>
    <x v="7"/>
    <x v="0"/>
    <x v="571"/>
    <n v="0.56311159387679732"/>
  </r>
  <r>
    <x v="2"/>
    <x v="8"/>
    <x v="0"/>
    <x v="571"/>
    <n v="0.13998781112361178"/>
  </r>
  <r>
    <x v="2"/>
    <x v="5"/>
    <x v="0"/>
    <x v="571"/>
    <n v="4.880949989419312"/>
  </r>
  <r>
    <x v="2"/>
    <x v="3"/>
    <x v="0"/>
    <x v="572"/>
    <n v="2.3873304025599174"/>
  </r>
  <r>
    <x v="2"/>
    <x v="4"/>
    <x v="0"/>
    <x v="572"/>
    <n v="2.3564862007749099"/>
  </r>
  <r>
    <x v="2"/>
    <x v="0"/>
    <x v="0"/>
    <x v="573"/>
    <n v="33.625312921596155"/>
  </r>
  <r>
    <x v="2"/>
    <x v="6"/>
    <x v="0"/>
    <x v="573"/>
    <n v="0.13837595315797946"/>
  </r>
  <r>
    <x v="2"/>
    <x v="1"/>
    <x v="0"/>
    <x v="573"/>
    <n v="0.39493808477209053"/>
  </r>
  <r>
    <x v="2"/>
    <x v="2"/>
    <x v="0"/>
    <x v="573"/>
    <n v="4.8805180800452685"/>
  </r>
  <r>
    <x v="2"/>
    <x v="7"/>
    <x v="0"/>
    <x v="573"/>
    <n v="0.56198735115856124"/>
  </r>
  <r>
    <x v="2"/>
    <x v="8"/>
    <x v="0"/>
    <x v="573"/>
    <n v="0.13837595315797946"/>
  </r>
  <r>
    <x v="2"/>
    <x v="5"/>
    <x v="0"/>
    <x v="573"/>
    <n v="4.8805180800452685"/>
  </r>
  <r>
    <x v="2"/>
    <x v="3"/>
    <x v="0"/>
    <x v="574"/>
    <n v="2.3869041571078276"/>
  </r>
  <r>
    <x v="2"/>
    <x v="4"/>
    <x v="0"/>
    <x v="574"/>
    <n v="2.356422094019428"/>
  </r>
  <r>
    <x v="2"/>
    <x v="0"/>
    <x v="0"/>
    <x v="575"/>
    <n v="33.228763069456249"/>
  </r>
  <r>
    <x v="2"/>
    <x v="6"/>
    <x v="0"/>
    <x v="575"/>
    <n v="0.13675745638419146"/>
  </r>
  <r>
    <x v="2"/>
    <x v="1"/>
    <x v="0"/>
    <x v="575"/>
    <n v="0.3965498521399074"/>
  </r>
  <r>
    <x v="2"/>
    <x v="2"/>
    <x v="0"/>
    <x v="575"/>
    <n v="4.8800178940450278"/>
  </r>
  <r>
    <x v="2"/>
    <x v="7"/>
    <x v="0"/>
    <x v="575"/>
    <n v="0.56090170595978095"/>
  </r>
  <r>
    <x v="2"/>
    <x v="8"/>
    <x v="0"/>
    <x v="575"/>
    <n v="0.13675745638419146"/>
  </r>
  <r>
    <x v="2"/>
    <x v="5"/>
    <x v="0"/>
    <x v="575"/>
    <n v="4.8800178940450278"/>
  </r>
  <r>
    <x v="2"/>
    <x v="3"/>
    <x v="0"/>
    <x v="576"/>
    <n v="2.3799232931960068"/>
  </r>
  <r>
    <x v="2"/>
    <x v="4"/>
    <x v="0"/>
    <x v="576"/>
    <n v="2.3563567527120188"/>
  </r>
  <r>
    <x v="2"/>
    <x v="0"/>
    <x v="0"/>
    <x v="577"/>
    <n v="32.830594252841053"/>
  </r>
  <r>
    <x v="2"/>
    <x v="6"/>
    <x v="0"/>
    <x v="577"/>
    <n v="0.13513079864660749"/>
  </r>
  <r>
    <x v="2"/>
    <x v="1"/>
    <x v="0"/>
    <x v="577"/>
    <n v="0.39816881661519826"/>
  </r>
  <r>
    <x v="2"/>
    <x v="2"/>
    <x v="0"/>
    <x v="577"/>
    <n v="4.879508974480693"/>
  </r>
  <r>
    <x v="2"/>
    <x v="7"/>
    <x v="0"/>
    <x v="577"/>
    <n v="0.5597823080887836"/>
  </r>
  <r>
    <x v="2"/>
    <x v="8"/>
    <x v="0"/>
    <x v="577"/>
    <n v="0.13513079864660749"/>
  </r>
  <r>
    <x v="2"/>
    <x v="5"/>
    <x v="0"/>
    <x v="577"/>
    <n v="4.879508974480693"/>
  </r>
  <r>
    <x v="2"/>
    <x v="3"/>
    <x v="0"/>
    <x v="578"/>
    <n v="2.3792934190163928"/>
  </r>
  <r>
    <x v="2"/>
    <x v="4"/>
    <x v="0"/>
    <x v="578"/>
    <n v="2.3563060553546622"/>
  </r>
  <r>
    <x v="2"/>
    <x v="0"/>
    <x v="0"/>
    <x v="579"/>
    <n v="32.430800012749053"/>
  </r>
  <r>
    <x v="2"/>
    <x v="6"/>
    <x v="0"/>
    <x v="579"/>
    <n v="0.1334976494118934"/>
  </r>
  <r>
    <x v="2"/>
    <x v="1"/>
    <x v="0"/>
    <x v="579"/>
    <n v="0.39979424009200004"/>
  </r>
  <r>
    <x v="2"/>
    <x v="2"/>
    <x v="0"/>
    <x v="579"/>
    <n v="4.879072574872132"/>
  </r>
  <r>
    <x v="2"/>
    <x v="7"/>
    <x v="0"/>
    <x v="579"/>
    <n v="0.55866538007343225"/>
  </r>
  <r>
    <x v="2"/>
    <x v="8"/>
    <x v="0"/>
    <x v="579"/>
    <n v="0.1334976494118934"/>
  </r>
  <r>
    <x v="2"/>
    <x v="5"/>
    <x v="0"/>
    <x v="579"/>
    <n v="4.879072574872132"/>
  </r>
  <r>
    <x v="2"/>
    <x v="3"/>
    <x v="0"/>
    <x v="580"/>
    <n v="2.3788811769990703"/>
  </r>
  <r>
    <x v="2"/>
    <x v="4"/>
    <x v="0"/>
    <x v="580"/>
    <n v="2.3562614678809268"/>
  </r>
  <r>
    <x v="2"/>
    <x v="0"/>
    <x v="0"/>
    <x v="581"/>
    <n v="32.029374849755023"/>
  </r>
  <r>
    <x v="2"/>
    <x v="6"/>
    <x v="0"/>
    <x v="581"/>
    <n v="0.1318601891028055"/>
  </r>
  <r>
    <x v="2"/>
    <x v="1"/>
    <x v="0"/>
    <x v="581"/>
    <n v="0.40142516299403108"/>
  </r>
  <r>
    <x v="2"/>
    <x v="2"/>
    <x v="0"/>
    <x v="581"/>
    <n v="4.8786749432874288"/>
  </r>
  <r>
    <x v="2"/>
    <x v="7"/>
    <x v="0"/>
    <x v="581"/>
    <n v="0.55765863986453013"/>
  </r>
  <r>
    <x v="2"/>
    <x v="8"/>
    <x v="0"/>
    <x v="581"/>
    <n v="0.1318601891028055"/>
  </r>
  <r>
    <x v="2"/>
    <x v="5"/>
    <x v="0"/>
    <x v="581"/>
    <n v="4.8786749432874288"/>
  </r>
  <r>
    <x v="2"/>
    <x v="3"/>
    <x v="0"/>
    <x v="582"/>
    <n v="2.3784549611195471"/>
  </r>
  <r>
    <x v="2"/>
    <x v="4"/>
    <x v="0"/>
    <x v="582"/>
    <n v="2.3562129783133212"/>
  </r>
  <r>
    <x v="2"/>
    <x v="0"/>
    <x v="0"/>
    <x v="583"/>
    <n v="31.626312798292403"/>
  </r>
  <r>
    <x v="2"/>
    <x v="6"/>
    <x v="0"/>
    <x v="583"/>
    <n v="0.13021742377388357"/>
  </r>
  <r>
    <x v="2"/>
    <x v="1"/>
    <x v="0"/>
    <x v="583"/>
    <n v="0.40306205146261759"/>
  </r>
  <r>
    <x v="2"/>
    <x v="2"/>
    <x v="0"/>
    <x v="583"/>
    <n v="4.8782418531819172"/>
  </r>
  <r>
    <x v="2"/>
    <x v="7"/>
    <x v="0"/>
    <x v="583"/>
    <n v="0.55654633425423938"/>
  </r>
  <r>
    <x v="2"/>
    <x v="8"/>
    <x v="0"/>
    <x v="583"/>
    <n v="0.13021742377388357"/>
  </r>
  <r>
    <x v="2"/>
    <x v="5"/>
    <x v="0"/>
    <x v="583"/>
    <n v="4.8782418531819172"/>
  </r>
  <r>
    <x v="2"/>
    <x v="3"/>
    <x v="0"/>
    <x v="584"/>
    <n v="2.378028745687133"/>
  </r>
  <r>
    <x v="2"/>
    <x v="4"/>
    <x v="0"/>
    <x v="584"/>
    <n v="2.3561669285407705"/>
  </r>
  <r>
    <x v="2"/>
    <x v="0"/>
    <x v="0"/>
    <x v="585"/>
    <n v="31.221606972578588"/>
  </r>
  <r>
    <x v="2"/>
    <x v="6"/>
    <x v="0"/>
    <x v="585"/>
    <n v="0.1285673356287107"/>
  </r>
  <r>
    <x v="2"/>
    <x v="1"/>
    <x v="0"/>
    <x v="585"/>
    <n v="0.40470582571381475"/>
  </r>
  <r>
    <x v="2"/>
    <x v="2"/>
    <x v="0"/>
    <x v="585"/>
    <n v="4.8778225124080343"/>
  </r>
  <r>
    <x v="2"/>
    <x v="7"/>
    <x v="0"/>
    <x v="585"/>
    <n v="0.55547221505677868"/>
  </r>
  <r>
    <x v="2"/>
    <x v="8"/>
    <x v="0"/>
    <x v="585"/>
    <n v="0.1285673356287107"/>
  </r>
  <r>
    <x v="2"/>
    <x v="5"/>
    <x v="0"/>
    <x v="585"/>
    <n v="4.8778225124080343"/>
  </r>
  <r>
    <x v="2"/>
    <x v="3"/>
    <x v="0"/>
    <x v="586"/>
    <n v="2.3776025307016058"/>
  </r>
  <r>
    <x v="2"/>
    <x v="4"/>
    <x v="0"/>
    <x v="586"/>
    <n v="2.3561202485799848"/>
  </r>
  <r>
    <x v="2"/>
    <x v="0"/>
    <x v="0"/>
    <x v="587"/>
    <n v="30.815251054760243"/>
  </r>
  <r>
    <x v="2"/>
    <x v="6"/>
    <x v="0"/>
    <x v="587"/>
    <n v="0.12691121447033282"/>
  </r>
  <r>
    <x v="2"/>
    <x v="1"/>
    <x v="0"/>
    <x v="587"/>
    <n v="0.40635591781834429"/>
  </r>
  <r>
    <x v="2"/>
    <x v="2"/>
    <x v="0"/>
    <x v="587"/>
    <n v="4.8773894232045567"/>
  </r>
  <r>
    <x v="2"/>
    <x v="7"/>
    <x v="0"/>
    <x v="587"/>
    <n v="0.554364662514923"/>
  </r>
  <r>
    <x v="2"/>
    <x v="8"/>
    <x v="0"/>
    <x v="587"/>
    <n v="0.12691121447033282"/>
  </r>
  <r>
    <x v="2"/>
    <x v="5"/>
    <x v="0"/>
    <x v="587"/>
    <n v="4.8773894232045567"/>
  </r>
  <r>
    <x v="2"/>
    <x v="3"/>
    <x v="0"/>
    <x v="588"/>
    <n v="2.3771763161507531"/>
  </r>
  <r>
    <x v="2"/>
    <x v="4"/>
    <x v="0"/>
    <x v="588"/>
    <n v="2.3560759500429018"/>
  </r>
  <r>
    <x v="2"/>
    <x v="0"/>
    <x v="0"/>
    <x v="589"/>
    <n v="30.4072383782127"/>
  </r>
  <r>
    <x v="2"/>
    <x v="6"/>
    <x v="0"/>
    <x v="589"/>
    <n v="0.12524831630656719"/>
  </r>
  <r>
    <x v="2"/>
    <x v="1"/>
    <x v="0"/>
    <x v="589"/>
    <n v="0.40801267654754442"/>
  </r>
  <r>
    <x v="2"/>
    <x v="2"/>
    <x v="0"/>
    <x v="589"/>
    <n v="4.8769667024303276"/>
  </r>
  <r>
    <x v="2"/>
    <x v="7"/>
    <x v="0"/>
    <x v="589"/>
    <n v="0.55329513253421447"/>
  </r>
  <r>
    <x v="2"/>
    <x v="8"/>
    <x v="0"/>
    <x v="589"/>
    <n v="0.12524831630656719"/>
  </r>
  <r>
    <x v="2"/>
    <x v="5"/>
    <x v="0"/>
    <x v="589"/>
    <n v="4.8769667024303276"/>
  </r>
  <r>
    <x v="2"/>
    <x v="3"/>
    <x v="0"/>
    <x v="590"/>
    <n v="2.376743114935298"/>
  </r>
  <r>
    <x v="2"/>
    <x v="4"/>
    <x v="0"/>
    <x v="590"/>
    <n v="2.3560310796953532"/>
  </r>
  <r>
    <x v="2"/>
    <x v="0"/>
    <x v="0"/>
    <x v="591"/>
    <n v="29.997562533392699"/>
  </r>
  <r>
    <x v="2"/>
    <x v="6"/>
    <x v="0"/>
    <x v="591"/>
    <n v="0.12357924090283737"/>
  </r>
  <r>
    <x v="2"/>
    <x v="1"/>
    <x v="0"/>
    <x v="591"/>
    <n v="0.40967584482000141"/>
  </r>
  <r>
    <x v="2"/>
    <x v="2"/>
    <x v="0"/>
    <x v="591"/>
    <n v="4.8765368823010613"/>
  </r>
  <r>
    <x v="2"/>
    <x v="7"/>
    <x v="0"/>
    <x v="591"/>
    <n v="0.55219231290518889"/>
  </r>
  <r>
    <x v="2"/>
    <x v="8"/>
    <x v="0"/>
    <x v="591"/>
    <n v="0.12357924090283737"/>
  </r>
  <r>
    <x v="2"/>
    <x v="5"/>
    <x v="0"/>
    <x v="591"/>
    <n v="4.8765368823010613"/>
  </r>
  <r>
    <x v="2"/>
    <x v="3"/>
    <x v="0"/>
    <x v="592"/>
    <n v="2.3763169012825491"/>
  </r>
  <r>
    <x v="2"/>
    <x v="4"/>
    <x v="0"/>
    <x v="592"/>
    <n v="2.3559871289898338"/>
  </r>
  <r>
    <x v="2"/>
    <x v="0"/>
    <x v="0"/>
    <x v="593"/>
    <n v="29.586216883855265"/>
  </r>
  <r>
    <x v="2"/>
    <x v="6"/>
    <x v="0"/>
    <x v="593"/>
    <n v="0.1219035167276849"/>
  </r>
  <r>
    <x v="2"/>
    <x v="1"/>
    <x v="0"/>
    <x v="593"/>
    <n v="0.41134564953743313"/>
  </r>
  <r>
    <x v="2"/>
    <x v="2"/>
    <x v="0"/>
    <x v="593"/>
    <n v="4.8761037944576957"/>
  </r>
  <r>
    <x v="2"/>
    <x v="7"/>
    <x v="0"/>
    <x v="593"/>
    <n v="0.55109188790691421"/>
  </r>
  <r>
    <x v="2"/>
    <x v="8"/>
    <x v="0"/>
    <x v="593"/>
    <n v="0.1219035167276849"/>
  </r>
  <r>
    <x v="2"/>
    <x v="5"/>
    <x v="0"/>
    <x v="593"/>
    <n v="4.8761037944576957"/>
  </r>
  <r>
    <x v="2"/>
    <x v="3"/>
    <x v="0"/>
    <x v="594"/>
    <n v="2.375890688076665"/>
  </r>
  <r>
    <x v="2"/>
    <x v="4"/>
    <x v="0"/>
    <x v="594"/>
    <n v="2.3559454716723716"/>
  </r>
  <r>
    <x v="2"/>
    <x v="0"/>
    <x v="0"/>
    <x v="595"/>
    <n v="29.173194814724432"/>
  </r>
  <r>
    <x v="2"/>
    <x v="6"/>
    <x v="0"/>
    <x v="595"/>
    <n v="0.12022122034251247"/>
  </r>
  <r>
    <x v="2"/>
    <x v="1"/>
    <x v="0"/>
    <x v="595"/>
    <n v="0.41302206913083206"/>
  </r>
  <r>
    <x v="2"/>
    <x v="2"/>
    <x v="0"/>
    <x v="595"/>
    <n v="4.8756844558753487"/>
  </r>
  <r>
    <x v="2"/>
    <x v="7"/>
    <x v="0"/>
    <x v="595"/>
    <n v="0.55002923976839213"/>
  </r>
  <r>
    <x v="2"/>
    <x v="8"/>
    <x v="0"/>
    <x v="595"/>
    <n v="0.12022122034251247"/>
  </r>
  <r>
    <x v="2"/>
    <x v="5"/>
    <x v="0"/>
    <x v="595"/>
    <n v="4.8756844558753487"/>
  </r>
  <r>
    <x v="2"/>
    <x v="3"/>
    <x v="0"/>
    <x v="596"/>
    <n v="2.375464475318112"/>
  </r>
  <r>
    <x v="2"/>
    <x v="4"/>
    <x v="0"/>
    <x v="596"/>
    <n v="2.3559033305901478"/>
  </r>
  <r>
    <x v="2"/>
    <x v="0"/>
    <x v="0"/>
    <x v="597"/>
    <n v="28.758489874202336"/>
  </r>
  <r>
    <x v="2"/>
    <x v="6"/>
    <x v="0"/>
    <x v="597"/>
    <n v="0.11853274373864599"/>
  </r>
  <r>
    <x v="2"/>
    <x v="1"/>
    <x v="0"/>
    <x v="597"/>
    <n v="0.41470494052209472"/>
  </r>
  <r>
    <x v="2"/>
    <x v="2"/>
    <x v="0"/>
    <x v="597"/>
    <n v="4.8752513689305754"/>
  </r>
  <r>
    <x v="2"/>
    <x v="7"/>
    <x v="0"/>
    <x v="597"/>
    <n v="0.54893351359766218"/>
  </r>
  <r>
    <x v="2"/>
    <x v="8"/>
    <x v="0"/>
    <x v="597"/>
    <n v="0.11853274373864599"/>
  </r>
  <r>
    <x v="2"/>
    <x v="5"/>
    <x v="0"/>
    <x v="597"/>
    <n v="4.8752513689305754"/>
  </r>
  <r>
    <x v="2"/>
    <x v="3"/>
    <x v="0"/>
    <x v="598"/>
    <n v="2.3750382629867728"/>
  </r>
  <r>
    <x v="2"/>
    <x v="4"/>
    <x v="0"/>
    <x v="598"/>
    <n v="2.3558634245243182"/>
  </r>
  <r>
    <x v="2"/>
    <x v="0"/>
    <x v="0"/>
    <x v="599"/>
    <n v="28.342095280275988"/>
  </r>
  <r>
    <x v="2"/>
    <x v="6"/>
    <x v="0"/>
    <x v="599"/>
    <n v="0.11683738927298414"/>
  </r>
  <r>
    <x v="2"/>
    <x v="1"/>
    <x v="0"/>
    <x v="599"/>
    <n v="0.41639459392634953"/>
  </r>
  <r>
    <x v="2"/>
    <x v="2"/>
    <x v="0"/>
    <x v="599"/>
    <n v="4.8748286503648908"/>
  </r>
  <r>
    <x v="2"/>
    <x v="7"/>
    <x v="0"/>
    <x v="599"/>
    <n v="0.54787540231163379"/>
  </r>
  <r>
    <x v="2"/>
    <x v="8"/>
    <x v="0"/>
    <x v="599"/>
    <n v="0.11683738927298414"/>
  </r>
  <r>
    <x v="2"/>
    <x v="5"/>
    <x v="0"/>
    <x v="599"/>
    <n v="4.8748286503648908"/>
  </r>
  <r>
    <x v="2"/>
    <x v="3"/>
    <x v="0"/>
    <x v="600"/>
    <n v="2.3746050640414795"/>
  </r>
  <r>
    <x v="2"/>
    <x v="4"/>
    <x v="0"/>
    <x v="600"/>
    <n v="2.3558230930722734"/>
  </r>
  <r>
    <x v="2"/>
    <x v="0"/>
    <x v="0"/>
    <x v="601"/>
    <n v="27.924004490778376"/>
  </r>
  <r>
    <x v="2"/>
    <x v="6"/>
    <x v="0"/>
    <x v="601"/>
    <n v="0.11513571506971738"/>
  </r>
  <r>
    <x v="2"/>
    <x v="1"/>
    <x v="0"/>
    <x v="601"/>
    <n v="0.41809078949761053"/>
  </r>
  <r>
    <x v="2"/>
    <x v="2"/>
    <x v="0"/>
    <x v="601"/>
    <n v="4.8744055941831821"/>
  </r>
  <r>
    <x v="2"/>
    <x v="7"/>
    <x v="0"/>
    <x v="601"/>
    <n v="0.54678435505941392"/>
  </r>
  <r>
    <x v="2"/>
    <x v="8"/>
    <x v="0"/>
    <x v="601"/>
    <n v="0.11513571506971738"/>
  </r>
  <r>
    <x v="2"/>
    <x v="5"/>
    <x v="0"/>
    <x v="601"/>
    <n v="4.8744055941831821"/>
  </r>
  <r>
    <x v="2"/>
    <x v="3"/>
    <x v="0"/>
    <x v="602"/>
    <n v="2.3741928267627221"/>
  </r>
  <r>
    <x v="2"/>
    <x v="4"/>
    <x v="0"/>
    <x v="602"/>
    <n v="2.3557836812710731"/>
  </r>
  <r>
    <x v="2"/>
    <x v="0"/>
    <x v="0"/>
    <x v="603"/>
    <n v="27.504210819501925"/>
  </r>
  <r>
    <x v="2"/>
    <x v="6"/>
    <x v="0"/>
    <x v="603"/>
    <n v="0.11342743641820532"/>
  </r>
  <r>
    <x v="2"/>
    <x v="1"/>
    <x v="0"/>
    <x v="603"/>
    <n v="0.41979367127645095"/>
  </r>
  <r>
    <x v="2"/>
    <x v="2"/>
    <x v="0"/>
    <x v="603"/>
    <n v="4.8739719853712371"/>
  </r>
  <r>
    <x v="2"/>
    <x v="7"/>
    <x v="0"/>
    <x v="603"/>
    <n v="0.54569567205977543"/>
  </r>
  <r>
    <x v="2"/>
    <x v="8"/>
    <x v="0"/>
    <x v="603"/>
    <n v="0.11342743641820532"/>
  </r>
  <r>
    <x v="2"/>
    <x v="5"/>
    <x v="0"/>
    <x v="603"/>
    <n v="4.8739719853712371"/>
  </r>
  <r>
    <x v="2"/>
    <x v="3"/>
    <x v="0"/>
    <x v="604"/>
    <n v="2.3737805898834008"/>
  </r>
  <r>
    <x v="2"/>
    <x v="4"/>
    <x v="0"/>
    <x v="604"/>
    <n v="2.3557488739761823"/>
  </r>
  <r>
    <x v="2"/>
    <x v="0"/>
    <x v="0"/>
    <x v="605"/>
    <n v="27.082707449065175"/>
  </r>
  <r>
    <x v="2"/>
    <x v="6"/>
    <x v="0"/>
    <x v="605"/>
    <n v="0.1117122941783307"/>
  </r>
  <r>
    <x v="2"/>
    <x v="1"/>
    <x v="0"/>
    <x v="605"/>
    <n v="0.42150337043674924"/>
  </r>
  <r>
    <x v="2"/>
    <x v="2"/>
    <x v="0"/>
    <x v="605"/>
    <n v="4.8735743587453451"/>
  </r>
  <r>
    <x v="2"/>
    <x v="7"/>
    <x v="0"/>
    <x v="605"/>
    <n v="0.54471438571757036"/>
  </r>
  <r>
    <x v="2"/>
    <x v="8"/>
    <x v="0"/>
    <x v="605"/>
    <n v="0.1117122941783307"/>
  </r>
  <r>
    <x v="2"/>
    <x v="5"/>
    <x v="0"/>
    <x v="605"/>
    <n v="4.8735743587453451"/>
  </r>
  <r>
    <x v="2"/>
    <x v="3"/>
    <x v="0"/>
    <x v="606"/>
    <n v="2.3733543793228451"/>
  </r>
  <r>
    <x v="2"/>
    <x v="4"/>
    <x v="0"/>
    <x v="606"/>
    <n v="2.3557112124833246"/>
  </r>
  <r>
    <x v="2"/>
    <x v="0"/>
    <x v="0"/>
    <x v="607"/>
    <n v="26.659488018479511"/>
  </r>
  <r>
    <x v="2"/>
    <x v="6"/>
    <x v="0"/>
    <x v="607"/>
    <n v="0.10999132382430461"/>
  </r>
  <r>
    <x v="2"/>
    <x v="1"/>
    <x v="0"/>
    <x v="607"/>
    <n v="0.42321943058566536"/>
  </r>
  <r>
    <x v="2"/>
    <x v="2"/>
    <x v="0"/>
    <x v="607"/>
    <n v="4.8731412740373159"/>
  </r>
  <r>
    <x v="2"/>
    <x v="7"/>
    <x v="0"/>
    <x v="607"/>
    <n v="0.54363019905314369"/>
  </r>
  <r>
    <x v="2"/>
    <x v="8"/>
    <x v="0"/>
    <x v="607"/>
    <n v="0.10999132382430461"/>
  </r>
  <r>
    <x v="2"/>
    <x v="5"/>
    <x v="0"/>
    <x v="607"/>
    <n v="4.8731412740373159"/>
  </r>
  <r>
    <x v="2"/>
    <x v="3"/>
    <x v="0"/>
    <x v="608"/>
    <n v="2.3729281691954984"/>
  </r>
  <r>
    <x v="2"/>
    <x v="4"/>
    <x v="0"/>
    <x v="608"/>
    <n v="2.3556756415125557"/>
  </r>
  <r>
    <x v="2"/>
    <x v="0"/>
    <x v="0"/>
    <x v="609"/>
    <n v="26.234545399753038"/>
  </r>
  <r>
    <x v="2"/>
    <x v="6"/>
    <x v="0"/>
    <x v="609"/>
    <n v="0.10826287617296314"/>
  </r>
  <r>
    <x v="2"/>
    <x v="1"/>
    <x v="0"/>
    <x v="609"/>
    <n v="0.42494261872647332"/>
  </r>
  <r>
    <x v="2"/>
    <x v="2"/>
    <x v="0"/>
    <x v="609"/>
    <n v="4.8727219384835019"/>
  </r>
  <r>
    <x v="2"/>
    <x v="7"/>
    <x v="0"/>
    <x v="609"/>
    <n v="0.54258322950229809"/>
  </r>
  <r>
    <x v="2"/>
    <x v="8"/>
    <x v="0"/>
    <x v="609"/>
    <n v="0.10826287617296314"/>
  </r>
  <r>
    <x v="2"/>
    <x v="5"/>
    <x v="0"/>
    <x v="609"/>
    <n v="4.8727219384835019"/>
  </r>
  <r>
    <x v="2"/>
    <x v="3"/>
    <x v="0"/>
    <x v="610"/>
    <n v="2.3725019595152164"/>
  </r>
  <r>
    <x v="2"/>
    <x v="4"/>
    <x v="0"/>
    <x v="610"/>
    <n v="2.3556397896677739"/>
  </r>
  <r>
    <x v="2"/>
    <x v="0"/>
    <x v="0"/>
    <x v="611"/>
    <n v="25.807872948948329"/>
  </r>
  <r>
    <x v="2"/>
    <x v="6"/>
    <x v="0"/>
    <x v="611"/>
    <n v="0.10652803742959834"/>
  </r>
  <r>
    <x v="2"/>
    <x v="1"/>
    <x v="0"/>
    <x v="611"/>
    <n v="0.42667245080470817"/>
  </r>
  <r>
    <x v="2"/>
    <x v="2"/>
    <x v="0"/>
    <x v="611"/>
    <n v="4.8722888546774401"/>
  </r>
  <r>
    <x v="2"/>
    <x v="7"/>
    <x v="0"/>
    <x v="611"/>
    <n v="0.54150366758714918"/>
  </r>
  <r>
    <x v="2"/>
    <x v="8"/>
    <x v="0"/>
    <x v="611"/>
    <n v="0.10652803742959834"/>
  </r>
  <r>
    <x v="2"/>
    <x v="5"/>
    <x v="0"/>
    <x v="611"/>
    <n v="4.8722888546774401"/>
  </r>
  <r>
    <x v="2"/>
    <x v="3"/>
    <x v="0"/>
    <x v="612"/>
    <n v="2.3720757502829315"/>
  </r>
  <r>
    <x v="2"/>
    <x v="4"/>
    <x v="0"/>
    <x v="612"/>
    <n v="2.3556059699729959"/>
  </r>
  <r>
    <x v="2"/>
    <x v="0"/>
    <x v="0"/>
    <x v="613"/>
    <n v="25.379463719155588"/>
  </r>
  <r>
    <x v="2"/>
    <x v="6"/>
    <x v="0"/>
    <x v="613"/>
    <n v="0.10478617644341025"/>
  </r>
  <r>
    <x v="2"/>
    <x v="1"/>
    <x v="0"/>
    <x v="613"/>
    <n v="0.42840922979274054"/>
  </r>
  <r>
    <x v="2"/>
    <x v="2"/>
    <x v="0"/>
    <x v="613"/>
    <n v="4.8718661391753493"/>
  </r>
  <r>
    <x v="2"/>
    <x v="7"/>
    <x v="0"/>
    <x v="613"/>
    <n v="0.54046116337337258"/>
  </r>
  <r>
    <x v="2"/>
    <x v="8"/>
    <x v="0"/>
    <x v="613"/>
    <n v="0.10478617644341025"/>
  </r>
  <r>
    <x v="2"/>
    <x v="5"/>
    <x v="0"/>
    <x v="613"/>
    <n v="4.8718661391753493"/>
  </r>
  <r>
    <x v="2"/>
    <x v="3"/>
    <x v="0"/>
    <x v="614"/>
    <n v="2.3716425544667574"/>
  </r>
  <r>
    <x v="2"/>
    <x v="4"/>
    <x v="0"/>
    <x v="614"/>
    <n v="2.3555719277838394"/>
  </r>
  <r>
    <x v="2"/>
    <x v="0"/>
    <x v="0"/>
    <x v="615"/>
    <n v="24.949310978041584"/>
  </r>
  <r>
    <x v="2"/>
    <x v="6"/>
    <x v="0"/>
    <x v="615"/>
    <n v="0.1030377916031528"/>
  </r>
  <r>
    <x v="2"/>
    <x v="1"/>
    <x v="0"/>
    <x v="615"/>
    <n v="0.43015274111400204"/>
  </r>
  <r>
    <x v="2"/>
    <x v="2"/>
    <x v="0"/>
    <x v="615"/>
    <n v="4.8714363244059511"/>
  </r>
  <r>
    <x v="2"/>
    <x v="7"/>
    <x v="0"/>
    <x v="615"/>
    <n v="0.53938620663492176"/>
  </r>
  <r>
    <x v="2"/>
    <x v="8"/>
    <x v="0"/>
    <x v="615"/>
    <n v="0.1030377916031528"/>
  </r>
  <r>
    <x v="2"/>
    <x v="5"/>
    <x v="0"/>
    <x v="615"/>
    <n v="4.8714363244059511"/>
  </r>
  <r>
    <x v="2"/>
    <x v="3"/>
    <x v="0"/>
    <x v="616"/>
    <n v="2.3712163461329538"/>
  </r>
  <r>
    <x v="2"/>
    <x v="4"/>
    <x v="0"/>
    <x v="616"/>
    <n v="2.3555388052587167"/>
  </r>
  <r>
    <x v="2"/>
    <x v="0"/>
    <x v="0"/>
    <x v="617"/>
    <n v="24.517407795433467"/>
  </r>
  <r>
    <x v="2"/>
    <x v="6"/>
    <x v="0"/>
    <x v="617"/>
    <n v="0.10128248313944326"/>
  </r>
  <r>
    <x v="2"/>
    <x v="1"/>
    <x v="0"/>
    <x v="617"/>
    <n v="0.43190318260811827"/>
  </r>
  <r>
    <x v="2"/>
    <x v="2"/>
    <x v="0"/>
    <x v="617"/>
    <n v="4.8710032419575588"/>
  </r>
  <r>
    <x v="2"/>
    <x v="7"/>
    <x v="0"/>
    <x v="617"/>
    <n v="0.53831357990239659"/>
  </r>
  <r>
    <x v="2"/>
    <x v="8"/>
    <x v="0"/>
    <x v="617"/>
    <n v="0.10128248313944326"/>
  </r>
  <r>
    <x v="2"/>
    <x v="5"/>
    <x v="0"/>
    <x v="617"/>
    <n v="4.8710032419575588"/>
  </r>
  <r>
    <x v="2"/>
    <x v="3"/>
    <x v="0"/>
    <x v="618"/>
    <n v="2.3707901382256091"/>
  </r>
  <r>
    <x v="2"/>
    <x v="4"/>
    <x v="0"/>
    <x v="618"/>
    <n v="2.3555076268466646"/>
  </r>
  <r>
    <x v="2"/>
    <x v="0"/>
    <x v="0"/>
    <x v="619"/>
    <n v="24.083747255172632"/>
  </r>
  <r>
    <x v="2"/>
    <x v="6"/>
    <x v="0"/>
    <x v="619"/>
    <n v="9.9520310713293259E-2"/>
  </r>
  <r>
    <x v="2"/>
    <x v="1"/>
    <x v="0"/>
    <x v="619"/>
    <n v="0.43366054026083606"/>
  </r>
  <r>
    <x v="2"/>
    <x v="2"/>
    <x v="0"/>
    <x v="619"/>
    <n v="4.8705839085977676"/>
  </r>
  <r>
    <x v="2"/>
    <x v="7"/>
    <x v="0"/>
    <x v="619"/>
    <n v="0.5372777718248597"/>
  </r>
  <r>
    <x v="2"/>
    <x v="8"/>
    <x v="0"/>
    <x v="619"/>
    <n v="9.9520310713293259E-2"/>
  </r>
  <r>
    <x v="2"/>
    <x v="5"/>
    <x v="0"/>
    <x v="619"/>
    <n v="4.8705839085977676"/>
  </r>
  <r>
    <x v="2"/>
    <x v="3"/>
    <x v="0"/>
    <x v="620"/>
    <n v="2.3703639307861346"/>
  </r>
  <r>
    <x v="2"/>
    <x v="4"/>
    <x v="0"/>
    <x v="620"/>
    <n v="2.3554763139889134"/>
  </r>
  <r>
    <x v="2"/>
    <x v="0"/>
    <x v="0"/>
    <x v="621"/>
    <n v="23.648322572827961"/>
  </r>
  <r>
    <x v="2"/>
    <x v="6"/>
    <x v="0"/>
    <x v="621"/>
    <n v="9.7751593199816217E-2"/>
  </r>
  <r>
    <x v="2"/>
    <x v="1"/>
    <x v="0"/>
    <x v="621"/>
    <n v="0.43542468234467147"/>
  </r>
  <r>
    <x v="2"/>
    <x v="2"/>
    <x v="0"/>
    <x v="621"/>
    <n v="4.870150827057893"/>
  </r>
  <r>
    <x v="2"/>
    <x v="7"/>
    <x v="0"/>
    <x v="621"/>
    <n v="0.53620971714710752"/>
  </r>
  <r>
    <x v="2"/>
    <x v="8"/>
    <x v="0"/>
    <x v="621"/>
    <n v="9.7751593199816217E-2"/>
  </r>
  <r>
    <x v="2"/>
    <x v="5"/>
    <x v="0"/>
    <x v="621"/>
    <n v="4.870150827057893"/>
  </r>
  <r>
    <x v="2"/>
    <x v="3"/>
    <x v="0"/>
    <x v="622"/>
    <n v="2.3699377237733188"/>
  </r>
  <r>
    <x v="2"/>
    <x v="4"/>
    <x v="0"/>
    <x v="622"/>
    <n v="2.3554468868717704"/>
  </r>
  <r>
    <x v="2"/>
    <x v="0"/>
    <x v="0"/>
    <x v="623"/>
    <n v="23.211126681383803"/>
  </r>
  <r>
    <x v="2"/>
    <x v="6"/>
    <x v="0"/>
    <x v="623"/>
    <n v="9.5975748113824921E-2"/>
  </r>
  <r>
    <x v="2"/>
    <x v="1"/>
    <x v="0"/>
    <x v="623"/>
    <n v="0.4371958914441591"/>
  </r>
  <r>
    <x v="2"/>
    <x v="2"/>
    <x v="0"/>
    <x v="623"/>
    <n v="4.8697281137608162"/>
  </r>
  <r>
    <x v="2"/>
    <x v="7"/>
    <x v="0"/>
    <x v="623"/>
    <n v="0.53517832353508676"/>
  </r>
  <r>
    <x v="2"/>
    <x v="8"/>
    <x v="0"/>
    <x v="623"/>
    <n v="9.5975748113824921E-2"/>
  </r>
  <r>
    <x v="2"/>
    <x v="5"/>
    <x v="0"/>
    <x v="623"/>
    <n v="4.8697281137608162"/>
  </r>
  <r>
    <x v="2"/>
    <x v="3"/>
    <x v="0"/>
    <x v="624"/>
    <n v="2.3695045302205786"/>
  </r>
  <r>
    <x v="2"/>
    <x v="4"/>
    <x v="0"/>
    <x v="624"/>
    <n v="2.3554173836894288"/>
  </r>
  <r>
    <x v="2"/>
    <x v="0"/>
    <x v="0"/>
    <x v="625"/>
    <n v="22.772152709515364"/>
  </r>
  <r>
    <x v="2"/>
    <x v="6"/>
    <x v="0"/>
    <x v="625"/>
    <n v="9.419323012699872E-2"/>
  </r>
  <r>
    <x v="2"/>
    <x v="1"/>
    <x v="0"/>
    <x v="625"/>
    <n v="0.4389739718684379"/>
  </r>
  <r>
    <x v="2"/>
    <x v="2"/>
    <x v="0"/>
    <x v="625"/>
    <n v="4.8693050628484924"/>
  </r>
  <r>
    <x v="2"/>
    <x v="7"/>
    <x v="0"/>
    <x v="625"/>
    <n v="0.53411482157865908"/>
  </r>
  <r>
    <x v="2"/>
    <x v="8"/>
    <x v="0"/>
    <x v="625"/>
    <n v="9.419323012699872E-2"/>
  </r>
  <r>
    <x v="2"/>
    <x v="5"/>
    <x v="0"/>
    <x v="625"/>
    <n v="4.8693050628484924"/>
  </r>
  <r>
    <x v="2"/>
    <x v="3"/>
    <x v="0"/>
    <x v="626"/>
    <n v="2.3690922980802664"/>
  </r>
  <r>
    <x v="2"/>
    <x v="4"/>
    <x v="0"/>
    <x v="626"/>
    <n v="2.3553888001813572"/>
  </r>
  <r>
    <x v="2"/>
    <x v="0"/>
    <x v="0"/>
    <x v="627"/>
    <n v="22.331393659730484"/>
  </r>
  <r>
    <x v="2"/>
    <x v="6"/>
    <x v="0"/>
    <x v="627"/>
    <n v="9.2403798733668469E-2"/>
  </r>
  <r>
    <x v="2"/>
    <x v="1"/>
    <x v="0"/>
    <x v="627"/>
    <n v="0.44075904978488184"/>
  </r>
  <r>
    <x v="2"/>
    <x v="2"/>
    <x v="0"/>
    <x v="627"/>
    <n v="4.8688714594410243"/>
  </r>
  <r>
    <x v="2"/>
    <x v="7"/>
    <x v="0"/>
    <x v="627"/>
    <n v="0.53305362009932522"/>
  </r>
  <r>
    <x v="2"/>
    <x v="8"/>
    <x v="0"/>
    <x v="627"/>
    <n v="9.2403798733668469E-2"/>
  </r>
  <r>
    <x v="2"/>
    <x v="5"/>
    <x v="0"/>
    <x v="627"/>
    <n v="4.8688714594410243"/>
  </r>
  <r>
    <x v="2"/>
    <x v="3"/>
    <x v="0"/>
    <x v="628"/>
    <n v="2.3686800663386576"/>
  </r>
  <r>
    <x v="2"/>
    <x v="4"/>
    <x v="0"/>
    <x v="628"/>
    <n v="2.3553637733006338"/>
  </r>
  <r>
    <x v="2"/>
    <x v="0"/>
    <x v="0"/>
    <x v="629"/>
    <n v="21.888842421036657"/>
  </r>
  <r>
    <x v="2"/>
    <x v="6"/>
    <x v="0"/>
    <x v="629"/>
    <n v="9.0607237699503324E-2"/>
  </r>
  <r>
    <x v="2"/>
    <x v="1"/>
    <x v="0"/>
    <x v="629"/>
    <n v="0.44255123869382873"/>
  </r>
  <r>
    <x v="2"/>
    <x v="2"/>
    <x v="0"/>
    <x v="629"/>
    <n v="4.8684738377675485"/>
  </r>
  <r>
    <x v="2"/>
    <x v="7"/>
    <x v="0"/>
    <x v="629"/>
    <n v="0.53209710079591999"/>
  </r>
  <r>
    <x v="2"/>
    <x v="8"/>
    <x v="0"/>
    <x v="629"/>
    <n v="9.0607237699503324E-2"/>
  </r>
  <r>
    <x v="2"/>
    <x v="5"/>
    <x v="0"/>
    <x v="629"/>
    <n v="4.8684738377675485"/>
  </r>
  <r>
    <x v="2"/>
    <x v="3"/>
    <x v="0"/>
    <x v="630"/>
    <n v="2.3682538610832804"/>
  </r>
  <r>
    <x v="2"/>
    <x v="4"/>
    <x v="0"/>
    <x v="630"/>
    <n v="2.3553369401462909"/>
  </r>
  <r>
    <x v="2"/>
    <x v="0"/>
    <x v="0"/>
    <x v="631"/>
    <n v="21.444492251914209"/>
  </r>
  <r>
    <x v="2"/>
    <x v="6"/>
    <x v="0"/>
    <x v="631"/>
    <n v="8.8804380554861159E-2"/>
  </r>
  <r>
    <x v="2"/>
    <x v="1"/>
    <x v="0"/>
    <x v="631"/>
    <n v="0.44435016912244851"/>
  </r>
  <r>
    <x v="2"/>
    <x v="2"/>
    <x v="0"/>
    <x v="631"/>
    <n v="4.8680407584572905"/>
  </r>
  <r>
    <x v="2"/>
    <x v="7"/>
    <x v="0"/>
    <x v="631"/>
    <n v="0.5310402744319046"/>
  </r>
  <r>
    <x v="2"/>
    <x v="8"/>
    <x v="0"/>
    <x v="631"/>
    <n v="8.8804380554861159E-2"/>
  </r>
  <r>
    <x v="2"/>
    <x v="5"/>
    <x v="0"/>
    <x v="631"/>
    <n v="4.8680407584572905"/>
  </r>
  <r>
    <x v="2"/>
    <x v="3"/>
    <x v="0"/>
    <x v="632"/>
    <n v="2.3678276562751011"/>
  </r>
  <r>
    <x v="2"/>
    <x v="4"/>
    <x v="0"/>
    <x v="632"/>
    <n v="2.3553118482359414"/>
  </r>
  <r>
    <x v="2"/>
    <x v="0"/>
    <x v="0"/>
    <x v="633"/>
    <n v="20.998335774297139"/>
  </r>
  <r>
    <x v="2"/>
    <x v="6"/>
    <x v="0"/>
    <x v="633"/>
    <n v="8.6993885272283245E-2"/>
  </r>
  <r>
    <x v="2"/>
    <x v="1"/>
    <x v="0"/>
    <x v="633"/>
    <n v="0.44615647761706895"/>
  </r>
  <r>
    <x v="2"/>
    <x v="2"/>
    <x v="0"/>
    <x v="633"/>
    <n v="4.867621428137201"/>
  </r>
  <r>
    <x v="2"/>
    <x v="7"/>
    <x v="0"/>
    <x v="633"/>
    <n v="0.53001972212814852"/>
  </r>
  <r>
    <x v="2"/>
    <x v="8"/>
    <x v="0"/>
    <x v="633"/>
    <n v="8.6993885272283245E-2"/>
  </r>
  <r>
    <x v="2"/>
    <x v="5"/>
    <x v="0"/>
    <x v="633"/>
    <n v="4.867621428137201"/>
  </r>
  <r>
    <x v="2"/>
    <x v="3"/>
    <x v="0"/>
    <x v="634"/>
    <n v="2.3674014519144748"/>
  </r>
  <r>
    <x v="2"/>
    <x v="4"/>
    <x v="0"/>
    <x v="634"/>
    <n v="2.3552868247777026"/>
  </r>
  <r>
    <x v="2"/>
    <x v="0"/>
    <x v="0"/>
    <x v="635"/>
    <n v="20.550366002231605"/>
  </r>
  <r>
    <x v="2"/>
    <x v="6"/>
    <x v="0"/>
    <x v="635"/>
    <n v="8.5176624308490573E-2"/>
  </r>
  <r>
    <x v="2"/>
    <x v="1"/>
    <x v="0"/>
    <x v="635"/>
    <n v="0.44796977206553312"/>
  </r>
  <r>
    <x v="2"/>
    <x v="2"/>
    <x v="0"/>
    <x v="635"/>
    <n v="4.8671883497291324"/>
  </r>
  <r>
    <x v="2"/>
    <x v="7"/>
    <x v="0"/>
    <x v="635"/>
    <n v="0.52896739585109798"/>
  </r>
  <r>
    <x v="2"/>
    <x v="8"/>
    <x v="0"/>
    <x v="635"/>
    <n v="8.5176624308490573E-2"/>
  </r>
  <r>
    <x v="2"/>
    <x v="5"/>
    <x v="0"/>
    <x v="635"/>
    <n v="4.8671883497291324"/>
  </r>
  <r>
    <x v="2"/>
    <x v="3"/>
    <x v="0"/>
    <x v="636"/>
    <n v="2.3669752479873019"/>
  </r>
  <r>
    <x v="2"/>
    <x v="4"/>
    <x v="0"/>
    <x v="636"/>
    <n v="2.3552634841903286"/>
  </r>
  <r>
    <x v="2"/>
    <x v="0"/>
    <x v="0"/>
    <x v="637"/>
    <n v="20.100575697062631"/>
  </r>
  <r>
    <x v="2"/>
    <x v="6"/>
    <x v="0"/>
    <x v="637"/>
    <n v="8.3352084990609393E-2"/>
  </r>
  <r>
    <x v="2"/>
    <x v="1"/>
    <x v="0"/>
    <x v="637"/>
    <n v="0.44979030516897595"/>
  </r>
  <r>
    <x v="2"/>
    <x v="2"/>
    <x v="0"/>
    <x v="637"/>
    <n v="4.8667656394889214"/>
  </r>
  <r>
    <x v="2"/>
    <x v="7"/>
    <x v="0"/>
    <x v="637"/>
    <n v="0.52795118853464607"/>
  </r>
  <r>
    <x v="2"/>
    <x v="8"/>
    <x v="0"/>
    <x v="637"/>
    <n v="8.3352084990609393E-2"/>
  </r>
  <r>
    <x v="2"/>
    <x v="5"/>
    <x v="0"/>
    <x v="637"/>
    <n v="4.8667656394889214"/>
  </r>
  <r>
    <x v="2"/>
    <x v="3"/>
    <x v="0"/>
    <x v="638"/>
    <n v="2.3665420575638363"/>
  </r>
  <r>
    <x v="2"/>
    <x v="4"/>
    <x v="0"/>
    <x v="638"/>
    <n v="2.355240270436898"/>
  </r>
  <r>
    <x v="2"/>
    <x v="0"/>
    <x v="0"/>
    <x v="639"/>
    <n v="19.648957788178226"/>
  </r>
  <r>
    <x v="2"/>
    <x v="6"/>
    <x v="0"/>
    <x v="639"/>
    <n v="8.1520659280342037E-2"/>
  </r>
  <r>
    <x v="2"/>
    <x v="1"/>
    <x v="0"/>
    <x v="639"/>
    <n v="0.45161790888440478"/>
  </r>
  <r>
    <x v="2"/>
    <x v="2"/>
    <x v="0"/>
    <x v="639"/>
    <n v="4.866335830077082"/>
  </r>
  <r>
    <x v="2"/>
    <x v="7"/>
    <x v="0"/>
    <x v="639"/>
    <n v="0.52690334333743316"/>
  </r>
  <r>
    <x v="2"/>
    <x v="8"/>
    <x v="0"/>
    <x v="639"/>
    <n v="8.1520659280342037E-2"/>
  </r>
  <r>
    <x v="2"/>
    <x v="5"/>
    <x v="0"/>
    <x v="639"/>
    <n v="4.866335830077082"/>
  </r>
  <r>
    <x v="2"/>
    <x v="3"/>
    <x v="0"/>
    <x v="640"/>
    <n v="2.3661158545492222"/>
  </r>
  <r>
    <x v="2"/>
    <x v="4"/>
    <x v="0"/>
    <x v="640"/>
    <n v="2.3552179763729031"/>
  </r>
  <r>
    <x v="2"/>
    <x v="0"/>
    <x v="0"/>
    <x v="641"/>
    <n v="19.195505039035041"/>
  </r>
  <r>
    <x v="2"/>
    <x v="6"/>
    <x v="0"/>
    <x v="641"/>
    <n v="7.968202275690317E-2"/>
  </r>
  <r>
    <x v="2"/>
    <x v="1"/>
    <x v="0"/>
    <x v="641"/>
    <n v="0.45345274914318384"/>
  </r>
  <r>
    <x v="2"/>
    <x v="2"/>
    <x v="0"/>
    <x v="641"/>
    <n v="4.8659027530332333"/>
  </r>
  <r>
    <x v="2"/>
    <x v="7"/>
    <x v="0"/>
    <x v="641"/>
    <n v="0.52585776536236883"/>
  </r>
  <r>
    <x v="2"/>
    <x v="8"/>
    <x v="0"/>
    <x v="641"/>
    <n v="7.968202275690317E-2"/>
  </r>
  <r>
    <x v="2"/>
    <x v="5"/>
    <x v="0"/>
    <x v="641"/>
    <n v="4.8659027530332333"/>
  </r>
  <r>
    <x v="2"/>
    <x v="3"/>
    <x v="0"/>
    <x v="642"/>
    <n v="2.3656896519605564"/>
  </r>
  <r>
    <x v="2"/>
    <x v="4"/>
    <x v="0"/>
    <x v="642"/>
    <n v="2.3551972771412855"/>
  </r>
  <r>
    <x v="2"/>
    <x v="0"/>
    <x v="0"/>
    <x v="643"/>
    <n v="18.740210218876786"/>
  </r>
  <r>
    <x v="2"/>
    <x v="6"/>
    <x v="0"/>
    <x v="643"/>
    <n v="7.7836217346086561E-2"/>
  </r>
  <r>
    <x v="2"/>
    <x v="1"/>
    <x v="0"/>
    <x v="643"/>
    <n v="0.45529482015825307"/>
  </r>
  <r>
    <x v="2"/>
    <x v="2"/>
    <x v="0"/>
    <x v="643"/>
    <n v="4.8654834248968415"/>
  </r>
  <r>
    <x v="2"/>
    <x v="7"/>
    <x v="0"/>
    <x v="643"/>
    <n v="0.52484807376630205"/>
  </r>
  <r>
    <x v="2"/>
    <x v="8"/>
    <x v="0"/>
    <x v="643"/>
    <n v="7.7836217346086561E-2"/>
  </r>
  <r>
    <x v="2"/>
    <x v="5"/>
    <x v="0"/>
    <x v="643"/>
    <n v="4.8654834248968415"/>
  </r>
  <r>
    <x v="2"/>
    <x v="3"/>
    <x v="0"/>
    <x v="644"/>
    <n v="2.3652634498200875"/>
  </r>
  <r>
    <x v="2"/>
    <x v="4"/>
    <x v="0"/>
    <x v="644"/>
    <n v="2.3551767927955325"/>
  </r>
  <r>
    <x v="2"/>
    <x v="0"/>
    <x v="0"/>
    <x v="645"/>
    <n v="18.283066194404686"/>
  </r>
  <r>
    <x v="2"/>
    <x v="6"/>
    <x v="0"/>
    <x v="645"/>
    <n v="7.5983485165856166E-2"/>
  </r>
  <r>
    <x v="2"/>
    <x v="1"/>
    <x v="0"/>
    <x v="645"/>
    <n v="0.45714402447209912"/>
  </r>
  <r>
    <x v="2"/>
    <x v="2"/>
    <x v="0"/>
    <x v="645"/>
    <n v="4.8650503487512298"/>
  </r>
  <r>
    <x v="2"/>
    <x v="7"/>
    <x v="0"/>
    <x v="645"/>
    <n v="0.52380694468389843"/>
  </r>
  <r>
    <x v="2"/>
    <x v="8"/>
    <x v="0"/>
    <x v="645"/>
    <n v="7.5983485165856166E-2"/>
  </r>
  <r>
    <x v="2"/>
    <x v="5"/>
    <x v="0"/>
    <x v="645"/>
    <n v="4.8650503487512298"/>
  </r>
  <r>
    <x v="2"/>
    <x v="3"/>
    <x v="0"/>
    <x v="646"/>
    <n v="2.3648372481267721"/>
  </r>
  <r>
    <x v="2"/>
    <x v="4"/>
    <x v="0"/>
    <x v="646"/>
    <n v="2.3551578449085842"/>
  </r>
  <r>
    <x v="2"/>
    <x v="0"/>
    <x v="0"/>
    <x v="647"/>
    <n v="17.824065601949084"/>
  </r>
  <r>
    <x v="2"/>
    <x v="6"/>
    <x v="0"/>
    <x v="647"/>
    <n v="7.4123364637775274E-2"/>
  </r>
  <r>
    <x v="2"/>
    <x v="1"/>
    <x v="0"/>
    <x v="647"/>
    <n v="0.45900059245560215"/>
  </r>
  <r>
    <x v="2"/>
    <x v="2"/>
    <x v="0"/>
    <x v="647"/>
    <n v="4.8647160366183417"/>
  </r>
  <r>
    <x v="2"/>
    <x v="7"/>
    <x v="0"/>
    <x v="647"/>
    <n v="0.52280154865171791"/>
  </r>
  <r>
    <x v="2"/>
    <x v="8"/>
    <x v="0"/>
    <x v="647"/>
    <n v="7.4123364637775274E-2"/>
  </r>
  <r>
    <x v="2"/>
    <x v="5"/>
    <x v="0"/>
    <x v="647"/>
    <n v="4.8647160366183417"/>
  </r>
  <r>
    <x v="2"/>
    <x v="3"/>
    <x v="0"/>
    <x v="648"/>
    <n v="2.3709292668459669"/>
  </r>
  <r>
    <x v="2"/>
    <x v="4"/>
    <x v="0"/>
    <x v="648"/>
    <n v="2.3551391702902658"/>
  </r>
  <r>
    <x v="2"/>
    <x v="0"/>
    <x v="0"/>
    <x v="649"/>
    <n v="17.363201831709905"/>
  </r>
  <r>
    <x v="2"/>
    <x v="6"/>
    <x v="0"/>
    <x v="649"/>
    <n v="7.2257514809615869E-2"/>
  </r>
  <r>
    <x v="2"/>
    <x v="1"/>
    <x v="0"/>
    <x v="649"/>
    <n v="0.4608637702391799"/>
  </r>
  <r>
    <x v="2"/>
    <x v="2"/>
    <x v="0"/>
    <x v="649"/>
    <n v="4.8643873901851853"/>
  </r>
  <r>
    <x v="2"/>
    <x v="7"/>
    <x v="0"/>
    <x v="649"/>
    <n v="0.5217648114196568"/>
  </r>
  <r>
    <x v="2"/>
    <x v="8"/>
    <x v="0"/>
    <x v="649"/>
    <n v="7.2257514809615869E-2"/>
  </r>
  <r>
    <x v="2"/>
    <x v="5"/>
    <x v="0"/>
    <x v="649"/>
    <n v="4.8643873901851853"/>
  </r>
  <r>
    <x v="2"/>
    <x v="3"/>
    <x v="0"/>
    <x v="650"/>
    <n v="2.3707281165651795"/>
  </r>
  <r>
    <x v="2"/>
    <x v="4"/>
    <x v="0"/>
    <x v="650"/>
    <n v="2.3551076457557274"/>
  </r>
  <r>
    <x v="2"/>
    <x v="0"/>
    <x v="0"/>
    <x v="651"/>
    <n v="16.900467554219773"/>
  </r>
  <r>
    <x v="2"/>
    <x v="6"/>
    <x v="0"/>
    <x v="651"/>
    <n v="7.0384450036174967E-2"/>
  </r>
  <r>
    <x v="2"/>
    <x v="1"/>
    <x v="0"/>
    <x v="651"/>
    <n v="0.46273427749013324"/>
  </r>
  <r>
    <x v="2"/>
    <x v="2"/>
    <x v="0"/>
    <x v="651"/>
    <n v="4.8639585034768151"/>
  </r>
  <r>
    <x v="2"/>
    <x v="7"/>
    <x v="0"/>
    <x v="651"/>
    <n v="0.5207302720717174"/>
  </r>
  <r>
    <x v="2"/>
    <x v="8"/>
    <x v="0"/>
    <x v="651"/>
    <n v="7.0384450036174967E-2"/>
  </r>
  <r>
    <x v="2"/>
    <x v="5"/>
    <x v="0"/>
    <x v="651"/>
    <n v="4.8639585034768151"/>
  </r>
  <r>
    <x v="2"/>
    <x v="3"/>
    <x v="0"/>
    <x v="652"/>
    <n v="2.3703088758515012"/>
  </r>
  <r>
    <x v="2"/>
    <x v="4"/>
    <x v="0"/>
    <x v="652"/>
    <n v="2.3550785560691345"/>
  </r>
  <r>
    <x v="2"/>
    <x v="0"/>
    <x v="0"/>
    <x v="653"/>
    <n v="16.435854717860771"/>
  </r>
  <r>
    <x v="2"/>
    <x v="6"/>
    <x v="0"/>
    <x v="653"/>
    <n v="6.8502644060901036E-2"/>
  </r>
  <r>
    <x v="2"/>
    <x v="1"/>
    <x v="0"/>
    <x v="653"/>
    <n v="0.46461283635900191"/>
  </r>
  <r>
    <x v="2"/>
    <x v="2"/>
    <x v="0"/>
    <x v="653"/>
    <n v="4.8635510148040773"/>
  </r>
  <r>
    <x v="2"/>
    <x v="7"/>
    <x v="0"/>
    <x v="653"/>
    <n v="0.51976450731473167"/>
  </r>
  <r>
    <x v="2"/>
    <x v="8"/>
    <x v="0"/>
    <x v="653"/>
    <n v="6.8502644060901036E-2"/>
  </r>
  <r>
    <x v="2"/>
    <x v="5"/>
    <x v="0"/>
    <x v="653"/>
    <n v="4.8635510148040773"/>
  </r>
  <r>
    <x v="2"/>
    <x v="3"/>
    <x v="0"/>
    <x v="654"/>
    <n v="2.3698826482578594"/>
  </r>
  <r>
    <x v="2"/>
    <x v="4"/>
    <x v="0"/>
    <x v="654"/>
    <n v="2.3550483478087303"/>
  </r>
  <r>
    <x v="2"/>
    <x v="0"/>
    <x v="0"/>
    <x v="655"/>
    <n v="15.969356084694082"/>
  </r>
  <r>
    <x v="2"/>
    <x v="6"/>
    <x v="0"/>
    <x v="655"/>
    <n v="6.6613848243520096E-2"/>
  </r>
  <r>
    <x v="2"/>
    <x v="1"/>
    <x v="0"/>
    <x v="655"/>
    <n v="0.46649863316668766"/>
  </r>
  <r>
    <x v="2"/>
    <x v="2"/>
    <x v="0"/>
    <x v="655"/>
    <n v="4.8631191237674765"/>
  </r>
  <r>
    <x v="2"/>
    <x v="7"/>
    <x v="0"/>
    <x v="655"/>
    <n v="0.51873429407994531"/>
  </r>
  <r>
    <x v="2"/>
    <x v="8"/>
    <x v="0"/>
    <x v="655"/>
    <n v="6.6613848243520096E-2"/>
  </r>
  <r>
    <x v="2"/>
    <x v="5"/>
    <x v="0"/>
    <x v="655"/>
    <n v="4.8631191237674765"/>
  </r>
  <r>
    <x v="2"/>
    <x v="3"/>
    <x v="0"/>
    <x v="656"/>
    <n v="2.3694564210982927"/>
  </r>
  <r>
    <x v="2"/>
    <x v="4"/>
    <x v="0"/>
    <x v="656"/>
    <n v="2.3550199873054067"/>
  </r>
  <r>
    <x v="2"/>
    <x v="0"/>
    <x v="0"/>
    <x v="657"/>
    <n v="15.500964091321288"/>
  </r>
  <r>
    <x v="2"/>
    <x v="6"/>
    <x v="0"/>
    <x v="657"/>
    <n v="6.4717400808106895E-2"/>
  </r>
  <r>
    <x v="2"/>
    <x v="1"/>
    <x v="0"/>
    <x v="657"/>
    <n v="0.46839199337279369"/>
  </r>
  <r>
    <x v="2"/>
    <x v="2"/>
    <x v="0"/>
    <x v="657"/>
    <n v="4.8627009439921798"/>
  </r>
  <r>
    <x v="2"/>
    <x v="7"/>
    <x v="0"/>
    <x v="657"/>
    <n v="0.51773943733464445"/>
  </r>
  <r>
    <x v="2"/>
    <x v="8"/>
    <x v="0"/>
    <x v="657"/>
    <n v="6.4717400808106895E-2"/>
  </r>
  <r>
    <x v="2"/>
    <x v="5"/>
    <x v="0"/>
    <x v="657"/>
    <n v="4.8627009439921798"/>
  </r>
  <r>
    <x v="2"/>
    <x v="3"/>
    <x v="0"/>
    <x v="658"/>
    <n v="2.3690301943999348"/>
  </r>
  <r>
    <x v="2"/>
    <x v="4"/>
    <x v="0"/>
    <x v="658"/>
    <n v="2.3549915838609881"/>
  </r>
  <r>
    <x v="2"/>
    <x v="0"/>
    <x v="0"/>
    <x v="659"/>
    <n v="15.030671391694002"/>
  </r>
  <r>
    <x v="2"/>
    <x v="6"/>
    <x v="0"/>
    <x v="659"/>
    <n v="6.281379393304741E-2"/>
  </r>
  <r>
    <x v="2"/>
    <x v="1"/>
    <x v="0"/>
    <x v="659"/>
    <n v="0.47029269962728687"/>
  </r>
  <r>
    <x v="2"/>
    <x v="2"/>
    <x v="0"/>
    <x v="659"/>
    <n v="4.8622690538566582"/>
  </r>
  <r>
    <x v="2"/>
    <x v="7"/>
    <x v="0"/>
    <x v="659"/>
    <n v="0.51671360238776798"/>
  </r>
  <r>
    <x v="2"/>
    <x v="8"/>
    <x v="0"/>
    <x v="659"/>
    <n v="6.281379393304741E-2"/>
  </r>
  <r>
    <x v="2"/>
    <x v="5"/>
    <x v="0"/>
    <x v="659"/>
    <n v="4.8622690538566582"/>
  </r>
  <r>
    <x v="2"/>
    <x v="3"/>
    <x v="0"/>
    <x v="660"/>
    <n v="2.3686039681427129"/>
  </r>
  <r>
    <x v="2"/>
    <x v="4"/>
    <x v="0"/>
    <x v="660"/>
    <n v="2.3549649699577735"/>
  </r>
  <r>
    <x v="2"/>
    <x v="0"/>
    <x v="0"/>
    <x v="661"/>
    <n v="14.558470442527891"/>
  </r>
  <r>
    <x v="2"/>
    <x v="6"/>
    <x v="0"/>
    <x v="661"/>
    <n v="6.0902640305435261E-2"/>
  </r>
  <r>
    <x v="2"/>
    <x v="1"/>
    <x v="0"/>
    <x v="661"/>
    <n v="0.47220094916611027"/>
  </r>
  <r>
    <x v="2"/>
    <x v="2"/>
    <x v="0"/>
    <x v="661"/>
    <n v="4.8618475034383968"/>
  </r>
  <r>
    <x v="2"/>
    <x v="7"/>
    <x v="0"/>
    <x v="661"/>
    <n v="0.5157229730466717"/>
  </r>
  <r>
    <x v="2"/>
    <x v="8"/>
    <x v="0"/>
    <x v="661"/>
    <n v="6.0902640305435261E-2"/>
  </r>
  <r>
    <x v="2"/>
    <x v="5"/>
    <x v="0"/>
    <x v="661"/>
    <n v="4.8618475034383968"/>
  </r>
  <r>
    <x v="2"/>
    <x v="3"/>
    <x v="0"/>
    <x v="662"/>
    <n v="2.3681707550206266"/>
  </r>
  <r>
    <x v="2"/>
    <x v="4"/>
    <x v="0"/>
    <x v="662"/>
    <n v="2.3549383713376226"/>
  </r>
  <r>
    <x v="2"/>
    <x v="0"/>
    <x v="0"/>
    <x v="663"/>
    <n v="14.084353817369717"/>
  </r>
  <r>
    <x v="2"/>
    <x v="6"/>
    <x v="0"/>
    <x v="663"/>
    <n v="5.8984219312404926E-2"/>
  </r>
  <r>
    <x v="2"/>
    <x v="1"/>
    <x v="0"/>
    <x v="663"/>
    <n v="0.47411662515817521"/>
  </r>
  <r>
    <x v="2"/>
    <x v="2"/>
    <x v="0"/>
    <x v="663"/>
    <n v="4.8614188733208641"/>
  </r>
  <r>
    <x v="2"/>
    <x v="7"/>
    <x v="0"/>
    <x v="663"/>
    <n v="0.5147014979340766"/>
  </r>
  <r>
    <x v="2"/>
    <x v="8"/>
    <x v="0"/>
    <x v="663"/>
    <n v="5.8984219312404926E-2"/>
  </r>
  <r>
    <x v="2"/>
    <x v="5"/>
    <x v="0"/>
    <x v="663"/>
    <n v="4.8614188733208641"/>
  </r>
  <r>
    <x v="2"/>
    <x v="3"/>
    <x v="0"/>
    <x v="664"/>
    <n v="2.3677445296730548"/>
  </r>
  <r>
    <x v="2"/>
    <x v="4"/>
    <x v="0"/>
    <x v="664"/>
    <n v="2.3549126899265138"/>
  </r>
  <r>
    <x v="2"/>
    <x v="0"/>
    <x v="0"/>
    <x v="665"/>
    <n v="13.608313959029594"/>
  </r>
  <r>
    <x v="2"/>
    <x v="6"/>
    <x v="0"/>
    <x v="665"/>
    <n v="5.7058286221908235E-2"/>
  </r>
  <r>
    <x v="2"/>
    <x v="1"/>
    <x v="0"/>
    <x v="665"/>
    <n v="0.47603985834012352"/>
  </r>
  <r>
    <x v="2"/>
    <x v="2"/>
    <x v="0"/>
    <x v="665"/>
    <n v="4.8609869845348408"/>
  </r>
  <r>
    <x v="2"/>
    <x v="7"/>
    <x v="0"/>
    <x v="665"/>
    <n v="0.51368222871028502"/>
  </r>
  <r>
    <x v="2"/>
    <x v="8"/>
    <x v="0"/>
    <x v="665"/>
    <n v="5.7058286221908235E-2"/>
  </r>
  <r>
    <x v="2"/>
    <x v="5"/>
    <x v="0"/>
    <x v="665"/>
    <n v="4.8609869845348408"/>
  </r>
  <r>
    <x v="2"/>
    <x v="3"/>
    <x v="0"/>
    <x v="666"/>
    <n v="2.3673183047582036"/>
  </r>
  <r>
    <x v="2"/>
    <x v="4"/>
    <x v="0"/>
    <x v="666"/>
    <n v="2.3548887102552207"/>
  </r>
  <r>
    <x v="2"/>
    <x v="0"/>
    <x v="0"/>
    <x v="667"/>
    <n v="13.130343307084674"/>
  </r>
  <r>
    <x v="2"/>
    <x v="6"/>
    <x v="0"/>
    <x v="667"/>
    <n v="5.5124864196922183E-2"/>
  </r>
  <r>
    <x v="2"/>
    <x v="1"/>
    <x v="0"/>
    <x v="667"/>
    <n v="0.47797065194492017"/>
  </r>
  <r>
    <x v="2"/>
    <x v="2"/>
    <x v="0"/>
    <x v="667"/>
    <n v="4.8605688069382902"/>
  </r>
  <r>
    <x v="2"/>
    <x v="7"/>
    <x v="0"/>
    <x v="667"/>
    <n v="0.5126979388303331"/>
  </r>
  <r>
    <x v="2"/>
    <x v="8"/>
    <x v="0"/>
    <x v="667"/>
    <n v="5.5124864196922183E-2"/>
  </r>
  <r>
    <x v="2"/>
    <x v="5"/>
    <x v="0"/>
    <x v="667"/>
    <n v="4.8605688069382902"/>
  </r>
  <r>
    <x v="2"/>
    <x v="3"/>
    <x v="0"/>
    <x v="668"/>
    <n v="2.3668920803054716"/>
  </r>
  <r>
    <x v="2"/>
    <x v="4"/>
    <x v="0"/>
    <x v="668"/>
    <n v="2.3548648336812361"/>
  </r>
  <r>
    <x v="2"/>
    <x v="0"/>
    <x v="0"/>
    <x v="669"/>
    <n v="12.650434360953755"/>
  </r>
  <r>
    <x v="2"/>
    <x v="6"/>
    <x v="0"/>
    <x v="669"/>
    <n v="5.3184114252338918E-2"/>
  </r>
  <r>
    <x v="2"/>
    <x v="1"/>
    <x v="0"/>
    <x v="669"/>
    <n v="0.47990894613091889"/>
  </r>
  <r>
    <x v="2"/>
    <x v="2"/>
    <x v="0"/>
    <x v="669"/>
    <n v="4.8601369190498156"/>
  </r>
  <r>
    <x v="2"/>
    <x v="7"/>
    <x v="0"/>
    <x v="669"/>
    <n v="0.51168299817833518"/>
  </r>
  <r>
    <x v="2"/>
    <x v="8"/>
    <x v="0"/>
    <x v="669"/>
    <n v="5.3184114252338918E-2"/>
  </r>
  <r>
    <x v="2"/>
    <x v="5"/>
    <x v="0"/>
    <x v="669"/>
    <n v="4.8601369190498156"/>
  </r>
  <r>
    <x v="2"/>
    <x v="3"/>
    <x v="0"/>
    <x v="670"/>
    <n v="2.3664658562860375"/>
  </r>
  <r>
    <x v="2"/>
    <x v="4"/>
    <x v="0"/>
    <x v="670"/>
    <n v="2.3548426006307244"/>
  </r>
  <r>
    <x v="2"/>
    <x v="0"/>
    <x v="0"/>
    <x v="671"/>
    <n v="12.168579447139477"/>
  </r>
  <r>
    <x v="2"/>
    <x v="6"/>
    <x v="0"/>
    <x v="671"/>
    <n v="5.1235702566406416E-2"/>
  </r>
  <r>
    <x v="2"/>
    <x v="1"/>
    <x v="0"/>
    <x v="671"/>
    <n v="0.48185491381427736"/>
  </r>
  <r>
    <x v="2"/>
    <x v="2"/>
    <x v="0"/>
    <x v="671"/>
    <n v="4.8596237065246717"/>
  </r>
  <r>
    <x v="2"/>
    <x v="7"/>
    <x v="0"/>
    <x v="671"/>
    <n v="0.51070288770601313"/>
  </r>
  <r>
    <x v="2"/>
    <x v="8"/>
    <x v="0"/>
    <x v="671"/>
    <n v="5.1235702566406416E-2"/>
  </r>
  <r>
    <x v="2"/>
    <x v="5"/>
    <x v="0"/>
    <x v="671"/>
    <n v="4.8596237065246717"/>
  </r>
  <r>
    <x v="2"/>
    <x v="3"/>
    <x v="0"/>
    <x v="672"/>
    <n v="2.3595133585300632"/>
  </r>
  <r>
    <x v="2"/>
    <x v="4"/>
    <x v="0"/>
    <x v="672"/>
    <n v="2.3548205289026125"/>
  </r>
  <r>
    <x v="2"/>
    <x v="0"/>
    <x v="0"/>
    <x v="673"/>
    <n v="11.684770556133788"/>
  </r>
  <r>
    <x v="2"/>
    <x v="6"/>
    <x v="0"/>
    <x v="673"/>
    <n v="4.9278930963373234E-2"/>
  </r>
  <r>
    <x v="2"/>
    <x v="1"/>
    <x v="0"/>
    <x v="673"/>
    <n v="0.48380889100568941"/>
  </r>
  <r>
    <x v="2"/>
    <x v="2"/>
    <x v="0"/>
    <x v="673"/>
    <n v="4.859100455840224"/>
  </r>
  <r>
    <x v="2"/>
    <x v="7"/>
    <x v="0"/>
    <x v="673"/>
    <n v="0.5096922961627115"/>
  </r>
  <r>
    <x v="2"/>
    <x v="8"/>
    <x v="0"/>
    <x v="673"/>
    <n v="4.9278930963373234E-2"/>
  </r>
  <r>
    <x v="2"/>
    <x v="5"/>
    <x v="0"/>
    <x v="673"/>
    <n v="4.859100455840224"/>
  </r>
  <r>
    <x v="2"/>
    <x v="3"/>
    <x v="0"/>
    <x v="674"/>
    <n v="2.3588844470791237"/>
  </r>
  <r>
    <x v="2"/>
    <x v="4"/>
    <x v="0"/>
    <x v="674"/>
    <n v="2.354813158331015"/>
  </r>
  <r>
    <x v="2"/>
    <x v="0"/>
    <x v="0"/>
    <x v="675"/>
    <n v="11.199000032745825"/>
  </r>
  <r>
    <x v="2"/>
    <x v="6"/>
    <x v="0"/>
    <x v="675"/>
    <n v="4.7314561613081757E-2"/>
  </r>
  <r>
    <x v="2"/>
    <x v="1"/>
    <x v="0"/>
    <x v="675"/>
    <n v="0.48577052338796251"/>
  </r>
  <r>
    <x v="2"/>
    <x v="2"/>
    <x v="0"/>
    <x v="675"/>
    <n v="4.8586636139528716"/>
  </r>
  <r>
    <x v="2"/>
    <x v="7"/>
    <x v="0"/>
    <x v="675"/>
    <n v="0.50868392525383077"/>
  </r>
  <r>
    <x v="2"/>
    <x v="8"/>
    <x v="0"/>
    <x v="675"/>
    <n v="4.7314561613081757E-2"/>
  </r>
  <r>
    <x v="2"/>
    <x v="5"/>
    <x v="0"/>
    <x v="675"/>
    <n v="4.8586636139528716"/>
  </r>
  <r>
    <x v="2"/>
    <x v="3"/>
    <x v="0"/>
    <x v="676"/>
    <n v="2.358472225629038"/>
  </r>
  <r>
    <x v="2"/>
    <x v="4"/>
    <x v="0"/>
    <x v="676"/>
    <n v="2.354807706533979"/>
  </r>
  <r>
    <x v="2"/>
    <x v="0"/>
    <x v="0"/>
    <x v="677"/>
    <n v="10.71126061732646"/>
  </r>
  <r>
    <x v="2"/>
    <x v="6"/>
    <x v="0"/>
    <x v="677"/>
    <n v="4.5343478309799304E-2"/>
  </r>
  <r>
    <x v="2"/>
    <x v="1"/>
    <x v="0"/>
    <x v="677"/>
    <n v="0.48773941541936561"/>
  </r>
  <r>
    <x v="2"/>
    <x v="2"/>
    <x v="0"/>
    <x v="677"/>
    <n v="4.8582660022059665"/>
  </r>
  <r>
    <x v="2"/>
    <x v="7"/>
    <x v="0"/>
    <x v="677"/>
    <n v="0.50777501967998417"/>
  </r>
  <r>
    <x v="2"/>
    <x v="8"/>
    <x v="0"/>
    <x v="677"/>
    <n v="4.5343478309799304E-2"/>
  </r>
  <r>
    <x v="2"/>
    <x v="5"/>
    <x v="0"/>
    <x v="677"/>
    <n v="4.8582660022059665"/>
  </r>
  <r>
    <x v="2"/>
    <x v="3"/>
    <x v="0"/>
    <x v="678"/>
    <n v="2.3580460310126838"/>
  </r>
  <r>
    <x v="2"/>
    <x v="4"/>
    <x v="0"/>
    <x v="678"/>
    <n v="2.3548025458477673"/>
  </r>
  <r>
    <x v="2"/>
    <x v="0"/>
    <x v="0"/>
    <x v="679"/>
    <n v="10.221544760414012"/>
  </r>
  <r>
    <x v="2"/>
    <x v="6"/>
    <x v="0"/>
    <x v="679"/>
    <n v="4.3365127748270699E-2"/>
  </r>
  <r>
    <x v="2"/>
    <x v="1"/>
    <x v="0"/>
    <x v="679"/>
    <n v="0.48971585691244662"/>
  </r>
  <r>
    <x v="2"/>
    <x v="2"/>
    <x v="0"/>
    <x v="679"/>
    <n v="4.8578329337069936"/>
  </r>
  <r>
    <x v="2"/>
    <x v="7"/>
    <x v="0"/>
    <x v="679"/>
    <n v="0.506770792773932"/>
  </r>
  <r>
    <x v="2"/>
    <x v="8"/>
    <x v="0"/>
    <x v="679"/>
    <n v="4.3365127748270699E-2"/>
  </r>
  <r>
    <x v="2"/>
    <x v="5"/>
    <x v="0"/>
    <x v="679"/>
    <n v="4.8578329337069936"/>
  </r>
  <r>
    <x v="2"/>
    <x v="3"/>
    <x v="0"/>
    <x v="680"/>
    <n v="2.357619836844882"/>
  </r>
  <r>
    <x v="2"/>
    <x v="4"/>
    <x v="0"/>
    <x v="680"/>
    <n v="2.3547984273482925"/>
  </r>
  <r>
    <x v="2"/>
    <x v="0"/>
    <x v="0"/>
    <x v="681"/>
    <n v="9.7298445592063789"/>
  </r>
  <r>
    <x v="2"/>
    <x v="6"/>
    <x v="0"/>
    <x v="681"/>
    <n v="4.1378797308749458E-2"/>
  </r>
  <r>
    <x v="2"/>
    <x v="1"/>
    <x v="0"/>
    <x v="681"/>
    <n v="0.49170020120763397"/>
  </r>
  <r>
    <x v="2"/>
    <x v="2"/>
    <x v="0"/>
    <x v="681"/>
    <n v="4.8574136138551305"/>
  </r>
  <r>
    <x v="2"/>
    <x v="7"/>
    <x v="0"/>
    <x v="681"/>
    <n v="0.50580102720872866"/>
  </r>
  <r>
    <x v="2"/>
    <x v="8"/>
    <x v="0"/>
    <x v="681"/>
    <n v="4.1378797308749458E-2"/>
  </r>
  <r>
    <x v="2"/>
    <x v="5"/>
    <x v="0"/>
    <x v="681"/>
    <n v="4.8574136138551305"/>
  </r>
  <r>
    <x v="2"/>
    <x v="3"/>
    <x v="0"/>
    <x v="682"/>
    <n v="2.3571936431242335"/>
  </r>
  <r>
    <x v="2"/>
    <x v="4"/>
    <x v="0"/>
    <x v="682"/>
    <n v="2.3547950764716274"/>
  </r>
  <r>
    <x v="2"/>
    <x v="0"/>
    <x v="0"/>
    <x v="683"/>
    <n v="9.2361522929681374"/>
  </r>
  <r>
    <x v="2"/>
    <x v="6"/>
    <x v="0"/>
    <x v="683"/>
    <n v="3.9384899518819447E-2"/>
  </r>
  <r>
    <x v="2"/>
    <x v="1"/>
    <x v="0"/>
    <x v="683"/>
    <n v="0.49369226623824203"/>
  </r>
  <r>
    <x v="2"/>
    <x v="2"/>
    <x v="0"/>
    <x v="683"/>
    <n v="4.8569805462552607"/>
  </r>
  <r>
    <x v="2"/>
    <x v="7"/>
    <x v="0"/>
    <x v="683"/>
    <n v="0.50480106129906488"/>
  </r>
  <r>
    <x v="2"/>
    <x v="8"/>
    <x v="0"/>
    <x v="683"/>
    <n v="3.9384899518819447E-2"/>
  </r>
  <r>
    <x v="2"/>
    <x v="5"/>
    <x v="0"/>
    <x v="683"/>
    <n v="4.8569805462552607"/>
  </r>
  <r>
    <x v="2"/>
    <x v="3"/>
    <x v="0"/>
    <x v="684"/>
    <n v="2.3567674498294666"/>
  </r>
  <r>
    <x v="2"/>
    <x v="4"/>
    <x v="0"/>
    <x v="684"/>
    <n v="2.3547927094060395"/>
  </r>
  <r>
    <x v="2"/>
    <x v="0"/>
    <x v="0"/>
    <x v="685"/>
    <n v="8.7404601033124631"/>
  </r>
  <r>
    <x v="2"/>
    <x v="6"/>
    <x v="0"/>
    <x v="685"/>
    <n v="3.738317667433097E-2"/>
  </r>
  <r>
    <x v="2"/>
    <x v="1"/>
    <x v="0"/>
    <x v="685"/>
    <n v="0.49569218965567369"/>
  </r>
  <r>
    <x v="2"/>
    <x v="2"/>
    <x v="0"/>
    <x v="685"/>
    <n v="4.8565578465708059"/>
  </r>
  <r>
    <x v="2"/>
    <x v="7"/>
    <x v="0"/>
    <x v="685"/>
    <n v="0.50383540990045006"/>
  </r>
  <r>
    <x v="2"/>
    <x v="8"/>
    <x v="0"/>
    <x v="685"/>
    <n v="3.738317667433097E-2"/>
  </r>
  <r>
    <x v="2"/>
    <x v="5"/>
    <x v="0"/>
    <x v="685"/>
    <n v="4.8565578465708059"/>
  </r>
  <r>
    <x v="2"/>
    <x v="3"/>
    <x v="0"/>
    <x v="686"/>
    <n v="2.3563342702344059"/>
  </r>
  <r>
    <x v="2"/>
    <x v="4"/>
    <x v="0"/>
    <x v="686"/>
    <n v="2.3547911683499123"/>
  </r>
  <r>
    <x v="2"/>
    <x v="0"/>
    <x v="0"/>
    <x v="687"/>
    <n v="8.2427601937682642"/>
  </r>
  <r>
    <x v="2"/>
    <x v="6"/>
    <x v="0"/>
    <x v="687"/>
    <n v="3.5373791747817691E-2"/>
  </r>
  <r>
    <x v="2"/>
    <x v="1"/>
    <x v="0"/>
    <x v="687"/>
    <n v="0.49769990954419946"/>
  </r>
  <r>
    <x v="2"/>
    <x v="2"/>
    <x v="0"/>
    <x v="687"/>
    <n v="4.8561280478930469"/>
  </r>
  <r>
    <x v="2"/>
    <x v="7"/>
    <x v="0"/>
    <x v="687"/>
    <n v="0.50283968706169591"/>
  </r>
  <r>
    <x v="2"/>
    <x v="8"/>
    <x v="0"/>
    <x v="687"/>
    <n v="3.5373791747817691E-2"/>
  </r>
  <r>
    <x v="2"/>
    <x v="5"/>
    <x v="0"/>
    <x v="687"/>
    <n v="4.8561280478930469"/>
  </r>
  <r>
    <x v="2"/>
    <x v="3"/>
    <x v="0"/>
    <x v="688"/>
    <n v="2.3559080778534636"/>
  </r>
  <r>
    <x v="2"/>
    <x v="4"/>
    <x v="0"/>
    <x v="688"/>
    <n v="2.3547905470428843"/>
  </r>
  <r>
    <x v="2"/>
    <x v="0"/>
    <x v="0"/>
    <x v="689"/>
    <n v="7.7430446749810589"/>
  </r>
  <r>
    <x v="2"/>
    <x v="6"/>
    <x v="0"/>
    <x v="689"/>
    <n v="3.3356582474178664E-2"/>
  </r>
  <r>
    <x v="2"/>
    <x v="1"/>
    <x v="0"/>
    <x v="689"/>
    <n v="0.49971551878720566"/>
  </r>
  <r>
    <x v="2"/>
    <x v="2"/>
    <x v="0"/>
    <x v="689"/>
    <n v="4.8556949816574191"/>
  </r>
  <r>
    <x v="2"/>
    <x v="7"/>
    <x v="0"/>
    <x v="689"/>
    <n v="0.50184611102986298"/>
  </r>
  <r>
    <x v="2"/>
    <x v="8"/>
    <x v="0"/>
    <x v="689"/>
    <n v="3.3356582474178664E-2"/>
  </r>
  <r>
    <x v="2"/>
    <x v="5"/>
    <x v="0"/>
    <x v="689"/>
    <n v="4.8556949816574191"/>
  </r>
  <r>
    <x v="2"/>
    <x v="3"/>
    <x v="0"/>
    <x v="690"/>
    <n v="2.3554818859051752"/>
  </r>
  <r>
    <x v="2"/>
    <x v="4"/>
    <x v="0"/>
    <x v="690"/>
    <n v="2.3547908215044044"/>
  </r>
  <r>
    <x v="2"/>
    <x v="0"/>
    <x v="0"/>
    <x v="691"/>
    <n v="7.2413056447511766"/>
  </r>
  <r>
    <x v="2"/>
    <x v="6"/>
    <x v="0"/>
    <x v="691"/>
    <n v="3.1331552642545606E-2"/>
  </r>
  <r>
    <x v="2"/>
    <x v="1"/>
    <x v="0"/>
    <x v="691"/>
    <n v="0.5017390302298822"/>
  </r>
  <r>
    <x v="2"/>
    <x v="2"/>
    <x v="0"/>
    <x v="691"/>
    <n v="4.8552756639891204"/>
  </r>
  <r>
    <x v="2"/>
    <x v="7"/>
    <x v="0"/>
    <x v="691"/>
    <n v="0.50088662932469363"/>
  </r>
  <r>
    <x v="2"/>
    <x v="8"/>
    <x v="0"/>
    <x v="691"/>
    <n v="3.1331552642545606E-2"/>
  </r>
  <r>
    <x v="2"/>
    <x v="5"/>
    <x v="0"/>
    <x v="691"/>
    <n v="4.8552756639891204"/>
  </r>
  <r>
    <x v="2"/>
    <x v="3"/>
    <x v="0"/>
    <x v="692"/>
    <n v="2.3550556944035739"/>
  </r>
  <r>
    <x v="2"/>
    <x v="4"/>
    <x v="0"/>
    <x v="692"/>
    <n v="2.3547920100347675"/>
  </r>
  <r>
    <x v="2"/>
    <x v="0"/>
    <x v="0"/>
    <x v="693"/>
    <n v="6.7375352203380237"/>
  </r>
  <r>
    <x v="2"/>
    <x v="6"/>
    <x v="0"/>
    <x v="693"/>
    <n v="2.929877922705619E-2"/>
  </r>
  <r>
    <x v="2"/>
    <x v="1"/>
    <x v="0"/>
    <x v="693"/>
    <n v="0.50377042441315278"/>
  </r>
  <r>
    <x v="2"/>
    <x v="2"/>
    <x v="0"/>
    <x v="693"/>
    <n v="4.8548425986556376"/>
  </r>
  <r>
    <x v="2"/>
    <x v="7"/>
    <x v="0"/>
    <x v="693"/>
    <n v="0.49989726596601547"/>
  </r>
  <r>
    <x v="2"/>
    <x v="8"/>
    <x v="0"/>
    <x v="693"/>
    <n v="2.929877922705619E-2"/>
  </r>
  <r>
    <x v="2"/>
    <x v="5"/>
    <x v="0"/>
    <x v="693"/>
    <n v="4.8548425986556376"/>
  </r>
  <r>
    <x v="2"/>
    <x v="3"/>
    <x v="0"/>
    <x v="694"/>
    <n v="2.3546295033512576"/>
  </r>
  <r>
    <x v="2"/>
    <x v="4"/>
    <x v="0"/>
    <x v="694"/>
    <n v="2.3547940359573527"/>
  </r>
  <r>
    <x v="2"/>
    <x v="0"/>
    <x v="0"/>
    <x v="695"/>
    <n v="6.2317254079177786"/>
  </r>
  <r>
    <x v="2"/>
    <x v="6"/>
    <x v="0"/>
    <x v="695"/>
    <n v="2.7258060831366442E-2"/>
  </r>
  <r>
    <x v="2"/>
    <x v="1"/>
    <x v="0"/>
    <x v="695"/>
    <n v="0.50580981242024536"/>
  </r>
  <r>
    <x v="2"/>
    <x v="2"/>
    <x v="0"/>
    <x v="695"/>
    <n v="4.8544199011841682"/>
  </r>
  <r>
    <x v="2"/>
    <x v="7"/>
    <x v="0"/>
    <x v="695"/>
    <n v="0.4989418517754492"/>
  </r>
  <r>
    <x v="2"/>
    <x v="8"/>
    <x v="0"/>
    <x v="695"/>
    <n v="2.7258060831366442E-2"/>
  </r>
  <r>
    <x v="2"/>
    <x v="5"/>
    <x v="0"/>
    <x v="695"/>
    <n v="4.8544199011841682"/>
  </r>
  <r>
    <x v="2"/>
    <x v="3"/>
    <x v="0"/>
    <x v="696"/>
    <n v="2.3541963260125254"/>
  </r>
  <r>
    <x v="2"/>
    <x v="4"/>
    <x v="0"/>
    <x v="696"/>
    <n v="2.3547970343365199"/>
  </r>
  <r>
    <x v="2"/>
    <x v="0"/>
    <x v="0"/>
    <x v="697"/>
    <n v="5.7238682511337"/>
  </r>
  <r>
    <x v="2"/>
    <x v="6"/>
    <x v="0"/>
    <x v="697"/>
    <n v="2.520950986575924E-2"/>
  </r>
  <r>
    <x v="2"/>
    <x v="1"/>
    <x v="0"/>
    <x v="697"/>
    <n v="0.50785715678407883"/>
  </r>
  <r>
    <x v="2"/>
    <x v="2"/>
    <x v="0"/>
    <x v="697"/>
    <n v="4.8539968661063115"/>
  </r>
  <r>
    <x v="2"/>
    <x v="7"/>
    <x v="0"/>
    <x v="697"/>
    <n v="0.49795668338259824"/>
  </r>
  <r>
    <x v="2"/>
    <x v="8"/>
    <x v="0"/>
    <x v="697"/>
    <n v="2.520950986575924E-2"/>
  </r>
  <r>
    <x v="2"/>
    <x v="5"/>
    <x v="0"/>
    <x v="697"/>
    <n v="4.8539968661063115"/>
  </r>
  <r>
    <x v="2"/>
    <x v="3"/>
    <x v="0"/>
    <x v="698"/>
    <n v="2.3537841093015155"/>
  </r>
  <r>
    <x v="2"/>
    <x v="4"/>
    <x v="0"/>
    <x v="698"/>
    <n v="2.3548009524793745"/>
  </r>
  <r>
    <x v="2"/>
    <x v="0"/>
    <x v="0"/>
    <x v="699"/>
    <n v="5.2139557320414376"/>
  </r>
  <r>
    <x v="2"/>
    <x v="6"/>
    <x v="0"/>
    <x v="699"/>
    <n v="2.3153032127506992E-2"/>
  </r>
  <r>
    <x v="2"/>
    <x v="1"/>
    <x v="0"/>
    <x v="699"/>
    <n v="0.50991251909226243"/>
  </r>
  <r>
    <x v="2"/>
    <x v="2"/>
    <x v="0"/>
    <x v="699"/>
    <n v="4.8535632789282834"/>
  </r>
  <r>
    <x v="2"/>
    <x v="7"/>
    <x v="0"/>
    <x v="699"/>
    <n v="0.49697363467068173"/>
  </r>
  <r>
    <x v="2"/>
    <x v="8"/>
    <x v="0"/>
    <x v="699"/>
    <n v="2.3153032127506992E-2"/>
  </r>
  <r>
    <x v="2"/>
    <x v="5"/>
    <x v="0"/>
    <x v="699"/>
    <n v="4.8535632789282834"/>
  </r>
  <r>
    <x v="2"/>
    <x v="3"/>
    <x v="0"/>
    <x v="700"/>
    <n v="2.3533718929901637"/>
  </r>
  <r>
    <x v="2"/>
    <x v="4"/>
    <x v="0"/>
    <x v="700"/>
    <n v="2.3548052820061338"/>
  </r>
  <r>
    <x v="2"/>
    <x v="0"/>
    <x v="0"/>
    <x v="701"/>
    <n v="4.7019797829114687"/>
  </r>
  <r>
    <x v="2"/>
    <x v="6"/>
    <x v="0"/>
    <x v="701"/>
    <n v="2.1088553399161627E-2"/>
  </r>
  <r>
    <x v="2"/>
    <x v="1"/>
    <x v="0"/>
    <x v="701"/>
    <n v="0.5119759491299688"/>
  </r>
  <r>
    <x v="2"/>
    <x v="2"/>
    <x v="0"/>
    <x v="701"/>
    <n v="4.853165672141766"/>
  </r>
  <r>
    <x v="2"/>
    <x v="7"/>
    <x v="0"/>
    <x v="701"/>
    <n v="0.49608754909629915"/>
  </r>
  <r>
    <x v="2"/>
    <x v="8"/>
    <x v="0"/>
    <x v="701"/>
    <n v="2.1088553399161627E-2"/>
  </r>
  <r>
    <x v="2"/>
    <x v="5"/>
    <x v="0"/>
    <x v="701"/>
    <n v="4.853165672141766"/>
  </r>
  <r>
    <x v="2"/>
    <x v="3"/>
    <x v="0"/>
    <x v="702"/>
    <n v="2.3529457036943979"/>
  </r>
  <r>
    <x v="2"/>
    <x v="4"/>
    <x v="0"/>
    <x v="702"/>
    <n v="2.3548109506753123"/>
  </r>
  <r>
    <x v="2"/>
    <x v="0"/>
    <x v="0"/>
    <x v="703"/>
    <n v="4.1879323942772757"/>
  </r>
  <r>
    <x v="2"/>
    <x v="6"/>
    <x v="0"/>
    <x v="703"/>
    <n v="1.901623906127544E-2"/>
  </r>
  <r>
    <x v="2"/>
    <x v="1"/>
    <x v="0"/>
    <x v="703"/>
    <n v="0.51404738863419319"/>
  </r>
  <r>
    <x v="2"/>
    <x v="2"/>
    <x v="0"/>
    <x v="703"/>
    <n v="4.8527326090377443"/>
  </r>
  <r>
    <x v="2"/>
    <x v="7"/>
    <x v="0"/>
    <x v="703"/>
    <n v="0.49510853184656151"/>
  </r>
  <r>
    <x v="2"/>
    <x v="8"/>
    <x v="0"/>
    <x v="703"/>
    <n v="1.901623906127544E-2"/>
  </r>
  <r>
    <x v="2"/>
    <x v="5"/>
    <x v="0"/>
    <x v="703"/>
    <n v="4.8527326090377443"/>
  </r>
  <r>
    <x v="2"/>
    <x v="3"/>
    <x v="0"/>
    <x v="704"/>
    <n v="2.3525195148246025"/>
  </r>
  <r>
    <x v="2"/>
    <x v="4"/>
    <x v="0"/>
    <x v="704"/>
    <n v="2.3548173122301064"/>
  </r>
  <r>
    <x v="2"/>
    <x v="0"/>
    <x v="0"/>
    <x v="705"/>
    <n v="3.6718053881345551"/>
  </r>
  <r>
    <x v="2"/>
    <x v="6"/>
    <x v="0"/>
    <x v="705"/>
    <n v="1.6935763411795705E-2"/>
  </r>
  <r>
    <x v="2"/>
    <x v="1"/>
    <x v="0"/>
    <x v="705"/>
    <n v="0.51612700614272067"/>
  </r>
  <r>
    <x v="2"/>
    <x v="2"/>
    <x v="0"/>
    <x v="705"/>
    <n v="4.8523132944097469"/>
  </r>
  <r>
    <x v="2"/>
    <x v="7"/>
    <x v="0"/>
    <x v="705"/>
    <n v="0.49416310727333163"/>
  </r>
  <r>
    <x v="2"/>
    <x v="8"/>
    <x v="0"/>
    <x v="705"/>
    <n v="1.6935763411795705E-2"/>
  </r>
  <r>
    <x v="2"/>
    <x v="5"/>
    <x v="0"/>
    <x v="705"/>
    <n v="4.8523132944097469"/>
  </r>
  <r>
    <x v="2"/>
    <x v="3"/>
    <x v="0"/>
    <x v="706"/>
    <n v="2.3520933264250532"/>
  </r>
  <r>
    <x v="2"/>
    <x v="4"/>
    <x v="0"/>
    <x v="706"/>
    <n v="2.3548247907772213"/>
  </r>
  <r>
    <x v="2"/>
    <x v="0"/>
    <x v="0"/>
    <x v="707"/>
    <n v="3.1535906494035895"/>
  </r>
  <r>
    <x v="2"/>
    <x v="6"/>
    <x v="0"/>
    <x v="707"/>
    <n v="1.4847291749442194E-2"/>
  </r>
  <r>
    <x v="2"/>
    <x v="1"/>
    <x v="0"/>
    <x v="707"/>
    <n v="0.51821473873096557"/>
  </r>
  <r>
    <x v="2"/>
    <x v="2"/>
    <x v="0"/>
    <x v="707"/>
    <n v="4.8518802322158194"/>
  </r>
  <r>
    <x v="2"/>
    <x v="7"/>
    <x v="0"/>
    <x v="707"/>
    <n v="0.49318823669495732"/>
  </r>
  <r>
    <x v="2"/>
    <x v="8"/>
    <x v="0"/>
    <x v="707"/>
    <n v="1.4847291749442194E-2"/>
  </r>
  <r>
    <x v="2"/>
    <x v="5"/>
    <x v="0"/>
    <x v="707"/>
    <n v="4.8518802322158194"/>
  </r>
  <r>
    <x v="2"/>
    <x v="3"/>
    <x v="0"/>
    <x v="708"/>
    <n v="2.3516671384503196"/>
  </r>
  <r>
    <x v="2"/>
    <x v="4"/>
    <x v="0"/>
    <x v="708"/>
    <n v="2.3548329038326044"/>
  </r>
  <r>
    <x v="2"/>
    <x v="0"/>
    <x v="0"/>
    <x v="709"/>
    <n v="2.6332799907094953"/>
  </r>
  <r>
    <x v="2"/>
    <x v="6"/>
    <x v="0"/>
    <x v="709"/>
    <n v="1.2750703443618266E-2"/>
  </r>
  <r>
    <x v="2"/>
    <x v="1"/>
    <x v="0"/>
    <x v="709"/>
    <n v="0.52031065869409421"/>
  </r>
  <r>
    <x v="2"/>
    <x v="2"/>
    <x v="0"/>
    <x v="709"/>
    <n v="4.8514575378012381"/>
  </r>
  <r>
    <x v="2"/>
    <x v="7"/>
    <x v="0"/>
    <x v="709"/>
    <n v="0.49224681591709102"/>
  </r>
  <r>
    <x v="2"/>
    <x v="8"/>
    <x v="0"/>
    <x v="709"/>
    <n v="1.2750703443618266E-2"/>
  </r>
  <r>
    <x v="2"/>
    <x v="5"/>
    <x v="0"/>
    <x v="709"/>
    <n v="4.8514575378012381"/>
  </r>
  <r>
    <x v="2"/>
    <x v="3"/>
    <x v="0"/>
    <x v="710"/>
    <n v="2.3512339642484559"/>
  </r>
  <r>
    <x v="2"/>
    <x v="4"/>
    <x v="0"/>
    <x v="710"/>
    <n v="2.3548421922696905"/>
  </r>
  <r>
    <x v="2"/>
    <x v="0"/>
    <x v="0"/>
    <x v="711"/>
    <n v="2.1108652264825776"/>
  </r>
  <r>
    <x v="2"/>
    <x v="6"/>
    <x v="0"/>
    <x v="711"/>
    <n v="1.0646038383390621E-2"/>
  </r>
  <r>
    <x v="2"/>
    <x v="1"/>
    <x v="0"/>
    <x v="711"/>
    <n v="0.52241476422691779"/>
  </r>
  <r>
    <x v="2"/>
    <x v="2"/>
    <x v="0"/>
    <x v="711"/>
    <n v="4.8510277444738659"/>
  </r>
  <r>
    <x v="2"/>
    <x v="7"/>
    <x v="0"/>
    <x v="711"/>
    <n v="0.49127607460047695"/>
  </r>
  <r>
    <x v="2"/>
    <x v="8"/>
    <x v="0"/>
    <x v="711"/>
    <n v="1.0646038383390621E-2"/>
  </r>
  <r>
    <x v="2"/>
    <x v="5"/>
    <x v="0"/>
    <x v="711"/>
    <n v="4.8510277444738659"/>
  </r>
  <r>
    <x v="2"/>
    <x v="3"/>
    <x v="0"/>
    <x v="712"/>
    <n v="2.3508077771722036"/>
  </r>
  <r>
    <x v="2"/>
    <x v="4"/>
    <x v="0"/>
    <x v="712"/>
    <n v="2.3548524004916249"/>
  </r>
  <r>
    <x v="2"/>
    <x v="0"/>
    <x v="0"/>
    <x v="713"/>
    <n v="1.5863381197774693"/>
  </r>
  <r>
    <x v="2"/>
    <x v="6"/>
    <x v="0"/>
    <x v="713"/>
    <n v="8.5332214820934039E-3"/>
  </r>
  <r>
    <x v="2"/>
    <x v="1"/>
    <x v="0"/>
    <x v="713"/>
    <n v="0.52452710670510827"/>
  </r>
  <r>
    <x v="2"/>
    <x v="2"/>
    <x v="0"/>
    <x v="713"/>
    <n v="4.8505946836367864"/>
  </r>
  <r>
    <x v="2"/>
    <x v="7"/>
    <x v="0"/>
    <x v="713"/>
    <n v="0.49030742251142895"/>
  </r>
  <r>
    <x v="2"/>
    <x v="8"/>
    <x v="0"/>
    <x v="713"/>
    <n v="8.5332214820934039E-3"/>
  </r>
  <r>
    <x v="2"/>
    <x v="5"/>
    <x v="0"/>
    <x v="713"/>
    <n v="4.8505946836367864"/>
  </r>
  <r>
    <x v="2"/>
    <x v="3"/>
    <x v="0"/>
    <x v="714"/>
    <n v="2.3503815905451697"/>
  </r>
  <r>
    <x v="2"/>
    <x v="4"/>
    <x v="0"/>
    <x v="714"/>
    <n v="2.3548631551767896"/>
  </r>
  <r>
    <x v="2"/>
    <x v="0"/>
    <x v="0"/>
    <x v="715"/>
    <n v="1.0596904103136131"/>
  </r>
  <r>
    <x v="2"/>
    <x v="6"/>
    <x v="0"/>
    <x v="715"/>
    <n v="6.4122360418691331E-3"/>
  </r>
  <r>
    <x v="2"/>
    <x v="1"/>
    <x v="0"/>
    <x v="715"/>
    <n v="0.52664770946385608"/>
  </r>
  <r>
    <x v="2"/>
    <x v="2"/>
    <x v="0"/>
    <x v="715"/>
    <n v="4.8501753712041218"/>
  </r>
  <r>
    <x v="2"/>
    <x v="7"/>
    <x v="0"/>
    <x v="715"/>
    <n v="0.48937200596567604"/>
  </r>
  <r>
    <x v="2"/>
    <x v="8"/>
    <x v="0"/>
    <x v="715"/>
    <n v="6.4122360418691331E-3"/>
  </r>
  <r>
    <x v="2"/>
    <x v="5"/>
    <x v="0"/>
    <x v="715"/>
    <n v="4.8501753712041218"/>
  </r>
  <r>
    <x v="2"/>
    <x v="3"/>
    <x v="0"/>
    <x v="716"/>
    <n v="2.349955404364712"/>
  </r>
  <r>
    <x v="2"/>
    <x v="4"/>
    <x v="0"/>
    <x v="716"/>
    <n v="2.3548751733073026"/>
  </r>
  <r>
    <x v="2"/>
    <x v="0"/>
    <x v="0"/>
    <x v="717"/>
    <n v="0.5309138131686022"/>
  </r>
  <r>
    <x v="2"/>
    <x v="6"/>
    <x v="0"/>
    <x v="717"/>
    <n v="4.2830702743368908E-3"/>
  </r>
  <r>
    <x v="2"/>
    <x v="1"/>
    <x v="0"/>
    <x v="717"/>
    <n v="0.52877659714501091"/>
  </r>
  <r>
    <x v="2"/>
    <x v="2"/>
    <x v="0"/>
    <x v="717"/>
    <n v="4.8497423112694094"/>
  </r>
  <r>
    <x v="2"/>
    <x v="7"/>
    <x v="0"/>
    <x v="717"/>
    <n v="0.48840745359471249"/>
  </r>
  <r>
    <x v="2"/>
    <x v="8"/>
    <x v="0"/>
    <x v="717"/>
    <n v="4.2830702743368908E-3"/>
  </r>
  <r>
    <x v="2"/>
    <x v="5"/>
    <x v="0"/>
    <x v="717"/>
    <n v="4.8497423112694094"/>
  </r>
  <r>
    <x v="2"/>
    <x v="3"/>
    <x v="0"/>
    <x v="718"/>
    <n v="2.3495292186175964"/>
  </r>
  <r>
    <x v="2"/>
    <x v="4"/>
    <x v="0"/>
    <x v="718"/>
    <n v="2.3548876795229434"/>
  </r>
  <r>
    <x v="2"/>
    <x v="0"/>
    <x v="0"/>
    <x v="719"/>
    <n v="0"/>
  </r>
  <r>
    <x v="2"/>
    <x v="6"/>
    <x v="0"/>
    <x v="719"/>
    <n v="2.1456626528009539E-3"/>
  </r>
  <r>
    <x v="2"/>
    <x v="1"/>
    <x v="0"/>
    <x v="719"/>
    <n v="0.5309138131686022"/>
  </r>
  <r>
    <x v="2"/>
    <x v="2"/>
    <x v="0"/>
    <x v="719"/>
    <n v="0"/>
  </r>
  <r>
    <x v="2"/>
    <x v="7"/>
    <x v="0"/>
    <x v="719"/>
    <n v="0.48747599551476389"/>
  </r>
  <r>
    <x v="2"/>
    <x v="8"/>
    <x v="0"/>
    <x v="719"/>
    <n v="2.1456626528009539E-3"/>
  </r>
  <r>
    <x v="2"/>
    <x v="5"/>
    <x v="0"/>
    <x v="719"/>
    <n v="0"/>
  </r>
  <r>
    <x v="3"/>
    <x v="0"/>
    <x v="0"/>
    <x v="0"/>
    <n v="100"/>
  </r>
  <r>
    <x v="3"/>
    <x v="1"/>
    <x v="0"/>
    <x v="0"/>
    <n v="0"/>
  </r>
  <r>
    <x v="3"/>
    <x v="2"/>
    <x v="0"/>
    <x v="0"/>
    <n v="3.5000000000000004"/>
  </r>
  <r>
    <x v="3"/>
    <x v="3"/>
    <x v="0"/>
    <x v="0"/>
    <n v="-0.63561546480365161"/>
  </r>
  <r>
    <x v="3"/>
    <x v="4"/>
    <x v="0"/>
    <x v="0"/>
    <n v="0.40705252660817592"/>
  </r>
  <r>
    <x v="3"/>
    <x v="5"/>
    <x v="0"/>
    <x v="0"/>
    <n v="3.5000000000000004"/>
  </r>
  <r>
    <x v="3"/>
    <x v="0"/>
    <x v="0"/>
    <x v="1"/>
    <n v="99.842621978857849"/>
  </r>
  <r>
    <x v="3"/>
    <x v="6"/>
    <x v="0"/>
    <x v="1"/>
    <n v="0.29166666666666669"/>
  </r>
  <r>
    <x v="3"/>
    <x v="1"/>
    <x v="0"/>
    <x v="1"/>
    <n v="0.15737802114215674"/>
  </r>
  <r>
    <x v="3"/>
    <x v="2"/>
    <x v="0"/>
    <x v="1"/>
    <n v="1.8644423884624708"/>
  </r>
  <r>
    <x v="3"/>
    <x v="7"/>
    <x v="0"/>
    <x v="1"/>
    <n v="1.0002620570796439"/>
  </r>
  <r>
    <x v="3"/>
    <x v="8"/>
    <x v="0"/>
    <x v="1"/>
    <n v="0.29166666666666669"/>
  </r>
  <r>
    <x v="3"/>
    <x v="5"/>
    <x v="0"/>
    <x v="1"/>
    <n v="1.8644423884624708"/>
  </r>
  <r>
    <x v="3"/>
    <x v="3"/>
    <x v="0"/>
    <x v="2"/>
    <n v="-0.63555624961780799"/>
  </r>
  <r>
    <x v="3"/>
    <x v="4"/>
    <x v="0"/>
    <x v="2"/>
    <n v="0.40915768777483041"/>
  </r>
  <r>
    <x v="3"/>
    <x v="0"/>
    <x v="0"/>
    <x v="3"/>
    <n v="99.634687805365218"/>
  </r>
  <r>
    <x v="3"/>
    <x v="6"/>
    <x v="0"/>
    <x v="3"/>
    <n v="0.15512568049384776"/>
  </r>
  <r>
    <x v="3"/>
    <x v="1"/>
    <x v="0"/>
    <x v="3"/>
    <n v="0.20793417349263035"/>
  </r>
  <r>
    <x v="3"/>
    <x v="2"/>
    <x v="0"/>
    <x v="3"/>
    <n v="1.864100664343358"/>
  </r>
  <r>
    <x v="3"/>
    <x v="7"/>
    <x v="0"/>
    <x v="3"/>
    <n v="1.0008038569617481"/>
  </r>
  <r>
    <x v="3"/>
    <x v="8"/>
    <x v="0"/>
    <x v="3"/>
    <n v="0.15512568049384776"/>
  </r>
  <r>
    <x v="3"/>
    <x v="5"/>
    <x v="0"/>
    <x v="3"/>
    <n v="1.864100664343358"/>
  </r>
  <r>
    <x v="3"/>
    <x v="3"/>
    <x v="0"/>
    <x v="4"/>
    <n v="-0.63619667593216578"/>
  </r>
  <r>
    <x v="3"/>
    <x v="4"/>
    <x v="0"/>
    <x v="4"/>
    <n v="0.41105921445088178"/>
  </r>
  <r>
    <x v="3"/>
    <x v="0"/>
    <x v="0"/>
    <x v="5"/>
    <n v="99.4264190174992"/>
  </r>
  <r>
    <x v="3"/>
    <x v="6"/>
    <x v="0"/>
    <x v="5"/>
    <n v="0.15477423977468696"/>
  </r>
  <r>
    <x v="3"/>
    <x v="1"/>
    <x v="0"/>
    <x v="5"/>
    <n v="0.20826878786601585"/>
  </r>
  <r>
    <x v="3"/>
    <x v="2"/>
    <x v="0"/>
    <x v="5"/>
    <n v="1.8737032286221347"/>
  </r>
  <r>
    <x v="3"/>
    <x v="7"/>
    <x v="0"/>
    <x v="5"/>
    <n v="1.0012937409996949"/>
  </r>
  <r>
    <x v="3"/>
    <x v="8"/>
    <x v="0"/>
    <x v="5"/>
    <n v="0.15477423977468696"/>
  </r>
  <r>
    <x v="3"/>
    <x v="5"/>
    <x v="0"/>
    <x v="5"/>
    <n v="1.8737032286221347"/>
  </r>
  <r>
    <x v="3"/>
    <x v="3"/>
    <x v="0"/>
    <x v="6"/>
    <n v="-0.61573578600057077"/>
  </r>
  <r>
    <x v="3"/>
    <x v="4"/>
    <x v="0"/>
    <x v="6"/>
    <n v="0.41316589229831724"/>
  </r>
  <r>
    <x v="3"/>
    <x v="0"/>
    <x v="0"/>
    <x v="7"/>
    <n v="99.218150507143051"/>
  </r>
  <r>
    <x v="3"/>
    <x v="6"/>
    <x v="0"/>
    <x v="7"/>
    <n v="0.1552463352695212"/>
  </r>
  <r>
    <x v="3"/>
    <x v="1"/>
    <x v="0"/>
    <x v="7"/>
    <n v="0.20826851035614244"/>
  </r>
  <r>
    <x v="3"/>
    <x v="2"/>
    <x v="0"/>
    <x v="7"/>
    <n v="1.8894527055975587"/>
  </r>
  <r>
    <x v="3"/>
    <x v="7"/>
    <x v="0"/>
    <x v="7"/>
    <n v="1.0018281698887166"/>
  </r>
  <r>
    <x v="3"/>
    <x v="8"/>
    <x v="0"/>
    <x v="7"/>
    <n v="0.1552463352695212"/>
  </r>
  <r>
    <x v="3"/>
    <x v="5"/>
    <x v="0"/>
    <x v="7"/>
    <n v="1.8894527055975587"/>
  </r>
  <r>
    <x v="3"/>
    <x v="3"/>
    <x v="0"/>
    <x v="8"/>
    <n v="-0.60535853193222078"/>
  </r>
  <r>
    <x v="3"/>
    <x v="4"/>
    <x v="0"/>
    <x v="8"/>
    <n v="0.41516217146764234"/>
  </r>
  <r>
    <x v="3"/>
    <x v="0"/>
    <x v="0"/>
    <x v="9"/>
    <n v="99.010086307048454"/>
  </r>
  <r>
    <x v="3"/>
    <x v="6"/>
    <x v="0"/>
    <x v="9"/>
    <n v="0.15622333576675604"/>
  </r>
  <r>
    <x v="3"/>
    <x v="1"/>
    <x v="0"/>
    <x v="9"/>
    <n v="0.20806420009459806"/>
  </r>
  <r>
    <x v="3"/>
    <x v="2"/>
    <x v="0"/>
    <x v="9"/>
    <n v="1.8985276626486061"/>
  </r>
  <r>
    <x v="3"/>
    <x v="7"/>
    <x v="0"/>
    <x v="9"/>
    <n v="1.0023325749313308"/>
  </r>
  <r>
    <x v="3"/>
    <x v="8"/>
    <x v="0"/>
    <x v="9"/>
    <n v="0.15622333576675604"/>
  </r>
  <r>
    <x v="3"/>
    <x v="5"/>
    <x v="0"/>
    <x v="9"/>
    <n v="1.8985276626486061"/>
  </r>
  <r>
    <x v="3"/>
    <x v="3"/>
    <x v="0"/>
    <x v="10"/>
    <n v="-0.59732689565432651"/>
  </r>
  <r>
    <x v="3"/>
    <x v="4"/>
    <x v="0"/>
    <x v="10"/>
    <n v="0.41720277322716548"/>
  </r>
  <r>
    <x v="3"/>
    <x v="0"/>
    <x v="0"/>
    <x v="11"/>
    <n v="98.801998708543053"/>
  </r>
  <r>
    <x v="3"/>
    <x v="6"/>
    <x v="0"/>
    <x v="11"/>
    <n v="0.15664448977929787"/>
  </r>
  <r>
    <x v="3"/>
    <x v="1"/>
    <x v="0"/>
    <x v="11"/>
    <n v="0.20808759850539701"/>
  </r>
  <r>
    <x v="3"/>
    <x v="2"/>
    <x v="0"/>
    <x v="11"/>
    <n v="1.9037256023039275"/>
  </r>
  <r>
    <x v="3"/>
    <x v="7"/>
    <x v="0"/>
    <x v="11"/>
    <n v="1.0028462836837373"/>
  </r>
  <r>
    <x v="3"/>
    <x v="8"/>
    <x v="0"/>
    <x v="11"/>
    <n v="0.15664448977929787"/>
  </r>
  <r>
    <x v="3"/>
    <x v="5"/>
    <x v="0"/>
    <x v="11"/>
    <n v="1.9037256023039275"/>
  </r>
  <r>
    <x v="3"/>
    <x v="3"/>
    <x v="0"/>
    <x v="12"/>
    <n v="-0.59522188859386649"/>
  </r>
  <r>
    <x v="3"/>
    <x v="4"/>
    <x v="0"/>
    <x v="12"/>
    <n v="0.419160915806982"/>
  </r>
  <r>
    <x v="3"/>
    <x v="0"/>
    <x v="0"/>
    <x v="13"/>
    <n v="98.59375573287339"/>
  </r>
  <r>
    <x v="3"/>
    <x v="6"/>
    <x v="0"/>
    <x v="13"/>
    <n v="0.15674324541687748"/>
  </r>
  <r>
    <x v="3"/>
    <x v="1"/>
    <x v="0"/>
    <x v="13"/>
    <n v="0.20824297566966629"/>
  </r>
  <r>
    <x v="3"/>
    <x v="2"/>
    <x v="0"/>
    <x v="13"/>
    <n v="1.9085431625212237"/>
  </r>
  <r>
    <x v="3"/>
    <x v="7"/>
    <x v="0"/>
    <x v="13"/>
    <n v="1.003339359483989"/>
  </r>
  <r>
    <x v="3"/>
    <x v="8"/>
    <x v="0"/>
    <x v="13"/>
    <n v="0.15674324541687748"/>
  </r>
  <r>
    <x v="3"/>
    <x v="5"/>
    <x v="0"/>
    <x v="13"/>
    <n v="1.9085431625212237"/>
  </r>
  <r>
    <x v="3"/>
    <x v="3"/>
    <x v="0"/>
    <x v="14"/>
    <n v="-0.58744062577307243"/>
  </r>
  <r>
    <x v="3"/>
    <x v="4"/>
    <x v="0"/>
    <x v="14"/>
    <n v="0.42117985463656638"/>
  </r>
  <r>
    <x v="3"/>
    <x v="0"/>
    <x v="0"/>
    <x v="15"/>
    <n v="98.385343176845993"/>
  </r>
  <r>
    <x v="3"/>
    <x v="6"/>
    <x v="0"/>
    <x v="15"/>
    <n v="0.15680869864271935"/>
  </r>
  <r>
    <x v="3"/>
    <x v="1"/>
    <x v="0"/>
    <x v="15"/>
    <n v="0.20841255602739278"/>
  </r>
  <r>
    <x v="3"/>
    <x v="2"/>
    <x v="0"/>
    <x v="15"/>
    <n v="1.9165900743417821"/>
  </r>
  <r>
    <x v="3"/>
    <x v="7"/>
    <x v="0"/>
    <x v="15"/>
    <n v="1.0038449939305376"/>
  </r>
  <r>
    <x v="3"/>
    <x v="8"/>
    <x v="0"/>
    <x v="15"/>
    <n v="0.15680869864271935"/>
  </r>
  <r>
    <x v="3"/>
    <x v="5"/>
    <x v="0"/>
    <x v="15"/>
    <n v="1.9165900743417821"/>
  </r>
  <r>
    <x v="3"/>
    <x v="3"/>
    <x v="0"/>
    <x v="16"/>
    <n v="-0.57911033207116436"/>
  </r>
  <r>
    <x v="3"/>
    <x v="4"/>
    <x v="0"/>
    <x v="16"/>
    <n v="0.42318214358278983"/>
  </r>
  <r>
    <x v="3"/>
    <x v="0"/>
    <x v="0"/>
    <x v="17"/>
    <n v="98.176867111228475"/>
  </r>
  <r>
    <x v="3"/>
    <x v="6"/>
    <x v="0"/>
    <x v="17"/>
    <n v="0.15713697682787753"/>
  </r>
  <r>
    <x v="3"/>
    <x v="1"/>
    <x v="0"/>
    <x v="17"/>
    <n v="0.20847606561752077"/>
  </r>
  <r>
    <x v="3"/>
    <x v="2"/>
    <x v="0"/>
    <x v="17"/>
    <n v="1.9242214571076646"/>
  </r>
  <r>
    <x v="3"/>
    <x v="7"/>
    <x v="0"/>
    <x v="17"/>
    <n v="1.0043439785568358"/>
  </r>
  <r>
    <x v="3"/>
    <x v="8"/>
    <x v="0"/>
    <x v="17"/>
    <n v="0.15713697682787753"/>
  </r>
  <r>
    <x v="3"/>
    <x v="5"/>
    <x v="0"/>
    <x v="17"/>
    <n v="1.9242214571076646"/>
  </r>
  <r>
    <x v="3"/>
    <x v="3"/>
    <x v="0"/>
    <x v="18"/>
    <n v="-0.57244664205878815"/>
  </r>
  <r>
    <x v="3"/>
    <x v="4"/>
    <x v="0"/>
    <x v="18"/>
    <n v="0.42510258991494965"/>
  </r>
  <r>
    <x v="3"/>
    <x v="0"/>
    <x v="0"/>
    <x v="19"/>
    <n v="97.968311588830019"/>
  </r>
  <r>
    <x v="3"/>
    <x v="6"/>
    <x v="0"/>
    <x v="19"/>
    <n v="0.15742836190586137"/>
  </r>
  <r>
    <x v="3"/>
    <x v="1"/>
    <x v="0"/>
    <x v="19"/>
    <n v="0.2085555223984514"/>
  </r>
  <r>
    <x v="3"/>
    <x v="2"/>
    <x v="0"/>
    <x v="19"/>
    <n v="1.9330526763683167"/>
  </r>
  <r>
    <x v="3"/>
    <x v="7"/>
    <x v="0"/>
    <x v="19"/>
    <n v="1.0048207636935693"/>
  </r>
  <r>
    <x v="3"/>
    <x v="8"/>
    <x v="0"/>
    <x v="19"/>
    <n v="0.15742836190586137"/>
  </r>
  <r>
    <x v="3"/>
    <x v="5"/>
    <x v="0"/>
    <x v="19"/>
    <n v="1.9330526763683167"/>
  </r>
  <r>
    <x v="3"/>
    <x v="3"/>
    <x v="0"/>
    <x v="20"/>
    <n v="-0.56108104871698261"/>
  </r>
  <r>
    <x v="3"/>
    <x v="4"/>
    <x v="0"/>
    <x v="20"/>
    <n v="0.42707279806093457"/>
  </r>
  <r>
    <x v="3"/>
    <x v="0"/>
    <x v="0"/>
    <x v="21"/>
    <n v="97.75971429579954"/>
  </r>
  <r>
    <x v="3"/>
    <x v="6"/>
    <x v="0"/>
    <x v="21"/>
    <n v="0.1578149224300609"/>
  </r>
  <r>
    <x v="3"/>
    <x v="1"/>
    <x v="0"/>
    <x v="21"/>
    <n v="0.20859729303048541"/>
  </r>
  <r>
    <x v="3"/>
    <x v="2"/>
    <x v="0"/>
    <x v="21"/>
    <n v="1.9418328427747358"/>
  </r>
  <r>
    <x v="3"/>
    <x v="7"/>
    <x v="0"/>
    <x v="21"/>
    <n v="1.0053060958086073"/>
  </r>
  <r>
    <x v="3"/>
    <x v="8"/>
    <x v="0"/>
    <x v="21"/>
    <n v="0.1578149224300609"/>
  </r>
  <r>
    <x v="3"/>
    <x v="5"/>
    <x v="0"/>
    <x v="21"/>
    <n v="1.9418328427747358"/>
  </r>
  <r>
    <x v="3"/>
    <x v="3"/>
    <x v="0"/>
    <x v="22"/>
    <n v="-0.55525318034697069"/>
  </r>
  <r>
    <x v="3"/>
    <x v="4"/>
    <x v="0"/>
    <x v="22"/>
    <n v="0.42895590008096285"/>
  </r>
  <r>
    <x v="3"/>
    <x v="0"/>
    <x v="0"/>
    <x v="23"/>
    <n v="97.551071206081218"/>
  </r>
  <r>
    <x v="3"/>
    <x v="6"/>
    <x v="0"/>
    <x v="23"/>
    <n v="0.15819418659988202"/>
  </r>
  <r>
    <x v="3"/>
    <x v="1"/>
    <x v="0"/>
    <x v="23"/>
    <n v="0.20864308971832282"/>
  </r>
  <r>
    <x v="3"/>
    <x v="2"/>
    <x v="0"/>
    <x v="23"/>
    <n v="1.9516652893028488"/>
  </r>
  <r>
    <x v="3"/>
    <x v="7"/>
    <x v="0"/>
    <x v="23"/>
    <n v="1.0057686959497882"/>
  </r>
  <r>
    <x v="3"/>
    <x v="8"/>
    <x v="0"/>
    <x v="23"/>
    <n v="0.15819418659988202"/>
  </r>
  <r>
    <x v="3"/>
    <x v="5"/>
    <x v="0"/>
    <x v="23"/>
    <n v="1.9516652893028488"/>
  </r>
  <r>
    <x v="3"/>
    <x v="3"/>
    <x v="0"/>
    <x v="24"/>
    <n v="-0.54095447920872175"/>
  </r>
  <r>
    <x v="3"/>
    <x v="4"/>
    <x v="0"/>
    <x v="24"/>
    <n v="0.4308893119463475"/>
  </r>
  <r>
    <x v="3"/>
    <x v="0"/>
    <x v="0"/>
    <x v="25"/>
    <n v="97.342414666076621"/>
  </r>
  <r>
    <x v="3"/>
    <x v="6"/>
    <x v="0"/>
    <x v="25"/>
    <n v="0.15865586633934942"/>
  </r>
  <r>
    <x v="3"/>
    <x v="1"/>
    <x v="0"/>
    <x v="25"/>
    <n v="0.20865654000459119"/>
  </r>
  <r>
    <x v="3"/>
    <x v="2"/>
    <x v="0"/>
    <x v="25"/>
    <n v="1.9631454709499321"/>
  </r>
  <r>
    <x v="3"/>
    <x v="7"/>
    <x v="0"/>
    <x v="25"/>
    <n v="1.0062384900028027"/>
  </r>
  <r>
    <x v="3"/>
    <x v="8"/>
    <x v="0"/>
    <x v="25"/>
    <n v="0.15865586633934942"/>
  </r>
  <r>
    <x v="3"/>
    <x v="5"/>
    <x v="0"/>
    <x v="25"/>
    <n v="1.9631454709499321"/>
  </r>
  <r>
    <x v="3"/>
    <x v="3"/>
    <x v="0"/>
    <x v="26"/>
    <n v="-0.53248106259413674"/>
  </r>
  <r>
    <x v="3"/>
    <x v="4"/>
    <x v="0"/>
    <x v="26"/>
    <n v="0.43279210132851631"/>
  </r>
  <r>
    <x v="3"/>
    <x v="0"/>
    <x v="0"/>
    <x v="27"/>
    <n v="97.133796238010035"/>
  </r>
  <r>
    <x v="3"/>
    <x v="6"/>
    <x v="0"/>
    <x v="27"/>
    <n v="0.15924776706919883"/>
  </r>
  <r>
    <x v="3"/>
    <x v="1"/>
    <x v="0"/>
    <x v="27"/>
    <n v="0.20861842806659053"/>
  </r>
  <r>
    <x v="3"/>
    <x v="2"/>
    <x v="0"/>
    <x v="27"/>
    <n v="1.9720582696688507"/>
  </r>
  <r>
    <x v="3"/>
    <x v="7"/>
    <x v="0"/>
    <x v="27"/>
    <n v="1.0066986342935991"/>
  </r>
  <r>
    <x v="3"/>
    <x v="8"/>
    <x v="0"/>
    <x v="27"/>
    <n v="0.15924776706919883"/>
  </r>
  <r>
    <x v="3"/>
    <x v="5"/>
    <x v="0"/>
    <x v="27"/>
    <n v="1.9720582696688507"/>
  </r>
  <r>
    <x v="3"/>
    <x v="3"/>
    <x v="0"/>
    <x v="28"/>
    <n v="-0.52400747480242371"/>
  </r>
  <r>
    <x v="3"/>
    <x v="4"/>
    <x v="0"/>
    <x v="28"/>
    <n v="0.43449437172233818"/>
  </r>
  <r>
    <x v="3"/>
    <x v="0"/>
    <x v="0"/>
    <x v="29"/>
    <n v="96.925128789628943"/>
  </r>
  <r>
    <x v="3"/>
    <x v="6"/>
    <x v="0"/>
    <x v="29"/>
    <n v="0.15962792177958068"/>
  </r>
  <r>
    <x v="3"/>
    <x v="1"/>
    <x v="0"/>
    <x v="29"/>
    <n v="0.20866744838109116"/>
  </r>
  <r>
    <x v="3"/>
    <x v="2"/>
    <x v="0"/>
    <x v="29"/>
    <n v="1.9864043088226515"/>
  </r>
  <r>
    <x v="3"/>
    <x v="7"/>
    <x v="0"/>
    <x v="29"/>
    <n v="1.0071075066586477"/>
  </r>
  <r>
    <x v="3"/>
    <x v="8"/>
    <x v="0"/>
    <x v="29"/>
    <n v="0.15962792177958068"/>
  </r>
  <r>
    <x v="3"/>
    <x v="5"/>
    <x v="0"/>
    <x v="29"/>
    <n v="1.9864043088226515"/>
  </r>
  <r>
    <x v="3"/>
    <x v="3"/>
    <x v="0"/>
    <x v="30"/>
    <n v="-0.50248858748072056"/>
  </r>
  <r>
    <x v="3"/>
    <x v="4"/>
    <x v="0"/>
    <x v="30"/>
    <n v="0.43636089554652813"/>
  </r>
  <r>
    <x v="3"/>
    <x v="0"/>
    <x v="0"/>
    <x v="31"/>
    <n v="96.716587525679188"/>
  </r>
  <r>
    <x v="3"/>
    <x v="6"/>
    <x v="0"/>
    <x v="31"/>
    <n v="0.1604437445507578"/>
  </r>
  <r>
    <x v="3"/>
    <x v="1"/>
    <x v="0"/>
    <x v="31"/>
    <n v="0.20854126394975964"/>
  </r>
  <r>
    <x v="3"/>
    <x v="2"/>
    <x v="0"/>
    <x v="31"/>
    <n v="2.0026942206272524"/>
  </r>
  <r>
    <x v="3"/>
    <x v="7"/>
    <x v="0"/>
    <x v="31"/>
    <n v="1.007548039870042"/>
  </r>
  <r>
    <x v="3"/>
    <x v="8"/>
    <x v="0"/>
    <x v="31"/>
    <n v="0.1604437445507578"/>
  </r>
  <r>
    <x v="3"/>
    <x v="5"/>
    <x v="0"/>
    <x v="31"/>
    <n v="2.0026942206272524"/>
  </r>
  <r>
    <x v="3"/>
    <x v="3"/>
    <x v="0"/>
    <x v="32"/>
    <n v="-0.49212270129339597"/>
  </r>
  <r>
    <x v="3"/>
    <x v="4"/>
    <x v="0"/>
    <x v="32"/>
    <n v="0.43812260221418597"/>
  </r>
  <r>
    <x v="3"/>
    <x v="0"/>
    <x v="0"/>
    <x v="33"/>
    <n v="96.508231993037754"/>
  </r>
  <r>
    <x v="3"/>
    <x v="6"/>
    <x v="0"/>
    <x v="33"/>
    <n v="0.16141145906372295"/>
  </r>
  <r>
    <x v="3"/>
    <x v="1"/>
    <x v="0"/>
    <x v="33"/>
    <n v="0.20835553264143419"/>
  </r>
  <r>
    <x v="3"/>
    <x v="2"/>
    <x v="0"/>
    <x v="33"/>
    <n v="2.012893047907347"/>
  </r>
  <r>
    <x v="3"/>
    <x v="7"/>
    <x v="0"/>
    <x v="33"/>
    <n v="1.0079609815986166"/>
  </r>
  <r>
    <x v="3"/>
    <x v="8"/>
    <x v="0"/>
    <x v="33"/>
    <n v="0.16141145906372295"/>
  </r>
  <r>
    <x v="3"/>
    <x v="5"/>
    <x v="0"/>
    <x v="33"/>
    <n v="2.012893047907347"/>
  </r>
  <r>
    <x v="3"/>
    <x v="3"/>
    <x v="0"/>
    <x v="34"/>
    <n v="-0.48175654094629872"/>
  </r>
  <r>
    <x v="3"/>
    <x v="4"/>
    <x v="0"/>
    <x v="34"/>
    <n v="0.43992084782782381"/>
  </r>
  <r>
    <x v="3"/>
    <x v="0"/>
    <x v="0"/>
    <x v="35"/>
    <n v="96.299860144342844"/>
  </r>
  <r>
    <x v="3"/>
    <x v="6"/>
    <x v="0"/>
    <x v="35"/>
    <n v="0.16188395770384595"/>
  </r>
  <r>
    <x v="3"/>
    <x v="1"/>
    <x v="0"/>
    <x v="35"/>
    <n v="0.2083718486949093"/>
  </r>
  <r>
    <x v="3"/>
    <x v="2"/>
    <x v="0"/>
    <x v="35"/>
    <n v="2.033624950858246"/>
  </r>
  <r>
    <x v="3"/>
    <x v="7"/>
    <x v="0"/>
    <x v="35"/>
    <n v="1.0083790880112828"/>
  </r>
  <r>
    <x v="3"/>
    <x v="8"/>
    <x v="0"/>
    <x v="35"/>
    <n v="0.16188395770384595"/>
  </r>
  <r>
    <x v="3"/>
    <x v="5"/>
    <x v="0"/>
    <x v="35"/>
    <n v="2.033624950858246"/>
  </r>
  <r>
    <x v="3"/>
    <x v="3"/>
    <x v="0"/>
    <x v="36"/>
    <n v="-0.45099117998086413"/>
  </r>
  <r>
    <x v="3"/>
    <x v="4"/>
    <x v="0"/>
    <x v="36"/>
    <n v="0.44163961708307831"/>
  </r>
  <r>
    <x v="3"/>
    <x v="0"/>
    <x v="0"/>
    <x v="37"/>
    <n v="96.091810260918052"/>
  </r>
  <r>
    <x v="3"/>
    <x v="6"/>
    <x v="0"/>
    <x v="37"/>
    <n v="0.16319816529474601"/>
  </r>
  <r>
    <x v="3"/>
    <x v="1"/>
    <x v="0"/>
    <x v="37"/>
    <n v="0.20804988342478661"/>
  </r>
  <r>
    <x v="3"/>
    <x v="2"/>
    <x v="0"/>
    <x v="37"/>
    <n v="2.0551676582513423"/>
  </r>
  <r>
    <x v="3"/>
    <x v="7"/>
    <x v="0"/>
    <x v="37"/>
    <n v="1.008766600458876"/>
  </r>
  <r>
    <x v="3"/>
    <x v="8"/>
    <x v="0"/>
    <x v="37"/>
    <n v="0.16319816529474601"/>
  </r>
  <r>
    <x v="3"/>
    <x v="5"/>
    <x v="0"/>
    <x v="37"/>
    <n v="2.0551676582513423"/>
  </r>
  <r>
    <x v="3"/>
    <x v="3"/>
    <x v="0"/>
    <x v="38"/>
    <n v="-0.43826249431943021"/>
  </r>
  <r>
    <x v="3"/>
    <x v="4"/>
    <x v="0"/>
    <x v="38"/>
    <n v="0.44334978876257036"/>
  </r>
  <r>
    <x v="3"/>
    <x v="0"/>
    <x v="0"/>
    <x v="39"/>
    <n v="95.88410283714768"/>
  </r>
  <r>
    <x v="3"/>
    <x v="6"/>
    <x v="0"/>
    <x v="39"/>
    <n v="0.16457065055921941"/>
  </r>
  <r>
    <x v="3"/>
    <x v="1"/>
    <x v="0"/>
    <x v="39"/>
    <n v="0.20770742377037743"/>
  </r>
  <r>
    <x v="3"/>
    <x v="2"/>
    <x v="0"/>
    <x v="39"/>
    <n v="2.0677972045006077"/>
  </r>
  <r>
    <x v="3"/>
    <x v="7"/>
    <x v="0"/>
    <x v="39"/>
    <n v="1.0091486378230601"/>
  </r>
  <r>
    <x v="3"/>
    <x v="8"/>
    <x v="0"/>
    <x v="39"/>
    <n v="0.16457065055921941"/>
  </r>
  <r>
    <x v="3"/>
    <x v="5"/>
    <x v="0"/>
    <x v="39"/>
    <n v="2.0677972045006077"/>
  </r>
  <r>
    <x v="3"/>
    <x v="3"/>
    <x v="0"/>
    <x v="40"/>
    <n v="-0.42573871024056409"/>
  </r>
  <r>
    <x v="3"/>
    <x v="4"/>
    <x v="0"/>
    <x v="40"/>
    <n v="0.44503272137610406"/>
  </r>
  <r>
    <x v="3"/>
    <x v="0"/>
    <x v="0"/>
    <x v="41"/>
    <n v="95.676445762809564"/>
  </r>
  <r>
    <x v="3"/>
    <x v="6"/>
    <x v="0"/>
    <x v="41"/>
    <n v="0.16522406650225233"/>
  </r>
  <r>
    <x v="3"/>
    <x v="1"/>
    <x v="0"/>
    <x v="41"/>
    <n v="0.20765707433811123"/>
  </r>
  <r>
    <x v="3"/>
    <x v="2"/>
    <x v="0"/>
    <x v="41"/>
    <n v="2.0805231783224221"/>
  </r>
  <r>
    <x v="3"/>
    <x v="7"/>
    <x v="0"/>
    <x v="41"/>
    <n v="1.0095199435391591"/>
  </r>
  <r>
    <x v="3"/>
    <x v="8"/>
    <x v="0"/>
    <x v="41"/>
    <n v="0.16522406650225233"/>
  </r>
  <r>
    <x v="3"/>
    <x v="5"/>
    <x v="0"/>
    <x v="41"/>
    <n v="2.0805231783224221"/>
  </r>
  <r>
    <x v="3"/>
    <x v="3"/>
    <x v="0"/>
    <x v="42"/>
    <n v="-0.41321453932525731"/>
  </r>
  <r>
    <x v="3"/>
    <x v="4"/>
    <x v="0"/>
    <x v="42"/>
    <n v="0.44663543179492837"/>
  </r>
  <r>
    <x v="3"/>
    <x v="0"/>
    <x v="0"/>
    <x v="43"/>
    <n v="95.468838845059608"/>
  </r>
  <r>
    <x v="3"/>
    <x v="6"/>
    <x v="0"/>
    <x v="43"/>
    <n v="0.16588088585752786"/>
  </r>
  <r>
    <x v="3"/>
    <x v="1"/>
    <x v="0"/>
    <x v="43"/>
    <n v="0.20760691774996201"/>
  </r>
  <r>
    <x v="3"/>
    <x v="2"/>
    <x v="0"/>
    <x v="43"/>
    <n v="2.0928455401032919"/>
  </r>
  <r>
    <x v="3"/>
    <x v="7"/>
    <x v="0"/>
    <x v="43"/>
    <n v="1.0098687935711645"/>
  </r>
  <r>
    <x v="3"/>
    <x v="8"/>
    <x v="0"/>
    <x v="43"/>
    <n v="0.16588088585752786"/>
  </r>
  <r>
    <x v="3"/>
    <x v="5"/>
    <x v="0"/>
    <x v="43"/>
    <n v="2.0928455401032919"/>
  </r>
  <r>
    <x v="3"/>
    <x v="3"/>
    <x v="0"/>
    <x v="44"/>
    <n v="-0.40068996870621376"/>
  </r>
  <r>
    <x v="3"/>
    <x v="4"/>
    <x v="0"/>
    <x v="44"/>
    <n v="0.44826476861345999"/>
  </r>
  <r>
    <x v="3"/>
    <x v="0"/>
    <x v="0"/>
    <x v="45"/>
    <n v="95.261265884760974"/>
  </r>
  <r>
    <x v="3"/>
    <x v="6"/>
    <x v="0"/>
    <x v="45"/>
    <n v="0.16650127799643577"/>
  </r>
  <r>
    <x v="3"/>
    <x v="1"/>
    <x v="0"/>
    <x v="45"/>
    <n v="0.20757296029864114"/>
  </r>
  <r>
    <x v="3"/>
    <x v="2"/>
    <x v="0"/>
    <x v="45"/>
    <n v="2.1055723131030746"/>
  </r>
  <r>
    <x v="3"/>
    <x v="7"/>
    <x v="0"/>
    <x v="45"/>
    <n v="1.0102187821332895"/>
  </r>
  <r>
    <x v="3"/>
    <x v="8"/>
    <x v="0"/>
    <x v="45"/>
    <n v="0.16650127799643577"/>
  </r>
  <r>
    <x v="3"/>
    <x v="5"/>
    <x v="0"/>
    <x v="45"/>
    <n v="2.1055723131030746"/>
  </r>
  <r>
    <x v="3"/>
    <x v="3"/>
    <x v="0"/>
    <x v="46"/>
    <n v="-0.38816501134818493"/>
  </r>
  <r>
    <x v="3"/>
    <x v="4"/>
    <x v="0"/>
    <x v="46"/>
    <n v="0.44981561452781538"/>
  </r>
  <r>
    <x v="3"/>
    <x v="0"/>
    <x v="0"/>
    <x v="47"/>
    <n v="95.053736559663577"/>
  </r>
  <r>
    <x v="3"/>
    <x v="6"/>
    <x v="0"/>
    <x v="47"/>
    <n v="0.16714956996508598"/>
  </r>
  <r>
    <x v="3"/>
    <x v="1"/>
    <x v="0"/>
    <x v="47"/>
    <n v="0.20752932509739783"/>
  </r>
  <r>
    <x v="3"/>
    <x v="2"/>
    <x v="0"/>
    <x v="47"/>
    <n v="2.1365835206352801"/>
  </r>
  <r>
    <x v="3"/>
    <x v="7"/>
    <x v="0"/>
    <x v="47"/>
    <n v="1.0105469829511018"/>
  </r>
  <r>
    <x v="3"/>
    <x v="8"/>
    <x v="0"/>
    <x v="47"/>
    <n v="0.16714956996508598"/>
  </r>
  <r>
    <x v="3"/>
    <x v="5"/>
    <x v="0"/>
    <x v="47"/>
    <n v="2.1365835206352801"/>
  </r>
  <r>
    <x v="3"/>
    <x v="3"/>
    <x v="0"/>
    <x v="48"/>
    <n v="-0.33701126790623981"/>
  </r>
  <r>
    <x v="3"/>
    <x v="4"/>
    <x v="0"/>
    <x v="48"/>
    <n v="0.45139136054066498"/>
  </r>
  <r>
    <x v="3"/>
    <x v="0"/>
    <x v="0"/>
    <x v="49"/>
    <n v="94.846827650865748"/>
  </r>
  <r>
    <x v="3"/>
    <x v="6"/>
    <x v="0"/>
    <x v="49"/>
    <n v="0.16924187259015372"/>
  </r>
  <r>
    <x v="3"/>
    <x v="1"/>
    <x v="0"/>
    <x v="49"/>
    <n v="0.20690890879783491"/>
  </r>
  <r>
    <x v="3"/>
    <x v="2"/>
    <x v="0"/>
    <x v="49"/>
    <n v="2.1702920954355531"/>
  </r>
  <r>
    <x v="3"/>
    <x v="7"/>
    <x v="0"/>
    <x v="49"/>
    <n v="1.0108595098839694"/>
  </r>
  <r>
    <x v="3"/>
    <x v="8"/>
    <x v="0"/>
    <x v="49"/>
    <n v="0.16924187259015372"/>
  </r>
  <r>
    <x v="3"/>
    <x v="5"/>
    <x v="0"/>
    <x v="49"/>
    <n v="2.1702920954355531"/>
  </r>
  <r>
    <x v="3"/>
    <x v="3"/>
    <x v="0"/>
    <x v="50"/>
    <n v="-0.3219170604288335"/>
  </r>
  <r>
    <x v="3"/>
    <x v="4"/>
    <x v="0"/>
    <x v="50"/>
    <n v="0.45285762818494391"/>
  </r>
  <r>
    <x v="3"/>
    <x v="0"/>
    <x v="0"/>
    <x v="51"/>
    <n v="94.640615091044751"/>
  </r>
  <r>
    <x v="3"/>
    <x v="6"/>
    <x v="0"/>
    <x v="51"/>
    <n v="0.17153776693984352"/>
  </r>
  <r>
    <x v="3"/>
    <x v="1"/>
    <x v="0"/>
    <x v="51"/>
    <n v="0.20621255982099401"/>
  </r>
  <r>
    <x v="3"/>
    <x v="2"/>
    <x v="0"/>
    <x v="51"/>
    <n v="2.1861691278389084"/>
  </r>
  <r>
    <x v="3"/>
    <x v="7"/>
    <x v="0"/>
    <x v="51"/>
    <n v="1.0111430841623867"/>
  </r>
  <r>
    <x v="3"/>
    <x v="8"/>
    <x v="0"/>
    <x v="51"/>
    <n v="0.17153776693984352"/>
  </r>
  <r>
    <x v="3"/>
    <x v="5"/>
    <x v="0"/>
    <x v="51"/>
    <n v="2.1861691278389084"/>
  </r>
  <r>
    <x v="3"/>
    <x v="3"/>
    <x v="0"/>
    <x v="52"/>
    <n v="-0.3068223117187352"/>
  </r>
  <r>
    <x v="3"/>
    <x v="4"/>
    <x v="0"/>
    <x v="52"/>
    <n v="0.45415284196743677"/>
  </r>
  <r>
    <x v="3"/>
    <x v="0"/>
    <x v="0"/>
    <x v="53"/>
    <n v="94.43452896488516"/>
  </r>
  <r>
    <x v="3"/>
    <x v="6"/>
    <x v="0"/>
    <x v="53"/>
    <n v="0.17241699245977263"/>
  </r>
  <r>
    <x v="3"/>
    <x v="1"/>
    <x v="0"/>
    <x v="53"/>
    <n v="0.20608612615958402"/>
  </r>
  <r>
    <x v="3"/>
    <x v="2"/>
    <x v="0"/>
    <x v="53"/>
    <n v="2.2007291838685306"/>
  </r>
  <r>
    <x v="3"/>
    <x v="7"/>
    <x v="0"/>
    <x v="53"/>
    <n v="1.0113869259733628"/>
  </r>
  <r>
    <x v="3"/>
    <x v="8"/>
    <x v="0"/>
    <x v="53"/>
    <n v="0.17241699245977263"/>
  </r>
  <r>
    <x v="3"/>
    <x v="5"/>
    <x v="0"/>
    <x v="53"/>
    <n v="2.2007291838685306"/>
  </r>
  <r>
    <x v="3"/>
    <x v="3"/>
    <x v="0"/>
    <x v="54"/>
    <n v="-0.29121525702683337"/>
  </r>
  <r>
    <x v="3"/>
    <x v="4"/>
    <x v="0"/>
    <x v="54"/>
    <n v="0.45555455009338441"/>
  </r>
  <r>
    <x v="3"/>
    <x v="0"/>
    <x v="0"/>
    <x v="55"/>
    <n v="94.228523907128874"/>
  </r>
  <r>
    <x v="3"/>
    <x v="6"/>
    <x v="0"/>
    <x v="55"/>
    <n v="0.17318735321491738"/>
  </r>
  <r>
    <x v="3"/>
    <x v="1"/>
    <x v="0"/>
    <x v="55"/>
    <n v="0.20600505775628597"/>
  </r>
  <r>
    <x v="3"/>
    <x v="2"/>
    <x v="0"/>
    <x v="55"/>
    <n v="2.2165882646658286"/>
  </r>
  <r>
    <x v="3"/>
    <x v="7"/>
    <x v="0"/>
    <x v="55"/>
    <n v="1.011644413668743"/>
  </r>
  <r>
    <x v="3"/>
    <x v="8"/>
    <x v="0"/>
    <x v="55"/>
    <n v="0.17318735321491738"/>
  </r>
  <r>
    <x v="3"/>
    <x v="5"/>
    <x v="0"/>
    <x v="55"/>
    <n v="2.2165882646658286"/>
  </r>
  <r>
    <x v="3"/>
    <x v="3"/>
    <x v="0"/>
    <x v="56"/>
    <n v="-0.27560760291306385"/>
  </r>
  <r>
    <x v="3"/>
    <x v="4"/>
    <x v="0"/>
    <x v="56"/>
    <n v="0.45687874801723094"/>
  </r>
  <r>
    <x v="3"/>
    <x v="0"/>
    <x v="0"/>
    <x v="57"/>
    <n v="94.022636731116791"/>
  </r>
  <r>
    <x v="3"/>
    <x v="6"/>
    <x v="0"/>
    <x v="57"/>
    <n v="0.17405486690777114"/>
  </r>
  <r>
    <x v="3"/>
    <x v="1"/>
    <x v="0"/>
    <x v="57"/>
    <n v="0.20588717601207859"/>
  </r>
  <r>
    <x v="3"/>
    <x v="2"/>
    <x v="0"/>
    <x v="57"/>
    <n v="2.2319444824579349"/>
  </r>
  <r>
    <x v="3"/>
    <x v="7"/>
    <x v="0"/>
    <x v="57"/>
    <n v="1.0118804293783383"/>
  </r>
  <r>
    <x v="3"/>
    <x v="8"/>
    <x v="0"/>
    <x v="57"/>
    <n v="0.17405486690777114"/>
  </r>
  <r>
    <x v="3"/>
    <x v="5"/>
    <x v="0"/>
    <x v="57"/>
    <n v="2.2319444824579349"/>
  </r>
  <r>
    <x v="3"/>
    <x v="3"/>
    <x v="0"/>
    <x v="58"/>
    <n v="-0.2599993294337577"/>
  </r>
  <r>
    <x v="3"/>
    <x v="4"/>
    <x v="0"/>
    <x v="58"/>
    <n v="0.45821371819496637"/>
  </r>
  <r>
    <x v="3"/>
    <x v="0"/>
    <x v="0"/>
    <x v="59"/>
    <n v="93.816847686337113"/>
  </r>
  <r>
    <x v="3"/>
    <x v="6"/>
    <x v="0"/>
    <x v="59"/>
    <n v="0.17487775439846909"/>
  </r>
  <r>
    <x v="3"/>
    <x v="1"/>
    <x v="0"/>
    <x v="59"/>
    <n v="0.20578904477968007"/>
  </r>
  <r>
    <x v="3"/>
    <x v="2"/>
    <x v="0"/>
    <x v="59"/>
    <n v="2.2478048016052665"/>
  </r>
  <r>
    <x v="3"/>
    <x v="7"/>
    <x v="0"/>
    <x v="59"/>
    <n v="1.0121111333158745"/>
  </r>
  <r>
    <x v="3"/>
    <x v="8"/>
    <x v="0"/>
    <x v="59"/>
    <n v="0.17487775439846909"/>
  </r>
  <r>
    <x v="3"/>
    <x v="5"/>
    <x v="0"/>
    <x v="59"/>
    <n v="2.2478048016052665"/>
  </r>
  <r>
    <x v="3"/>
    <x v="3"/>
    <x v="0"/>
    <x v="60"/>
    <n v="-0.24439045672345339"/>
  </r>
  <r>
    <x v="3"/>
    <x v="4"/>
    <x v="0"/>
    <x v="60"/>
    <n v="0.45947333603268969"/>
  </r>
  <r>
    <x v="3"/>
    <x v="0"/>
    <x v="0"/>
    <x v="61"/>
    <n v="93.611168455613722"/>
  </r>
  <r>
    <x v="3"/>
    <x v="6"/>
    <x v="0"/>
    <x v="61"/>
    <n v="0.17573496725068211"/>
  </r>
  <r>
    <x v="3"/>
    <x v="1"/>
    <x v="0"/>
    <x v="61"/>
    <n v="0.20567923072339159"/>
  </r>
  <r>
    <x v="3"/>
    <x v="2"/>
    <x v="0"/>
    <x v="61"/>
    <n v="2.2632860275003974"/>
  </r>
  <r>
    <x v="3"/>
    <x v="7"/>
    <x v="0"/>
    <x v="61"/>
    <n v="1.0123212142723665"/>
  </r>
  <r>
    <x v="3"/>
    <x v="8"/>
    <x v="0"/>
    <x v="61"/>
    <n v="0.17573496725068211"/>
  </r>
  <r>
    <x v="3"/>
    <x v="5"/>
    <x v="0"/>
    <x v="61"/>
    <n v="2.2632860275003974"/>
  </r>
  <r>
    <x v="3"/>
    <x v="3"/>
    <x v="0"/>
    <x v="62"/>
    <n v="-0.2285250715464926"/>
  </r>
  <r>
    <x v="3"/>
    <x v="4"/>
    <x v="0"/>
    <x v="62"/>
    <n v="0.46074157871180965"/>
  </r>
  <r>
    <x v="3"/>
    <x v="0"/>
    <x v="0"/>
    <x v="63"/>
    <n v="93.405583222594956"/>
  </r>
  <r>
    <x v="3"/>
    <x v="6"/>
    <x v="0"/>
    <x v="63"/>
    <n v="0.17655737465298044"/>
  </r>
  <r>
    <x v="3"/>
    <x v="1"/>
    <x v="0"/>
    <x v="63"/>
    <n v="0.20558523301876838"/>
  </r>
  <r>
    <x v="3"/>
    <x v="2"/>
    <x v="0"/>
    <x v="63"/>
    <n v="2.2790279029838412"/>
  </r>
  <r>
    <x v="3"/>
    <x v="7"/>
    <x v="0"/>
    <x v="63"/>
    <n v="1.0125249979030575"/>
  </r>
  <r>
    <x v="3"/>
    <x v="8"/>
    <x v="0"/>
    <x v="63"/>
    <n v="0.17655737465298044"/>
  </r>
  <r>
    <x v="3"/>
    <x v="5"/>
    <x v="0"/>
    <x v="63"/>
    <n v="2.2790279029838412"/>
  </r>
  <r>
    <x v="3"/>
    <x v="3"/>
    <x v="0"/>
    <x v="64"/>
    <n v="-0.21291496061954795"/>
  </r>
  <r>
    <x v="3"/>
    <x v="4"/>
    <x v="0"/>
    <x v="64"/>
    <n v="0.46197591478178701"/>
  </r>
  <r>
    <x v="3"/>
    <x v="0"/>
    <x v="0"/>
    <x v="65"/>
    <n v="93.200096036915014"/>
  </r>
  <r>
    <x v="3"/>
    <x v="6"/>
    <x v="0"/>
    <x v="65"/>
    <n v="0.17739494204897771"/>
  </r>
  <r>
    <x v="3"/>
    <x v="1"/>
    <x v="0"/>
    <x v="65"/>
    <n v="0.20548718567993782"/>
  </r>
  <r>
    <x v="3"/>
    <x v="2"/>
    <x v="0"/>
    <x v="65"/>
    <n v="2.294890089072863"/>
  </r>
  <r>
    <x v="3"/>
    <x v="7"/>
    <x v="0"/>
    <x v="65"/>
    <n v="1.0127152515965512"/>
  </r>
  <r>
    <x v="3"/>
    <x v="8"/>
    <x v="0"/>
    <x v="65"/>
    <n v="0.17739494204897771"/>
  </r>
  <r>
    <x v="3"/>
    <x v="5"/>
    <x v="0"/>
    <x v="65"/>
    <n v="2.294890089072863"/>
  </r>
  <r>
    <x v="3"/>
    <x v="3"/>
    <x v="0"/>
    <x v="66"/>
    <n v="-0.1973042507475542"/>
  </r>
  <r>
    <x v="3"/>
    <x v="4"/>
    <x v="0"/>
    <x v="66"/>
    <n v="0.46313815258691715"/>
  </r>
  <r>
    <x v="3"/>
    <x v="0"/>
    <x v="0"/>
    <x v="67"/>
    <n v="92.994706543096157"/>
  </r>
  <r>
    <x v="3"/>
    <x v="6"/>
    <x v="0"/>
    <x v="67"/>
    <n v="0.17823664724646274"/>
  </r>
  <r>
    <x v="3"/>
    <x v="1"/>
    <x v="0"/>
    <x v="67"/>
    <n v="0.20538949381885629"/>
  </r>
  <r>
    <x v="3"/>
    <x v="2"/>
    <x v="0"/>
    <x v="67"/>
    <n v="2.3102493131027724"/>
  </r>
  <r>
    <x v="3"/>
    <x v="7"/>
    <x v="0"/>
    <x v="67"/>
    <n v="1.0128861684165782"/>
  </r>
  <r>
    <x v="3"/>
    <x v="8"/>
    <x v="0"/>
    <x v="67"/>
    <n v="0.17823664724646274"/>
  </r>
  <r>
    <x v="3"/>
    <x v="5"/>
    <x v="0"/>
    <x v="67"/>
    <n v="2.3102493131027724"/>
  </r>
  <r>
    <x v="3"/>
    <x v="3"/>
    <x v="0"/>
    <x v="68"/>
    <n v="-0.18169292199193832"/>
  </r>
  <r>
    <x v="3"/>
    <x v="4"/>
    <x v="0"/>
    <x v="68"/>
    <n v="0.46430577740377288"/>
  </r>
  <r>
    <x v="3"/>
    <x v="0"/>
    <x v="0"/>
    <x v="69"/>
    <n v="92.789395249045342"/>
  </r>
  <r>
    <x v="3"/>
    <x v="6"/>
    <x v="0"/>
    <x v="69"/>
    <n v="0.17903413076115152"/>
  </r>
  <r>
    <x v="3"/>
    <x v="1"/>
    <x v="0"/>
    <x v="69"/>
    <n v="0.20531129405082138"/>
  </r>
  <r>
    <x v="3"/>
    <x v="2"/>
    <x v="0"/>
    <x v="69"/>
    <n v="2.3261127365668077"/>
  </r>
  <r>
    <x v="3"/>
    <x v="7"/>
    <x v="0"/>
    <x v="69"/>
    <n v="1.0130495714896768"/>
  </r>
  <r>
    <x v="3"/>
    <x v="8"/>
    <x v="0"/>
    <x v="69"/>
    <n v="0.17903413076115152"/>
  </r>
  <r>
    <x v="3"/>
    <x v="5"/>
    <x v="0"/>
    <x v="69"/>
    <n v="2.3261127365668077"/>
  </r>
  <r>
    <x v="3"/>
    <x v="3"/>
    <x v="0"/>
    <x v="70"/>
    <n v="-0.16608099448175428"/>
  </r>
  <r>
    <x v="3"/>
    <x v="4"/>
    <x v="0"/>
    <x v="70"/>
    <n v="0.46540346126813237"/>
  </r>
  <r>
    <x v="3"/>
    <x v="0"/>
    <x v="0"/>
    <x v="71"/>
    <n v="92.584173605752483"/>
  </r>
  <r>
    <x v="3"/>
    <x v="6"/>
    <x v="0"/>
    <x v="71"/>
    <n v="0.17986549508928001"/>
  </r>
  <r>
    <x v="3"/>
    <x v="1"/>
    <x v="0"/>
    <x v="71"/>
    <n v="0.20522164329286038"/>
  </r>
  <r>
    <x v="3"/>
    <x v="2"/>
    <x v="0"/>
    <x v="71"/>
    <n v="2.3515006586145226"/>
  </r>
  <r>
    <x v="3"/>
    <x v="7"/>
    <x v="0"/>
    <x v="71"/>
    <n v="1.0131944939798361"/>
  </r>
  <r>
    <x v="3"/>
    <x v="8"/>
    <x v="0"/>
    <x v="71"/>
    <n v="0.17986549508928001"/>
  </r>
  <r>
    <x v="3"/>
    <x v="5"/>
    <x v="0"/>
    <x v="71"/>
    <n v="2.3515006586145226"/>
  </r>
  <r>
    <x v="3"/>
    <x v="3"/>
    <x v="0"/>
    <x v="72"/>
    <n v="-0.13008590265471964"/>
  </r>
  <r>
    <x v="3"/>
    <x v="4"/>
    <x v="0"/>
    <x v="72"/>
    <n v="0.46650438592494847"/>
  </r>
  <r>
    <x v="3"/>
    <x v="0"/>
    <x v="0"/>
    <x v="73"/>
    <n v="92.379327357550466"/>
  </r>
  <r>
    <x v="3"/>
    <x v="6"/>
    <x v="0"/>
    <x v="73"/>
    <n v="0.18142645434267357"/>
  </r>
  <r>
    <x v="3"/>
    <x v="1"/>
    <x v="0"/>
    <x v="73"/>
    <n v="0.20484624820201766"/>
  </r>
  <r>
    <x v="3"/>
    <x v="2"/>
    <x v="0"/>
    <x v="73"/>
    <n v="2.3782026851397164"/>
  </r>
  <r>
    <x v="3"/>
    <x v="7"/>
    <x v="0"/>
    <x v="73"/>
    <n v="1.0133223838798071"/>
  </r>
  <r>
    <x v="3"/>
    <x v="8"/>
    <x v="0"/>
    <x v="73"/>
    <n v="0.18142645434267357"/>
  </r>
  <r>
    <x v="3"/>
    <x v="5"/>
    <x v="0"/>
    <x v="73"/>
    <n v="2.3782026851397164"/>
  </r>
  <r>
    <x v="3"/>
    <x v="3"/>
    <x v="0"/>
    <x v="74"/>
    <n v="-0.11363240619174375"/>
  </r>
  <r>
    <x v="3"/>
    <x v="4"/>
    <x v="0"/>
    <x v="74"/>
    <n v="0.46752571580861435"/>
  </r>
  <r>
    <x v="3"/>
    <x v="0"/>
    <x v="0"/>
    <x v="75"/>
    <n v="92.174889450652557"/>
  </r>
  <r>
    <x v="3"/>
    <x v="6"/>
    <x v="0"/>
    <x v="75"/>
    <n v="0.18308063697760615"/>
  </r>
  <r>
    <x v="3"/>
    <x v="1"/>
    <x v="0"/>
    <x v="75"/>
    <n v="0.20443790689791289"/>
  </r>
  <r>
    <x v="3"/>
    <x v="2"/>
    <x v="0"/>
    <x v="75"/>
    <n v="2.3951847616796007"/>
  </r>
  <r>
    <x v="3"/>
    <x v="7"/>
    <x v="0"/>
    <x v="75"/>
    <n v="1.0134272756149909"/>
  </r>
  <r>
    <x v="3"/>
    <x v="8"/>
    <x v="0"/>
    <x v="75"/>
    <n v="0.18308063697760615"/>
  </r>
  <r>
    <x v="3"/>
    <x v="5"/>
    <x v="0"/>
    <x v="75"/>
    <n v="2.3951847616796007"/>
  </r>
  <r>
    <x v="3"/>
    <x v="3"/>
    <x v="0"/>
    <x v="76"/>
    <n v="-9.7140118285032884E-2"/>
  </r>
  <r>
    <x v="3"/>
    <x v="4"/>
    <x v="0"/>
    <x v="76"/>
    <n v="0.46844829346399663"/>
  </r>
  <r>
    <x v="3"/>
    <x v="0"/>
    <x v="0"/>
    <x v="77"/>
    <n v="91.970559417804495"/>
  </r>
  <r>
    <x v="3"/>
    <x v="6"/>
    <x v="0"/>
    <x v="77"/>
    <n v="0.18397990885142068"/>
  </r>
  <r>
    <x v="3"/>
    <x v="1"/>
    <x v="0"/>
    <x v="77"/>
    <n v="0.20433003284806678"/>
  </r>
  <r>
    <x v="3"/>
    <x v="2"/>
    <x v="0"/>
    <x v="77"/>
    <n v="2.4112161547331512"/>
  </r>
  <r>
    <x v="3"/>
    <x v="7"/>
    <x v="0"/>
    <x v="77"/>
    <n v="1.0135117194492014"/>
  </r>
  <r>
    <x v="3"/>
    <x v="8"/>
    <x v="0"/>
    <x v="77"/>
    <n v="0.18397990885142068"/>
  </r>
  <r>
    <x v="3"/>
    <x v="5"/>
    <x v="0"/>
    <x v="77"/>
    <n v="2.4112161547331512"/>
  </r>
  <r>
    <x v="3"/>
    <x v="3"/>
    <x v="0"/>
    <x v="78"/>
    <n v="-8.0372240372039716E-2"/>
  </r>
  <r>
    <x v="3"/>
    <x v="4"/>
    <x v="0"/>
    <x v="78"/>
    <n v="0.4693993833929655"/>
  </r>
  <r>
    <x v="3"/>
    <x v="0"/>
    <x v="0"/>
    <x v="79"/>
    <n v="91.766304306051268"/>
  </r>
  <r>
    <x v="3"/>
    <x v="6"/>
    <x v="0"/>
    <x v="79"/>
    <n v="0.18480074885671283"/>
  </r>
  <r>
    <x v="3"/>
    <x v="1"/>
    <x v="0"/>
    <x v="79"/>
    <n v="0.2042551117532202"/>
  </r>
  <r>
    <x v="3"/>
    <x v="2"/>
    <x v="0"/>
    <x v="79"/>
    <n v="2.4282083133054333"/>
  </r>
  <r>
    <x v="3"/>
    <x v="7"/>
    <x v="0"/>
    <x v="79"/>
    <n v="1.0135881805945697"/>
  </r>
  <r>
    <x v="3"/>
    <x v="8"/>
    <x v="0"/>
    <x v="79"/>
    <n v="0.18480074885671283"/>
  </r>
  <r>
    <x v="3"/>
    <x v="5"/>
    <x v="0"/>
    <x v="79"/>
    <n v="2.4282083133054333"/>
  </r>
  <r>
    <x v="3"/>
    <x v="3"/>
    <x v="0"/>
    <x v="80"/>
    <n v="-6.360366702627962E-2"/>
  </r>
  <r>
    <x v="3"/>
    <x v="4"/>
    <x v="0"/>
    <x v="80"/>
    <n v="0.47028524890306844"/>
  </r>
  <r>
    <x v="3"/>
    <x v="0"/>
    <x v="0"/>
    <x v="81"/>
    <n v="91.562148828740433"/>
  </r>
  <r>
    <x v="3"/>
    <x v="6"/>
    <x v="0"/>
    <x v="81"/>
    <n v="0.18568975249772493"/>
  </r>
  <r>
    <x v="3"/>
    <x v="1"/>
    <x v="0"/>
    <x v="81"/>
    <n v="0.20415547731083236"/>
  </r>
  <r>
    <x v="3"/>
    <x v="2"/>
    <x v="0"/>
    <x v="81"/>
    <n v="2.4446617246732227"/>
  </r>
  <r>
    <x v="3"/>
    <x v="7"/>
    <x v="0"/>
    <x v="81"/>
    <n v="1.0136480125012612"/>
  </r>
  <r>
    <x v="3"/>
    <x v="8"/>
    <x v="0"/>
    <x v="81"/>
    <n v="0.18568975249772493"/>
  </r>
  <r>
    <x v="3"/>
    <x v="5"/>
    <x v="0"/>
    <x v="81"/>
    <n v="2.4446617246732227"/>
  </r>
  <r>
    <x v="3"/>
    <x v="3"/>
    <x v="0"/>
    <x v="82"/>
    <n v="-4.6834375336901601E-2"/>
  </r>
  <r>
    <x v="3"/>
    <x v="4"/>
    <x v="0"/>
    <x v="82"/>
    <n v="0.47116495124044366"/>
  </r>
  <r>
    <x v="3"/>
    <x v="0"/>
    <x v="0"/>
    <x v="83"/>
    <n v="91.35807253325855"/>
  </r>
  <r>
    <x v="3"/>
    <x v="6"/>
    <x v="0"/>
    <x v="83"/>
    <n v="0.18653206722537913"/>
  </r>
  <r>
    <x v="3"/>
    <x v="1"/>
    <x v="0"/>
    <x v="83"/>
    <n v="0.20407629548187969"/>
  </r>
  <r>
    <x v="3"/>
    <x v="2"/>
    <x v="0"/>
    <x v="83"/>
    <n v="2.4616553002049879"/>
  </r>
  <r>
    <x v="3"/>
    <x v="7"/>
    <x v="0"/>
    <x v="83"/>
    <n v="1.0136956678908493"/>
  </r>
  <r>
    <x v="3"/>
    <x v="8"/>
    <x v="0"/>
    <x v="83"/>
    <n v="0.18653206722537913"/>
  </r>
  <r>
    <x v="3"/>
    <x v="5"/>
    <x v="0"/>
    <x v="83"/>
    <n v="2.4616553002049879"/>
  </r>
  <r>
    <x v="3"/>
    <x v="3"/>
    <x v="0"/>
    <x v="84"/>
    <n v="-3.0064388447303969E-2"/>
  </r>
  <r>
    <x v="3"/>
    <x v="4"/>
    <x v="0"/>
    <x v="84"/>
    <n v="0.47198173884457351"/>
  </r>
  <r>
    <x v="3"/>
    <x v="0"/>
    <x v="0"/>
    <x v="85"/>
    <n v="91.154087309577676"/>
  </r>
  <r>
    <x v="3"/>
    <x v="6"/>
    <x v="0"/>
    <x v="85"/>
    <n v="0.18741006955667305"/>
  </r>
  <r>
    <x v="3"/>
    <x v="1"/>
    <x v="0"/>
    <x v="85"/>
    <n v="0.20398522368087099"/>
  </r>
  <r>
    <x v="3"/>
    <x v="2"/>
    <x v="0"/>
    <x v="85"/>
    <n v="2.4782427388130834"/>
  </r>
  <r>
    <x v="3"/>
    <x v="7"/>
    <x v="0"/>
    <x v="85"/>
    <n v="1.0137276223481062"/>
  </r>
  <r>
    <x v="3"/>
    <x v="8"/>
    <x v="0"/>
    <x v="85"/>
    <n v="0.18741006955667305"/>
  </r>
  <r>
    <x v="3"/>
    <x v="5"/>
    <x v="0"/>
    <x v="85"/>
    <n v="2.4782427388130834"/>
  </r>
  <r>
    <x v="3"/>
    <x v="3"/>
    <x v="0"/>
    <x v="86"/>
    <n v="-1.3018753824978191E-2"/>
  </r>
  <r>
    <x v="3"/>
    <x v="4"/>
    <x v="0"/>
    <x v="86"/>
    <n v="0.47279006784135547"/>
  </r>
  <r>
    <x v="3"/>
    <x v="0"/>
    <x v="0"/>
    <x v="87"/>
    <n v="90.950176751692069"/>
  </r>
  <r>
    <x v="3"/>
    <x v="6"/>
    <x v="0"/>
    <x v="87"/>
    <n v="0.18825162915674568"/>
  </r>
  <r>
    <x v="3"/>
    <x v="1"/>
    <x v="0"/>
    <x v="87"/>
    <n v="0.20391055788560891"/>
  </r>
  <r>
    <x v="3"/>
    <x v="2"/>
    <x v="0"/>
    <x v="87"/>
    <n v="2.4951094979343091"/>
  </r>
  <r>
    <x v="3"/>
    <x v="7"/>
    <x v="0"/>
    <x v="87"/>
    <n v="1.0137463569986978"/>
  </r>
  <r>
    <x v="3"/>
    <x v="8"/>
    <x v="0"/>
    <x v="87"/>
    <n v="0.18825162915674568"/>
  </r>
  <r>
    <x v="3"/>
    <x v="5"/>
    <x v="0"/>
    <x v="87"/>
    <n v="2.4951094979343091"/>
  </r>
  <r>
    <x v="3"/>
    <x v="3"/>
    <x v="0"/>
    <x v="88"/>
    <n v="3.7526692282963126E-3"/>
  </r>
  <r>
    <x v="3"/>
    <x v="4"/>
    <x v="0"/>
    <x v="88"/>
    <n v="0.47356213069560393"/>
  </r>
  <r>
    <x v="3"/>
    <x v="0"/>
    <x v="0"/>
    <x v="89"/>
    <n v="90.746344892809788"/>
  </r>
  <r>
    <x v="3"/>
    <x v="6"/>
    <x v="0"/>
    <x v="89"/>
    <n v="0.18910887487662598"/>
  </r>
  <r>
    <x v="3"/>
    <x v="1"/>
    <x v="0"/>
    <x v="89"/>
    <n v="0.20383185888228281"/>
  </r>
  <r>
    <x v="3"/>
    <x v="2"/>
    <x v="0"/>
    <x v="89"/>
    <n v="2.5121052096208274"/>
  </r>
  <r>
    <x v="3"/>
    <x v="7"/>
    <x v="0"/>
    <x v="89"/>
    <n v="1.0137505677840586"/>
  </r>
  <r>
    <x v="3"/>
    <x v="8"/>
    <x v="0"/>
    <x v="89"/>
    <n v="0.18910887487662598"/>
  </r>
  <r>
    <x v="3"/>
    <x v="5"/>
    <x v="0"/>
    <x v="89"/>
    <n v="2.5121052096208274"/>
  </r>
  <r>
    <x v="3"/>
    <x v="3"/>
    <x v="0"/>
    <x v="90"/>
    <n v="2.0524787128772815E-2"/>
  </r>
  <r>
    <x v="3"/>
    <x v="4"/>
    <x v="0"/>
    <x v="90"/>
    <n v="0.47427476167196669"/>
  </r>
  <r>
    <x v="3"/>
    <x v="0"/>
    <x v="0"/>
    <x v="91"/>
    <n v="90.542591231896182"/>
  </r>
  <r>
    <x v="3"/>
    <x v="6"/>
    <x v="0"/>
    <x v="91"/>
    <n v="0.18997030479939658"/>
  </r>
  <r>
    <x v="3"/>
    <x v="1"/>
    <x v="0"/>
    <x v="91"/>
    <n v="0.20375366091360211"/>
  </r>
  <r>
    <x v="3"/>
    <x v="2"/>
    <x v="0"/>
    <x v="91"/>
    <n v="2.5285620607282322"/>
  </r>
  <r>
    <x v="3"/>
    <x v="7"/>
    <x v="0"/>
    <x v="91"/>
    <n v="1.0137404821462035"/>
  </r>
  <r>
    <x v="3"/>
    <x v="8"/>
    <x v="0"/>
    <x v="91"/>
    <n v="0.18997030479939658"/>
  </r>
  <r>
    <x v="3"/>
    <x v="5"/>
    <x v="0"/>
    <x v="91"/>
    <n v="2.5285620607282322"/>
  </r>
  <r>
    <x v="3"/>
    <x v="3"/>
    <x v="0"/>
    <x v="92"/>
    <n v="3.7297622778886819E-2"/>
  </r>
  <r>
    <x v="3"/>
    <x v="4"/>
    <x v="0"/>
    <x v="92"/>
    <n v="0.47497547323200884"/>
  </r>
  <r>
    <x v="3"/>
    <x v="0"/>
    <x v="0"/>
    <x v="93"/>
    <n v="90.338895579328067"/>
  </r>
  <r>
    <x v="3"/>
    <x v="6"/>
    <x v="0"/>
    <x v="93"/>
    <n v="0.1907854675574979"/>
  </r>
  <r>
    <x v="3"/>
    <x v="1"/>
    <x v="0"/>
    <x v="93"/>
    <n v="0.20369565256811994"/>
  </r>
  <r>
    <x v="3"/>
    <x v="2"/>
    <x v="0"/>
    <x v="93"/>
    <n v="2.5455591881816098"/>
  </r>
  <r>
    <x v="3"/>
    <x v="7"/>
    <x v="0"/>
    <x v="93"/>
    <n v="1.0137158944478704"/>
  </r>
  <r>
    <x v="3"/>
    <x v="8"/>
    <x v="0"/>
    <x v="93"/>
    <n v="0.1907854675574979"/>
  </r>
  <r>
    <x v="3"/>
    <x v="5"/>
    <x v="0"/>
    <x v="93"/>
    <n v="2.5455591881816098"/>
  </r>
  <r>
    <x v="3"/>
    <x v="3"/>
    <x v="0"/>
    <x v="94"/>
    <n v="5.407115304247867E-2"/>
  </r>
  <r>
    <x v="3"/>
    <x v="4"/>
    <x v="0"/>
    <x v="94"/>
    <n v="0.47561906178370528"/>
  </r>
  <r>
    <x v="3"/>
    <x v="0"/>
    <x v="0"/>
    <x v="95"/>
    <n v="90.135269578469149"/>
  </r>
  <r>
    <x v="3"/>
    <x v="6"/>
    <x v="0"/>
    <x v="95"/>
    <n v="0.19163583807678136"/>
  </r>
  <r>
    <x v="3"/>
    <x v="1"/>
    <x v="0"/>
    <x v="95"/>
    <n v="0.20362600085891927"/>
  </r>
  <r>
    <x v="3"/>
    <x v="2"/>
    <x v="0"/>
    <x v="95"/>
    <n v="2.5579253078286213"/>
  </r>
  <r>
    <x v="3"/>
    <x v="7"/>
    <x v="0"/>
    <x v="95"/>
    <n v="1.013677944290432"/>
  </r>
  <r>
    <x v="3"/>
    <x v="8"/>
    <x v="0"/>
    <x v="95"/>
    <n v="0.19163583807678136"/>
  </r>
  <r>
    <x v="3"/>
    <x v="5"/>
    <x v="0"/>
    <x v="95"/>
    <n v="2.5579253078286213"/>
  </r>
  <r>
    <x v="3"/>
    <x v="3"/>
    <x v="0"/>
    <x v="96"/>
    <n v="6.2199693380526888E-2"/>
  </r>
  <r>
    <x v="3"/>
    <x v="4"/>
    <x v="0"/>
    <x v="96"/>
    <n v="0.47624843703373276"/>
  </r>
  <r>
    <x v="3"/>
    <x v="0"/>
    <x v="0"/>
    <x v="97"/>
    <n v="89.931573497793167"/>
  </r>
  <r>
    <x v="3"/>
    <x v="6"/>
    <x v="0"/>
    <x v="97"/>
    <n v="0.19213273931893463"/>
  </r>
  <r>
    <x v="3"/>
    <x v="1"/>
    <x v="0"/>
    <x v="97"/>
    <n v="0.20369608067598247"/>
  </r>
  <r>
    <x v="3"/>
    <x v="2"/>
    <x v="0"/>
    <x v="97"/>
    <n v="2.5698735634742986"/>
  </r>
  <r>
    <x v="3"/>
    <x v="7"/>
    <x v="0"/>
    <x v="97"/>
    <n v="1.0136280902060675"/>
  </r>
  <r>
    <x v="3"/>
    <x v="8"/>
    <x v="0"/>
    <x v="97"/>
    <n v="0.19213273931893463"/>
  </r>
  <r>
    <x v="3"/>
    <x v="5"/>
    <x v="0"/>
    <x v="97"/>
    <n v="2.5698735634742986"/>
  </r>
  <r>
    <x v="3"/>
    <x v="3"/>
    <x v="0"/>
    <x v="98"/>
    <n v="7.8065523883918964E-2"/>
  </r>
  <r>
    <x v="3"/>
    <x v="4"/>
    <x v="0"/>
    <x v="98"/>
    <n v="0.47686215500402085"/>
  </r>
  <r>
    <x v="3"/>
    <x v="0"/>
    <x v="0"/>
    <x v="99"/>
    <n v="89.727791921384124"/>
  </r>
  <r>
    <x v="3"/>
    <x v="6"/>
    <x v="0"/>
    <x v="99"/>
    <n v="0.19259397771135381"/>
  </r>
  <r>
    <x v="3"/>
    <x v="1"/>
    <x v="0"/>
    <x v="99"/>
    <n v="0.20378157640903902"/>
  </r>
  <r>
    <x v="3"/>
    <x v="2"/>
    <x v="0"/>
    <x v="99"/>
    <n v="2.5865494657783961"/>
  </r>
  <r>
    <x v="3"/>
    <x v="7"/>
    <x v="0"/>
    <x v="99"/>
    <n v="1.0135679595706963"/>
  </r>
  <r>
    <x v="3"/>
    <x v="8"/>
    <x v="0"/>
    <x v="99"/>
    <n v="0.19259397771135381"/>
  </r>
  <r>
    <x v="3"/>
    <x v="5"/>
    <x v="0"/>
    <x v="99"/>
    <n v="2.5865494657783961"/>
  </r>
  <r>
    <x v="3"/>
    <x v="3"/>
    <x v="0"/>
    <x v="100"/>
    <n v="9.3902797180178688E-2"/>
  </r>
  <r>
    <x v="3"/>
    <x v="4"/>
    <x v="0"/>
    <x v="100"/>
    <n v="0.47738598154043466"/>
  </r>
  <r>
    <x v="3"/>
    <x v="0"/>
    <x v="0"/>
    <x v="101"/>
    <n v="89.524059193977735"/>
  </r>
  <r>
    <x v="3"/>
    <x v="6"/>
    <x v="0"/>
    <x v="101"/>
    <n v="0.19340447688310938"/>
  </r>
  <r>
    <x v="3"/>
    <x v="1"/>
    <x v="0"/>
    <x v="101"/>
    <n v="0.20373272740638806"/>
  </r>
  <r>
    <x v="3"/>
    <x v="2"/>
    <x v="0"/>
    <x v="101"/>
    <n v="2.6018257568884628"/>
  </r>
  <r>
    <x v="3"/>
    <x v="7"/>
    <x v="0"/>
    <x v="101"/>
    <n v="1.0135006959642789"/>
  </r>
  <r>
    <x v="3"/>
    <x v="8"/>
    <x v="0"/>
    <x v="101"/>
    <n v="0.19340447688310938"/>
  </r>
  <r>
    <x v="3"/>
    <x v="5"/>
    <x v="0"/>
    <x v="101"/>
    <n v="2.6018257568884628"/>
  </r>
  <r>
    <x v="3"/>
    <x v="3"/>
    <x v="0"/>
    <x v="102"/>
    <n v="0.11027760516391094"/>
  </r>
  <r>
    <x v="3"/>
    <x v="4"/>
    <x v="0"/>
    <x v="102"/>
    <n v="0.477932176753737"/>
  </r>
  <r>
    <x v="3"/>
    <x v="0"/>
    <x v="0"/>
    <x v="103"/>
    <n v="89.320330490418769"/>
  </r>
  <r>
    <x v="3"/>
    <x v="6"/>
    <x v="0"/>
    <x v="103"/>
    <n v="0.19410500256008226"/>
  </r>
  <r>
    <x v="3"/>
    <x v="1"/>
    <x v="0"/>
    <x v="103"/>
    <n v="0.20372870355895975"/>
  </r>
  <r>
    <x v="3"/>
    <x v="2"/>
    <x v="0"/>
    <x v="103"/>
    <n v="2.6184650022635791"/>
  </r>
  <r>
    <x v="3"/>
    <x v="7"/>
    <x v="0"/>
    <x v="103"/>
    <n v="1.0134130946262121"/>
  </r>
  <r>
    <x v="3"/>
    <x v="8"/>
    <x v="0"/>
    <x v="103"/>
    <n v="0.19410500256008226"/>
  </r>
  <r>
    <x v="3"/>
    <x v="5"/>
    <x v="0"/>
    <x v="103"/>
    <n v="2.6184650022635791"/>
  </r>
  <r>
    <x v="3"/>
    <x v="3"/>
    <x v="0"/>
    <x v="104"/>
    <n v="0.12665306895891515"/>
  </r>
  <r>
    <x v="3"/>
    <x v="4"/>
    <x v="0"/>
    <x v="104"/>
    <n v="0.47842698222573254"/>
  </r>
  <r>
    <x v="3"/>
    <x v="0"/>
    <x v="0"/>
    <x v="105"/>
    <n v="89.11664127992637"/>
  </r>
  <r>
    <x v="3"/>
    <x v="6"/>
    <x v="0"/>
    <x v="105"/>
    <n v="0.19490179948314837"/>
  </r>
  <r>
    <x v="3"/>
    <x v="1"/>
    <x v="0"/>
    <x v="105"/>
    <n v="0.20368921049239341"/>
  </r>
  <r>
    <x v="3"/>
    <x v="2"/>
    <x v="0"/>
    <x v="105"/>
    <n v="2.634576673962683"/>
  </r>
  <r>
    <x v="3"/>
    <x v="7"/>
    <x v="0"/>
    <x v="105"/>
    <n v="1.0133144833176781"/>
  </r>
  <r>
    <x v="3"/>
    <x v="8"/>
    <x v="0"/>
    <x v="105"/>
    <n v="0.19490179948314837"/>
  </r>
  <r>
    <x v="3"/>
    <x v="5"/>
    <x v="0"/>
    <x v="105"/>
    <n v="2.634576673962683"/>
  </r>
  <r>
    <x v="3"/>
    <x v="3"/>
    <x v="0"/>
    <x v="106"/>
    <n v="0.14302921044029304"/>
  </r>
  <r>
    <x v="3"/>
    <x v="4"/>
    <x v="0"/>
    <x v="106"/>
    <n v="0.47890338877145666"/>
  </r>
  <r>
    <x v="3"/>
    <x v="0"/>
    <x v="0"/>
    <x v="107"/>
    <n v="88.912972114997729"/>
  </r>
  <r>
    <x v="3"/>
    <x v="6"/>
    <x v="0"/>
    <x v="107"/>
    <n v="0.19565385364832838"/>
  </r>
  <r>
    <x v="3"/>
    <x v="1"/>
    <x v="0"/>
    <x v="107"/>
    <n v="0.20366916492864248"/>
  </r>
  <r>
    <x v="3"/>
    <x v="2"/>
    <x v="0"/>
    <x v="107"/>
    <n v="2.6512172742338169"/>
  </r>
  <r>
    <x v="3"/>
    <x v="7"/>
    <x v="0"/>
    <x v="107"/>
    <n v="1.0131987479750555"/>
  </r>
  <r>
    <x v="3"/>
    <x v="8"/>
    <x v="0"/>
    <x v="107"/>
    <n v="0.19565385364832838"/>
  </r>
  <r>
    <x v="3"/>
    <x v="5"/>
    <x v="0"/>
    <x v="107"/>
    <n v="2.6512172742338169"/>
  </r>
  <r>
    <x v="3"/>
    <x v="3"/>
    <x v="0"/>
    <x v="108"/>
    <n v="0.15940600751374046"/>
  </r>
  <r>
    <x v="3"/>
    <x v="4"/>
    <x v="0"/>
    <x v="108"/>
    <n v="0.47933066413996528"/>
  </r>
  <r>
    <x v="3"/>
    <x v="0"/>
    <x v="0"/>
    <x v="109"/>
    <n v="88.70933406268999"/>
  </r>
  <r>
    <x v="3"/>
    <x v="6"/>
    <x v="0"/>
    <x v="109"/>
    <n v="0.19643967297895978"/>
  </r>
  <r>
    <x v="3"/>
    <x v="1"/>
    <x v="0"/>
    <x v="109"/>
    <n v="0.20363805230773938"/>
  </r>
  <r>
    <x v="3"/>
    <x v="2"/>
    <x v="0"/>
    <x v="109"/>
    <n v="2.667460157753152"/>
  </r>
  <r>
    <x v="3"/>
    <x v="7"/>
    <x v="0"/>
    <x v="109"/>
    <n v="1.0130729222868256"/>
  </r>
  <r>
    <x v="3"/>
    <x v="8"/>
    <x v="0"/>
    <x v="109"/>
    <n v="0.19643967297895978"/>
  </r>
  <r>
    <x v="3"/>
    <x v="5"/>
    <x v="0"/>
    <x v="109"/>
    <n v="2.667460157753152"/>
  </r>
  <r>
    <x v="3"/>
    <x v="3"/>
    <x v="0"/>
    <x v="110"/>
    <n v="0.17605196520955602"/>
  </r>
  <r>
    <x v="3"/>
    <x v="4"/>
    <x v="0"/>
    <x v="110"/>
    <n v="0.47973729720960367"/>
  </r>
  <r>
    <x v="3"/>
    <x v="0"/>
    <x v="0"/>
    <x v="111"/>
    <n v="88.505711485016406"/>
  </r>
  <r>
    <x v="3"/>
    <x v="6"/>
    <x v="0"/>
    <x v="111"/>
    <n v="0.19719051186086684"/>
  </r>
  <r>
    <x v="3"/>
    <x v="1"/>
    <x v="0"/>
    <x v="111"/>
    <n v="0.20362257767359004"/>
  </r>
  <r>
    <x v="3"/>
    <x v="2"/>
    <x v="0"/>
    <x v="111"/>
    <n v="2.6839765430448725"/>
  </r>
  <r>
    <x v="3"/>
    <x v="7"/>
    <x v="0"/>
    <x v="111"/>
    <n v="1.0129289672737174"/>
  </r>
  <r>
    <x v="3"/>
    <x v="8"/>
    <x v="0"/>
    <x v="111"/>
    <n v="0.19719051186086684"/>
  </r>
  <r>
    <x v="3"/>
    <x v="5"/>
    <x v="0"/>
    <x v="111"/>
    <n v="2.6839765430448725"/>
  </r>
  <r>
    <x v="3"/>
    <x v="3"/>
    <x v="0"/>
    <x v="112"/>
    <n v="0.19243011703764523"/>
  </r>
  <r>
    <x v="3"/>
    <x v="4"/>
    <x v="0"/>
    <x v="112"/>
    <n v="0.48010847753874319"/>
  </r>
  <r>
    <x v="3"/>
    <x v="0"/>
    <x v="0"/>
    <x v="113"/>
    <n v="88.30210803033161"/>
  </r>
  <r>
    <x v="3"/>
    <x v="6"/>
    <x v="0"/>
    <x v="113"/>
    <n v="0.1979560446260677"/>
  </r>
  <r>
    <x v="3"/>
    <x v="1"/>
    <x v="0"/>
    <x v="113"/>
    <n v="0.20360345468479715"/>
  </r>
  <r>
    <x v="3"/>
    <x v="2"/>
    <x v="0"/>
    <x v="113"/>
    <n v="2.7006191859235562"/>
  </r>
  <r>
    <x v="3"/>
    <x v="7"/>
    <x v="0"/>
    <x v="113"/>
    <n v="1.0127708507775255"/>
  </r>
  <r>
    <x v="3"/>
    <x v="8"/>
    <x v="0"/>
    <x v="113"/>
    <n v="0.1979560446260677"/>
  </r>
  <r>
    <x v="3"/>
    <x v="5"/>
    <x v="0"/>
    <x v="113"/>
    <n v="2.7006191859235562"/>
  </r>
  <r>
    <x v="3"/>
    <x v="3"/>
    <x v="0"/>
    <x v="114"/>
    <n v="0.20880892413013274"/>
  </r>
  <r>
    <x v="3"/>
    <x v="4"/>
    <x v="0"/>
    <x v="114"/>
    <n v="0.48043393237535703"/>
  </r>
  <r>
    <x v="3"/>
    <x v="0"/>
    <x v="0"/>
    <x v="115"/>
    <n v="88.09852306542605"/>
  </r>
  <r>
    <x v="3"/>
    <x v="6"/>
    <x v="0"/>
    <x v="115"/>
    <n v="0.1987253059201734"/>
  </r>
  <r>
    <x v="3"/>
    <x v="1"/>
    <x v="0"/>
    <x v="115"/>
    <n v="0.2035849649055563"/>
  </r>
  <r>
    <x v="3"/>
    <x v="2"/>
    <x v="0"/>
    <x v="115"/>
    <n v="2.7167341467293804"/>
  </r>
  <r>
    <x v="3"/>
    <x v="7"/>
    <x v="0"/>
    <x v="115"/>
    <n v="1.012604033510329"/>
  </r>
  <r>
    <x v="3"/>
    <x v="8"/>
    <x v="0"/>
    <x v="115"/>
    <n v="0.1987253059201734"/>
  </r>
  <r>
    <x v="3"/>
    <x v="5"/>
    <x v="0"/>
    <x v="115"/>
    <n v="2.7167341467293804"/>
  </r>
  <r>
    <x v="3"/>
    <x v="3"/>
    <x v="0"/>
    <x v="116"/>
    <n v="0.22518840835685783"/>
  </r>
  <r>
    <x v="3"/>
    <x v="4"/>
    <x v="0"/>
    <x v="116"/>
    <n v="0.48073536266808325"/>
  </r>
  <r>
    <x v="3"/>
    <x v="0"/>
    <x v="0"/>
    <x v="117"/>
    <n v="87.894937366883127"/>
  </r>
  <r>
    <x v="3"/>
    <x v="6"/>
    <x v="0"/>
    <x v="117"/>
    <n v="0.19945022157355746"/>
  </r>
  <r>
    <x v="3"/>
    <x v="1"/>
    <x v="0"/>
    <x v="117"/>
    <n v="0.20358569854292102"/>
  </r>
  <r>
    <x v="3"/>
    <x v="2"/>
    <x v="0"/>
    <x v="117"/>
    <n v="2.7333781433885296"/>
  </r>
  <r>
    <x v="3"/>
    <x v="7"/>
    <x v="0"/>
    <x v="117"/>
    <n v="1.0124178566563584"/>
  </r>
  <r>
    <x v="3"/>
    <x v="8"/>
    <x v="0"/>
    <x v="117"/>
    <n v="0.19945022157355746"/>
  </r>
  <r>
    <x v="3"/>
    <x v="5"/>
    <x v="0"/>
    <x v="117"/>
    <n v="2.7333781433885296"/>
  </r>
  <r>
    <x v="3"/>
    <x v="3"/>
    <x v="0"/>
    <x v="118"/>
    <n v="0.24156854763062174"/>
  </r>
  <r>
    <x v="3"/>
    <x v="4"/>
    <x v="0"/>
    <x v="118"/>
    <n v="0.48099332512483439"/>
  </r>
  <r>
    <x v="3"/>
    <x v="0"/>
    <x v="0"/>
    <x v="119"/>
    <n v="87.691361760575205"/>
  </r>
  <r>
    <x v="3"/>
    <x v="6"/>
    <x v="0"/>
    <x v="119"/>
    <n v="0.20020841726095179"/>
  </r>
  <r>
    <x v="3"/>
    <x v="1"/>
    <x v="0"/>
    <x v="119"/>
    <n v="0.2035756063079191"/>
  </r>
  <r>
    <x v="3"/>
    <x v="2"/>
    <x v="0"/>
    <x v="119"/>
    <n v="2.7440439345818168"/>
  </r>
  <r>
    <x v="3"/>
    <x v="7"/>
    <x v="0"/>
    <x v="119"/>
    <n v="1.0122239018788191"/>
  </r>
  <r>
    <x v="3"/>
    <x v="8"/>
    <x v="0"/>
    <x v="119"/>
    <n v="0.20020841726095179"/>
  </r>
  <r>
    <x v="3"/>
    <x v="5"/>
    <x v="0"/>
    <x v="119"/>
    <n v="2.7440439345818168"/>
  </r>
  <r>
    <x v="3"/>
    <x v="3"/>
    <x v="0"/>
    <x v="120"/>
    <n v="0.2466844147060776"/>
  </r>
  <r>
    <x v="3"/>
    <x v="4"/>
    <x v="0"/>
    <x v="120"/>
    <n v="0.48122502127230238"/>
  </r>
  <r>
    <x v="3"/>
    <x v="0"/>
    <x v="0"/>
    <x v="121"/>
    <n v="87.487623427761079"/>
  </r>
  <r>
    <x v="3"/>
    <x v="6"/>
    <x v="0"/>
    <x v="121"/>
    <n v="0.20052412446193862"/>
  </r>
  <r>
    <x v="3"/>
    <x v="1"/>
    <x v="0"/>
    <x v="121"/>
    <n v="0.2037383328141239"/>
  </r>
  <r>
    <x v="3"/>
    <x v="2"/>
    <x v="0"/>
    <x v="121"/>
    <n v="2.7541734378199489"/>
  </r>
  <r>
    <x v="3"/>
    <x v="7"/>
    <x v="0"/>
    <x v="121"/>
    <n v="1.0120143753169508"/>
  </r>
  <r>
    <x v="3"/>
    <x v="8"/>
    <x v="0"/>
    <x v="121"/>
    <n v="0.20052412446193862"/>
  </r>
  <r>
    <x v="3"/>
    <x v="5"/>
    <x v="0"/>
    <x v="121"/>
    <n v="2.7541734378199489"/>
  </r>
  <r>
    <x v="3"/>
    <x v="3"/>
    <x v="0"/>
    <x v="122"/>
    <n v="0.26216234580807019"/>
  </r>
  <r>
    <x v="3"/>
    <x v="4"/>
    <x v="0"/>
    <x v="122"/>
    <n v="0.48144582978002504"/>
  </r>
  <r>
    <x v="3"/>
    <x v="0"/>
    <x v="0"/>
    <x v="123"/>
    <n v="87.283704349362864"/>
  </r>
  <r>
    <x v="3"/>
    <x v="6"/>
    <x v="0"/>
    <x v="123"/>
    <n v="0.20079674048561161"/>
  </r>
  <r>
    <x v="3"/>
    <x v="1"/>
    <x v="0"/>
    <x v="123"/>
    <n v="0.2039190783982216"/>
  </r>
  <r>
    <x v="3"/>
    <x v="2"/>
    <x v="0"/>
    <x v="123"/>
    <n v="2.7704540996116167"/>
  </r>
  <r>
    <x v="3"/>
    <x v="7"/>
    <x v="0"/>
    <x v="123"/>
    <n v="1.011796209094953"/>
  </r>
  <r>
    <x v="3"/>
    <x v="8"/>
    <x v="0"/>
    <x v="123"/>
    <n v="0.20079674048561161"/>
  </r>
  <r>
    <x v="3"/>
    <x v="5"/>
    <x v="0"/>
    <x v="123"/>
    <n v="2.7704540996116167"/>
  </r>
  <r>
    <x v="3"/>
    <x v="3"/>
    <x v="0"/>
    <x v="124"/>
    <n v="0.27764084092236629"/>
  </r>
  <r>
    <x v="3"/>
    <x v="4"/>
    <x v="0"/>
    <x v="124"/>
    <n v="0.48161551916370282"/>
  </r>
  <r>
    <x v="3"/>
    <x v="0"/>
    <x v="0"/>
    <x v="125"/>
    <n v="87.079774285024243"/>
  </r>
  <r>
    <x v="3"/>
    <x v="6"/>
    <x v="0"/>
    <x v="125"/>
    <n v="0.20151291378665062"/>
  </r>
  <r>
    <x v="3"/>
    <x v="1"/>
    <x v="0"/>
    <x v="125"/>
    <n v="0.20393006433862323"/>
  </r>
  <r>
    <x v="3"/>
    <x v="2"/>
    <x v="0"/>
    <x v="125"/>
    <n v="2.7853843134993372"/>
  </r>
  <r>
    <x v="3"/>
    <x v="7"/>
    <x v="0"/>
    <x v="125"/>
    <n v="1.0115865951504519"/>
  </r>
  <r>
    <x v="3"/>
    <x v="8"/>
    <x v="0"/>
    <x v="125"/>
    <n v="0.20151291378665062"/>
  </r>
  <r>
    <x v="3"/>
    <x v="5"/>
    <x v="0"/>
    <x v="125"/>
    <n v="2.7853843134993372"/>
  </r>
  <r>
    <x v="3"/>
    <x v="3"/>
    <x v="0"/>
    <x v="126"/>
    <n v="0.2936446766599099"/>
  </r>
  <r>
    <x v="3"/>
    <x v="4"/>
    <x v="0"/>
    <x v="126"/>
    <n v="0.48177045513984051"/>
  </r>
  <r>
    <x v="3"/>
    <x v="0"/>
    <x v="0"/>
    <x v="127"/>
    <n v="86.875791279790818"/>
  </r>
  <r>
    <x v="3"/>
    <x v="6"/>
    <x v="0"/>
    <x v="127"/>
    <n v="0.20212553109714132"/>
  </r>
  <r>
    <x v="3"/>
    <x v="1"/>
    <x v="0"/>
    <x v="127"/>
    <n v="0.20398300523343205"/>
  </r>
  <r>
    <x v="3"/>
    <x v="2"/>
    <x v="0"/>
    <x v="127"/>
    <n v="2.8016465876821917"/>
  </r>
  <r>
    <x v="3"/>
    <x v="7"/>
    <x v="0"/>
    <x v="127"/>
    <n v="1.0113417844096422"/>
  </r>
  <r>
    <x v="3"/>
    <x v="8"/>
    <x v="0"/>
    <x v="127"/>
    <n v="0.20212553109714132"/>
  </r>
  <r>
    <x v="3"/>
    <x v="5"/>
    <x v="0"/>
    <x v="127"/>
    <n v="2.8016465876821917"/>
  </r>
  <r>
    <x v="3"/>
    <x v="3"/>
    <x v="0"/>
    <x v="128"/>
    <n v="0.30964913713571462"/>
  </r>
  <r>
    <x v="3"/>
    <x v="4"/>
    <x v="0"/>
    <x v="128"/>
    <n v="0.48188744445880616"/>
  </r>
  <r>
    <x v="3"/>
    <x v="0"/>
    <x v="0"/>
    <x v="129"/>
    <n v="86.671788597987046"/>
  </r>
  <r>
    <x v="3"/>
    <x v="6"/>
    <x v="0"/>
    <x v="129"/>
    <n v="0.20282938682601362"/>
  </r>
  <r>
    <x v="3"/>
    <x v="1"/>
    <x v="0"/>
    <x v="129"/>
    <n v="0.20400268180377787"/>
  </r>
  <r>
    <x v="3"/>
    <x v="2"/>
    <x v="0"/>
    <x v="129"/>
    <n v="2.8173932244435074"/>
  </r>
  <r>
    <x v="3"/>
    <x v="7"/>
    <x v="0"/>
    <x v="129"/>
    <n v="1.0110914521569223"/>
  </r>
  <r>
    <x v="3"/>
    <x v="8"/>
    <x v="0"/>
    <x v="129"/>
    <n v="0.20282938682601362"/>
  </r>
  <r>
    <x v="3"/>
    <x v="5"/>
    <x v="0"/>
    <x v="129"/>
    <n v="2.8173932244435074"/>
  </r>
  <r>
    <x v="3"/>
    <x v="3"/>
    <x v="0"/>
    <x v="130"/>
    <n v="0.32565424321178149"/>
  </r>
  <r>
    <x v="3"/>
    <x v="4"/>
    <x v="0"/>
    <x v="130"/>
    <n v="0.4819742903906743"/>
  </r>
  <r>
    <x v="3"/>
    <x v="0"/>
    <x v="0"/>
    <x v="131"/>
    <n v="86.467747713406126"/>
  </r>
  <r>
    <x v="3"/>
    <x v="6"/>
    <x v="0"/>
    <x v="131"/>
    <n v="0.20349042495530731"/>
  </r>
  <r>
    <x v="3"/>
    <x v="1"/>
    <x v="0"/>
    <x v="131"/>
    <n v="0.2040408845809159"/>
  </r>
  <r>
    <x v="3"/>
    <x v="2"/>
    <x v="0"/>
    <x v="131"/>
    <n v="2.8336567893514886"/>
  </r>
  <r>
    <x v="3"/>
    <x v="7"/>
    <x v="0"/>
    <x v="131"/>
    <n v="1.0108193636627982"/>
  </r>
  <r>
    <x v="3"/>
    <x v="8"/>
    <x v="0"/>
    <x v="131"/>
    <n v="0.20349042495530731"/>
  </r>
  <r>
    <x v="3"/>
    <x v="5"/>
    <x v="0"/>
    <x v="131"/>
    <n v="2.8336567893514886"/>
  </r>
  <r>
    <x v="3"/>
    <x v="3"/>
    <x v="0"/>
    <x v="132"/>
    <n v="0.34165997382049618"/>
  </r>
  <r>
    <x v="3"/>
    <x v="4"/>
    <x v="0"/>
    <x v="132"/>
    <n v="0.48202539381587695"/>
  </r>
  <r>
    <x v="3"/>
    <x v="0"/>
    <x v="0"/>
    <x v="133"/>
    <n v="86.263678876323098"/>
  </r>
  <r>
    <x v="3"/>
    <x v="6"/>
    <x v="0"/>
    <x v="133"/>
    <n v="0.20418326697335412"/>
  </r>
  <r>
    <x v="3"/>
    <x v="1"/>
    <x v="0"/>
    <x v="133"/>
    <n v="0.204068837083035"/>
  </r>
  <r>
    <x v="3"/>
    <x v="2"/>
    <x v="0"/>
    <x v="133"/>
    <n v="2.8495316326561637"/>
  </r>
  <r>
    <x v="3"/>
    <x v="7"/>
    <x v="0"/>
    <x v="133"/>
    <n v="1.0105426574319591"/>
  </r>
  <r>
    <x v="3"/>
    <x v="8"/>
    <x v="0"/>
    <x v="133"/>
    <n v="0.20418326697335412"/>
  </r>
  <r>
    <x v="3"/>
    <x v="5"/>
    <x v="0"/>
    <x v="133"/>
    <n v="2.8495316326561637"/>
  </r>
  <r>
    <x v="3"/>
    <x v="3"/>
    <x v="0"/>
    <x v="134"/>
    <n v="0.35792874939308827"/>
  </r>
  <r>
    <x v="3"/>
    <x v="4"/>
    <x v="0"/>
    <x v="134"/>
    <n v="0.48204416567827479"/>
  </r>
  <r>
    <x v="3"/>
    <x v="0"/>
    <x v="0"/>
    <x v="135"/>
    <n v="86.059567144917963"/>
  </r>
  <r>
    <x v="3"/>
    <x v="6"/>
    <x v="0"/>
    <x v="135"/>
    <n v="0.20484256808947998"/>
  </r>
  <r>
    <x v="3"/>
    <x v="1"/>
    <x v="0"/>
    <x v="135"/>
    <n v="0.20411173140512887"/>
  </r>
  <r>
    <x v="3"/>
    <x v="2"/>
    <x v="0"/>
    <x v="135"/>
    <n v="2.8656737634632368"/>
  </r>
  <r>
    <x v="3"/>
    <x v="7"/>
    <x v="0"/>
    <x v="135"/>
    <n v="1.0102432326639843"/>
  </r>
  <r>
    <x v="3"/>
    <x v="8"/>
    <x v="0"/>
    <x v="135"/>
    <n v="0.20484256808947998"/>
  </r>
  <r>
    <x v="3"/>
    <x v="5"/>
    <x v="0"/>
    <x v="135"/>
    <n v="2.8656737634632368"/>
  </r>
  <r>
    <x v="3"/>
    <x v="3"/>
    <x v="0"/>
    <x v="136"/>
    <n v="0.3739357706182167"/>
  </r>
  <r>
    <x v="3"/>
    <x v="4"/>
    <x v="0"/>
    <x v="136"/>
    <n v="0.4820283487288135"/>
  </r>
  <r>
    <x v="3"/>
    <x v="0"/>
    <x v="0"/>
    <x v="137"/>
    <n v="85.855415766962551"/>
  </r>
  <r>
    <x v="3"/>
    <x v="6"/>
    <x v="0"/>
    <x v="137"/>
    <n v="0.20551553638516185"/>
  </r>
  <r>
    <x v="3"/>
    <x v="1"/>
    <x v="0"/>
    <x v="137"/>
    <n v="0.20415137795541188"/>
  </r>
  <r>
    <x v="3"/>
    <x v="2"/>
    <x v="0"/>
    <x v="137"/>
    <n v="2.8819392742564709"/>
  </r>
  <r>
    <x v="3"/>
    <x v="7"/>
    <x v="0"/>
    <x v="137"/>
    <n v="1.0099300999642822"/>
  </r>
  <r>
    <x v="3"/>
    <x v="8"/>
    <x v="0"/>
    <x v="137"/>
    <n v="0.20551553638516185"/>
  </r>
  <r>
    <x v="3"/>
    <x v="5"/>
    <x v="0"/>
    <x v="137"/>
    <n v="2.8819392742564709"/>
  </r>
  <r>
    <x v="3"/>
    <x v="3"/>
    <x v="0"/>
    <x v="138"/>
    <n v="0.38994341606899408"/>
  </r>
  <r>
    <x v="3"/>
    <x v="4"/>
    <x v="0"/>
    <x v="138"/>
    <n v="0.48198011283062669"/>
  </r>
  <r>
    <x v="3"/>
    <x v="0"/>
    <x v="0"/>
    <x v="139"/>
    <n v="85.651223948736558"/>
  </r>
  <r>
    <x v="3"/>
    <x v="6"/>
    <x v="0"/>
    <x v="139"/>
    <n v="0.20619174550535635"/>
  </r>
  <r>
    <x v="3"/>
    <x v="1"/>
    <x v="0"/>
    <x v="139"/>
    <n v="0.20419181822599419"/>
  </r>
  <r>
    <x v="3"/>
    <x v="2"/>
    <x v="0"/>
    <x v="139"/>
    <n v="2.8976890443739167"/>
  </r>
  <r>
    <x v="3"/>
    <x v="7"/>
    <x v="0"/>
    <x v="139"/>
    <n v="1.0096137134707095"/>
  </r>
  <r>
    <x v="3"/>
    <x v="8"/>
    <x v="0"/>
    <x v="139"/>
    <n v="0.20619174550535635"/>
  </r>
  <r>
    <x v="3"/>
    <x v="5"/>
    <x v="0"/>
    <x v="139"/>
    <n v="2.8976890443739167"/>
  </r>
  <r>
    <x v="3"/>
    <x v="3"/>
    <x v="0"/>
    <x v="140"/>
    <n v="0.40595170660708835"/>
  </r>
  <r>
    <x v="3"/>
    <x v="4"/>
    <x v="0"/>
    <x v="140"/>
    <n v="0.481896246406599"/>
  </r>
  <r>
    <x v="3"/>
    <x v="0"/>
    <x v="0"/>
    <x v="141"/>
    <n v="85.446973352296183"/>
  </r>
  <r>
    <x v="3"/>
    <x v="6"/>
    <x v="0"/>
    <x v="141"/>
    <n v="0.20682551106122568"/>
  </r>
  <r>
    <x v="3"/>
    <x v="1"/>
    <x v="0"/>
    <x v="141"/>
    <n v="0.2042505964403751"/>
  </r>
  <r>
    <x v="3"/>
    <x v="2"/>
    <x v="0"/>
    <x v="141"/>
    <n v="2.913955844853664"/>
  </r>
  <r>
    <x v="3"/>
    <x v="7"/>
    <x v="0"/>
    <x v="141"/>
    <n v="1.0092734366571365"/>
  </r>
  <r>
    <x v="3"/>
    <x v="8"/>
    <x v="0"/>
    <x v="141"/>
    <n v="0.20682551106122568"/>
  </r>
  <r>
    <x v="3"/>
    <x v="5"/>
    <x v="0"/>
    <x v="141"/>
    <n v="2.913955844853664"/>
  </r>
  <r>
    <x v="3"/>
    <x v="3"/>
    <x v="0"/>
    <x v="142"/>
    <n v="0.4219606211723681"/>
  </r>
  <r>
    <x v="3"/>
    <x v="4"/>
    <x v="0"/>
    <x v="142"/>
    <n v="0.48178216419754172"/>
  </r>
  <r>
    <x v="3"/>
    <x v="0"/>
    <x v="0"/>
    <x v="143"/>
    <n v="85.242673990300872"/>
  </r>
  <r>
    <x v="3"/>
    <x v="6"/>
    <x v="0"/>
    <x v="143"/>
    <n v="0.20749058952081564"/>
  </r>
  <r>
    <x v="3"/>
    <x v="1"/>
    <x v="0"/>
    <x v="143"/>
    <n v="0.2042993619953124"/>
  </r>
  <r>
    <x v="3"/>
    <x v="2"/>
    <x v="0"/>
    <x v="143"/>
    <n v="2.9158358605612422"/>
  </r>
  <r>
    <x v="3"/>
    <x v="7"/>
    <x v="0"/>
    <x v="143"/>
    <n v="1.0089308107659658"/>
  </r>
  <r>
    <x v="3"/>
    <x v="8"/>
    <x v="0"/>
    <x v="143"/>
    <n v="0.20749058952081564"/>
  </r>
  <r>
    <x v="3"/>
    <x v="5"/>
    <x v="0"/>
    <x v="143"/>
    <n v="2.9158358605612422"/>
  </r>
  <r>
    <x v="3"/>
    <x v="3"/>
    <x v="0"/>
    <x v="144"/>
    <n v="0.4093031943113612"/>
  </r>
  <r>
    <x v="3"/>
    <x v="4"/>
    <x v="0"/>
    <x v="144"/>
    <n v="0.4816302649388815"/>
  </r>
  <r>
    <x v="3"/>
    <x v="0"/>
    <x v="0"/>
    <x v="145"/>
    <n v="85.037929776889627"/>
  </r>
  <r>
    <x v="3"/>
    <x v="6"/>
    <x v="0"/>
    <x v="145"/>
    <n v="0.20712803805920871"/>
  </r>
  <r>
    <x v="3"/>
    <x v="1"/>
    <x v="0"/>
    <x v="145"/>
    <n v="0.20474421341124896"/>
  </r>
  <r>
    <x v="3"/>
    <x v="2"/>
    <x v="0"/>
    <x v="145"/>
    <n v="2.9164240917280182"/>
  </r>
  <r>
    <x v="3"/>
    <x v="7"/>
    <x v="0"/>
    <x v="145"/>
    <n v="1.0085752824401115"/>
  </r>
  <r>
    <x v="3"/>
    <x v="8"/>
    <x v="0"/>
    <x v="145"/>
    <n v="0.20712803805920871"/>
  </r>
  <r>
    <x v="3"/>
    <x v="5"/>
    <x v="0"/>
    <x v="145"/>
    <n v="2.9164240917280182"/>
  </r>
  <r>
    <x v="3"/>
    <x v="3"/>
    <x v="0"/>
    <x v="146"/>
    <n v="0.42402027226713379"/>
  </r>
  <r>
    <x v="3"/>
    <x v="4"/>
    <x v="0"/>
    <x v="146"/>
    <n v="0.48150525889509854"/>
  </r>
  <r>
    <x v="3"/>
    <x v="0"/>
    <x v="0"/>
    <x v="147"/>
    <n v="84.832704073184487"/>
  </r>
  <r>
    <x v="3"/>
    <x v="6"/>
    <x v="0"/>
    <x v="147"/>
    <n v="0.20667222259333035"/>
  </r>
  <r>
    <x v="3"/>
    <x v="1"/>
    <x v="0"/>
    <x v="147"/>
    <n v="0.20522570370514406"/>
  </r>
  <r>
    <x v="3"/>
    <x v="2"/>
    <x v="0"/>
    <x v="147"/>
    <n v="2.9319044254894822"/>
  </r>
  <r>
    <x v="3"/>
    <x v="7"/>
    <x v="0"/>
    <x v="147"/>
    <n v="1.0082193777830757"/>
  </r>
  <r>
    <x v="3"/>
    <x v="8"/>
    <x v="0"/>
    <x v="147"/>
    <n v="0.20667222259333035"/>
  </r>
  <r>
    <x v="3"/>
    <x v="5"/>
    <x v="0"/>
    <x v="147"/>
    <n v="2.9319044254894822"/>
  </r>
  <r>
    <x v="3"/>
    <x v="3"/>
    <x v="0"/>
    <x v="148"/>
    <n v="0.43873785896233475"/>
  </r>
  <r>
    <x v="3"/>
    <x v="4"/>
    <x v="0"/>
    <x v="148"/>
    <n v="0.4813641076208075"/>
  </r>
  <r>
    <x v="3"/>
    <x v="0"/>
    <x v="0"/>
    <x v="149"/>
    <n v="84.627399999888908"/>
  </r>
  <r>
    <x v="3"/>
    <x v="6"/>
    <x v="0"/>
    <x v="149"/>
    <n v="0.2072678170820077"/>
  </r>
  <r>
    <x v="3"/>
    <x v="1"/>
    <x v="0"/>
    <x v="149"/>
    <n v="0.2053040732955769"/>
  </r>
  <r>
    <x v="3"/>
    <x v="2"/>
    <x v="0"/>
    <x v="149"/>
    <n v="2.9461006697601633"/>
  </r>
  <r>
    <x v="3"/>
    <x v="7"/>
    <x v="0"/>
    <x v="149"/>
    <n v="1.0078861049703058"/>
  </r>
  <r>
    <x v="3"/>
    <x v="8"/>
    <x v="0"/>
    <x v="149"/>
    <n v="0.2072678170820077"/>
  </r>
  <r>
    <x v="3"/>
    <x v="5"/>
    <x v="0"/>
    <x v="149"/>
    <n v="2.9461006697601633"/>
  </r>
  <r>
    <x v="3"/>
    <x v="3"/>
    <x v="0"/>
    <x v="150"/>
    <n v="0.45395492952733374"/>
  </r>
  <r>
    <x v="3"/>
    <x v="4"/>
    <x v="0"/>
    <x v="150"/>
    <n v="0.48117656805697351"/>
  </r>
  <r>
    <x v="3"/>
    <x v="0"/>
    <x v="0"/>
    <x v="151"/>
    <n v="84.421978735199005"/>
  </r>
  <r>
    <x v="3"/>
    <x v="6"/>
    <x v="0"/>
    <x v="151"/>
    <n v="0.20776736651644495"/>
  </r>
  <r>
    <x v="3"/>
    <x v="1"/>
    <x v="0"/>
    <x v="151"/>
    <n v="0.2054212646899016"/>
  </r>
  <r>
    <x v="3"/>
    <x v="2"/>
    <x v="0"/>
    <x v="151"/>
    <n v="2.9615634584386852"/>
  </r>
  <r>
    <x v="3"/>
    <x v="7"/>
    <x v="0"/>
    <x v="151"/>
    <n v="1.0075051583053467"/>
  </r>
  <r>
    <x v="3"/>
    <x v="8"/>
    <x v="0"/>
    <x v="151"/>
    <n v="0.20776736651644495"/>
  </r>
  <r>
    <x v="3"/>
    <x v="5"/>
    <x v="0"/>
    <x v="151"/>
    <n v="2.9615634584386852"/>
  </r>
  <r>
    <x v="3"/>
    <x v="3"/>
    <x v="0"/>
    <x v="152"/>
    <n v="0.46917256363061544"/>
  </r>
  <r>
    <x v="3"/>
    <x v="4"/>
    <x v="0"/>
    <x v="152"/>
    <n v="0.4809637997555738"/>
  </r>
  <r>
    <x v="3"/>
    <x v="0"/>
    <x v="0"/>
    <x v="153"/>
    <n v="84.2164706544296"/>
  </r>
  <r>
    <x v="3"/>
    <x v="6"/>
    <x v="0"/>
    <x v="153"/>
    <n v="0.20835087275937764"/>
  </r>
  <r>
    <x v="3"/>
    <x v="1"/>
    <x v="0"/>
    <x v="153"/>
    <n v="0.20550808076939847"/>
  </r>
  <r>
    <x v="3"/>
    <x v="2"/>
    <x v="0"/>
    <x v="153"/>
    <n v="2.9765359289490956"/>
  </r>
  <r>
    <x v="3"/>
    <x v="7"/>
    <x v="0"/>
    <x v="153"/>
    <n v="1.0071238954018391"/>
  </r>
  <r>
    <x v="3"/>
    <x v="8"/>
    <x v="0"/>
    <x v="153"/>
    <n v="0.20835087275937764"/>
  </r>
  <r>
    <x v="3"/>
    <x v="5"/>
    <x v="0"/>
    <x v="153"/>
    <n v="2.9765359289490956"/>
  </r>
  <r>
    <x v="3"/>
    <x v="3"/>
    <x v="0"/>
    <x v="154"/>
    <n v="0.48439078011468517"/>
  </r>
  <r>
    <x v="3"/>
    <x v="4"/>
    <x v="0"/>
    <x v="154"/>
    <n v="0.48071162207210527"/>
  </r>
  <r>
    <x v="3"/>
    <x v="0"/>
    <x v="0"/>
    <x v="155"/>
    <n v="84.010858480026656"/>
  </r>
  <r>
    <x v="3"/>
    <x v="6"/>
    <x v="0"/>
    <x v="155"/>
    <n v="0.20889445892683078"/>
  </r>
  <r>
    <x v="3"/>
    <x v="1"/>
    <x v="0"/>
    <x v="155"/>
    <n v="0.20561217440293916"/>
  </r>
  <r>
    <x v="3"/>
    <x v="2"/>
    <x v="0"/>
    <x v="155"/>
    <n v="2.991999881942462"/>
  </r>
  <r>
    <x v="3"/>
    <x v="7"/>
    <x v="0"/>
    <x v="155"/>
    <n v="1.0067173332277972"/>
  </r>
  <r>
    <x v="3"/>
    <x v="8"/>
    <x v="0"/>
    <x v="155"/>
    <n v="0.20889445892683078"/>
  </r>
  <r>
    <x v="3"/>
    <x v="5"/>
    <x v="0"/>
    <x v="155"/>
    <n v="2.991999881942462"/>
  </r>
  <r>
    <x v="3"/>
    <x v="3"/>
    <x v="0"/>
    <x v="156"/>
    <n v="0.49960955996342093"/>
  </r>
  <r>
    <x v="3"/>
    <x v="4"/>
    <x v="0"/>
    <x v="156"/>
    <n v="0.48043630830505446"/>
  </r>
  <r>
    <x v="3"/>
    <x v="0"/>
    <x v="0"/>
    <x v="157"/>
    <n v="83.805151410408598"/>
  </r>
  <r>
    <x v="3"/>
    <x v="6"/>
    <x v="0"/>
    <x v="157"/>
    <n v="0.20946706554510397"/>
  </r>
  <r>
    <x v="3"/>
    <x v="1"/>
    <x v="0"/>
    <x v="157"/>
    <n v="0.20570706961806251"/>
  </r>
  <r>
    <x v="3"/>
    <x v="2"/>
    <x v="0"/>
    <x v="157"/>
    <n v="3.0070941948150054"/>
  </r>
  <r>
    <x v="3"/>
    <x v="7"/>
    <x v="0"/>
    <x v="157"/>
    <n v="1.006311313475396"/>
  </r>
  <r>
    <x v="3"/>
    <x v="8"/>
    <x v="0"/>
    <x v="157"/>
    <n v="0.20946706554510397"/>
  </r>
  <r>
    <x v="3"/>
    <x v="5"/>
    <x v="0"/>
    <x v="157"/>
    <n v="3.0070941948150054"/>
  </r>
  <r>
    <x v="3"/>
    <x v="3"/>
    <x v="0"/>
    <x v="158"/>
    <n v="0.51507841971722979"/>
  </r>
  <r>
    <x v="3"/>
    <x v="4"/>
    <x v="0"/>
    <x v="158"/>
    <n v="0.48011950817232751"/>
  </r>
  <r>
    <x v="3"/>
    <x v="0"/>
    <x v="0"/>
    <x v="159"/>
    <n v="83.599335456846447"/>
  </r>
  <r>
    <x v="3"/>
    <x v="6"/>
    <x v="0"/>
    <x v="159"/>
    <n v="0.21000832025152694"/>
  </r>
  <r>
    <x v="3"/>
    <x v="1"/>
    <x v="0"/>
    <x v="159"/>
    <n v="0.20581595356214938"/>
  </r>
  <r>
    <x v="3"/>
    <x v="2"/>
    <x v="0"/>
    <x v="159"/>
    <n v="3.0224426210425515"/>
  </r>
  <r>
    <x v="3"/>
    <x v="7"/>
    <x v="0"/>
    <x v="159"/>
    <n v="1.0058791005802059"/>
  </r>
  <r>
    <x v="3"/>
    <x v="8"/>
    <x v="0"/>
    <x v="159"/>
    <n v="0.21000832025152694"/>
  </r>
  <r>
    <x v="3"/>
    <x v="5"/>
    <x v="0"/>
    <x v="159"/>
    <n v="3.0224426210425515"/>
  </r>
  <r>
    <x v="3"/>
    <x v="3"/>
    <x v="0"/>
    <x v="160"/>
    <n v="0.53029836381155437"/>
  </r>
  <r>
    <x v="3"/>
    <x v="4"/>
    <x v="0"/>
    <x v="160"/>
    <n v="0.47976987320477171"/>
  </r>
  <r>
    <x v="3"/>
    <x v="0"/>
    <x v="0"/>
    <x v="161"/>
    <n v="83.393413367814262"/>
  </r>
  <r>
    <x v="3"/>
    <x v="6"/>
    <x v="0"/>
    <x v="161"/>
    <n v="0.21056182881300547"/>
  </r>
  <r>
    <x v="3"/>
    <x v="1"/>
    <x v="0"/>
    <x v="161"/>
    <n v="0.20592208903218479"/>
  </r>
  <r>
    <x v="3"/>
    <x v="2"/>
    <x v="0"/>
    <x v="161"/>
    <n v="3.0379083293797216"/>
  </r>
  <r>
    <x v="3"/>
    <x v="7"/>
    <x v="0"/>
    <x v="161"/>
    <n v="1.0054340338735006"/>
  </r>
  <r>
    <x v="3"/>
    <x v="8"/>
    <x v="0"/>
    <x v="161"/>
    <n v="0.21056182881300547"/>
  </r>
  <r>
    <x v="3"/>
    <x v="5"/>
    <x v="0"/>
    <x v="161"/>
    <n v="3.0379083293797216"/>
  </r>
  <r>
    <x v="3"/>
    <x v="3"/>
    <x v="0"/>
    <x v="162"/>
    <n v="0.54551887100930951"/>
  </r>
  <r>
    <x v="3"/>
    <x v="4"/>
    <x v="0"/>
    <x v="162"/>
    <n v="0.47940025754773519"/>
  </r>
  <r>
    <x v="3"/>
    <x v="0"/>
    <x v="0"/>
    <x v="163"/>
    <n v="83.187384169080019"/>
  </r>
  <r>
    <x v="3"/>
    <x v="6"/>
    <x v="0"/>
    <x v="163"/>
    <n v="0.21111795423790772"/>
  </r>
  <r>
    <x v="3"/>
    <x v="1"/>
    <x v="0"/>
    <x v="163"/>
    <n v="0.20602919873423972"/>
  </r>
  <r>
    <x v="3"/>
    <x v="2"/>
    <x v="0"/>
    <x v="163"/>
    <n v="3.0528836264314219"/>
  </r>
  <r>
    <x v="3"/>
    <x v="7"/>
    <x v="0"/>
    <x v="163"/>
    <n v="1.0049908039689543"/>
  </r>
  <r>
    <x v="3"/>
    <x v="8"/>
    <x v="0"/>
    <x v="163"/>
    <n v="0.21111795423790772"/>
  </r>
  <r>
    <x v="3"/>
    <x v="5"/>
    <x v="0"/>
    <x v="163"/>
    <n v="3.0528836264314219"/>
  </r>
  <r>
    <x v="3"/>
    <x v="3"/>
    <x v="0"/>
    <x v="164"/>
    <n v="0.56073996014687211"/>
  </r>
  <r>
    <x v="3"/>
    <x v="4"/>
    <x v="0"/>
    <x v="164"/>
    <n v="0.47898602421709846"/>
  </r>
  <r>
    <x v="3"/>
    <x v="0"/>
    <x v="0"/>
    <x v="165"/>
    <n v="82.981230730945384"/>
  </r>
  <r>
    <x v="3"/>
    <x v="6"/>
    <x v="0"/>
    <x v="165"/>
    <n v="0.21163450254620411"/>
  </r>
  <r>
    <x v="3"/>
    <x v="1"/>
    <x v="0"/>
    <x v="165"/>
    <n v="0.20615343813463025"/>
  </r>
  <r>
    <x v="3"/>
    <x v="2"/>
    <x v="0"/>
    <x v="165"/>
    <n v="3.0683504981942811"/>
  </r>
  <r>
    <x v="3"/>
    <x v="7"/>
    <x v="0"/>
    <x v="165"/>
    <n v="1.0045202979870953"/>
  </r>
  <r>
    <x v="3"/>
    <x v="8"/>
    <x v="0"/>
    <x v="165"/>
    <n v="0.21163450254620411"/>
  </r>
  <r>
    <x v="3"/>
    <x v="5"/>
    <x v="0"/>
    <x v="165"/>
    <n v="3.0683504981942811"/>
  </r>
  <r>
    <x v="3"/>
    <x v="3"/>
    <x v="0"/>
    <x v="166"/>
    <n v="0.57596161221464826"/>
  </r>
  <r>
    <x v="3"/>
    <x v="4"/>
    <x v="0"/>
    <x v="166"/>
    <n v="0.47855390185851387"/>
  </r>
  <r>
    <x v="3"/>
    <x v="0"/>
    <x v="0"/>
    <x v="167"/>
    <n v="82.774962021236178"/>
  </r>
  <r>
    <x v="3"/>
    <x v="6"/>
    <x v="0"/>
    <x v="167"/>
    <n v="0.21217958387839247"/>
  </r>
  <r>
    <x v="3"/>
    <x v="1"/>
    <x v="0"/>
    <x v="167"/>
    <n v="0.20626870970920075"/>
  </r>
  <r>
    <x v="3"/>
    <x v="2"/>
    <x v="0"/>
    <x v="167"/>
    <n v="3.0267065375818447"/>
  </r>
  <r>
    <x v="3"/>
    <x v="7"/>
    <x v="0"/>
    <x v="167"/>
    <n v="1.0040524864146987"/>
  </r>
  <r>
    <x v="3"/>
    <x v="8"/>
    <x v="0"/>
    <x v="167"/>
    <n v="0.21217958387839247"/>
  </r>
  <r>
    <x v="3"/>
    <x v="5"/>
    <x v="0"/>
    <x v="167"/>
    <n v="3.0267065375818447"/>
  </r>
  <r>
    <x v="3"/>
    <x v="3"/>
    <x v="0"/>
    <x v="168"/>
    <n v="0.47545450543808876"/>
  </r>
  <r>
    <x v="3"/>
    <x v="4"/>
    <x v="0"/>
    <x v="168"/>
    <n v="0.47807508643440411"/>
  </r>
  <r>
    <x v="3"/>
    <x v="0"/>
    <x v="0"/>
    <x v="169"/>
    <n v="82.567064373338411"/>
  </r>
  <r>
    <x v="3"/>
    <x v="6"/>
    <x v="0"/>
    <x v="169"/>
    <n v="0.20877959891480383"/>
  </r>
  <r>
    <x v="3"/>
    <x v="1"/>
    <x v="0"/>
    <x v="169"/>
    <n v="0.20789764789777049"/>
  </r>
  <r>
    <x v="3"/>
    <x v="2"/>
    <x v="0"/>
    <x v="169"/>
    <n v="2.9801006456079282"/>
  </r>
  <r>
    <x v="3"/>
    <x v="7"/>
    <x v="0"/>
    <x v="169"/>
    <n v="1.0036046124186968"/>
  </r>
  <r>
    <x v="3"/>
    <x v="8"/>
    <x v="0"/>
    <x v="169"/>
    <n v="0.20877959891480383"/>
  </r>
  <r>
    <x v="3"/>
    <x v="5"/>
    <x v="0"/>
    <x v="169"/>
    <n v="2.9801006456079282"/>
  </r>
  <r>
    <x v="3"/>
    <x v="3"/>
    <x v="0"/>
    <x v="170"/>
    <n v="0.4877368967089124"/>
  </r>
  <r>
    <x v="3"/>
    <x v="4"/>
    <x v="0"/>
    <x v="170"/>
    <n v="0.47781027893445405"/>
  </r>
  <r>
    <x v="3"/>
    <x v="0"/>
    <x v="0"/>
    <x v="171"/>
    <n v="82.357406283359296"/>
  </r>
  <r>
    <x v="3"/>
    <x v="6"/>
    <x v="0"/>
    <x v="171"/>
    <n v="0.2050484682041144"/>
  </r>
  <r>
    <x v="3"/>
    <x v="1"/>
    <x v="0"/>
    <x v="171"/>
    <n v="0.20965808997911373"/>
  </r>
  <r>
    <x v="3"/>
    <x v="2"/>
    <x v="0"/>
    <x v="171"/>
    <n v="2.9927387636178171"/>
  </r>
  <r>
    <x v="3"/>
    <x v="7"/>
    <x v="0"/>
    <x v="171"/>
    <n v="1.0031964481401228"/>
  </r>
  <r>
    <x v="3"/>
    <x v="8"/>
    <x v="0"/>
    <x v="171"/>
    <n v="0.2050484682041144"/>
  </r>
  <r>
    <x v="3"/>
    <x v="5"/>
    <x v="0"/>
    <x v="171"/>
    <n v="2.9927387636178171"/>
  </r>
  <r>
    <x v="3"/>
    <x v="3"/>
    <x v="0"/>
    <x v="172"/>
    <n v="0.5000239130128703"/>
  </r>
  <r>
    <x v="3"/>
    <x v="4"/>
    <x v="0"/>
    <x v="172"/>
    <n v="0.47753824941849654"/>
  </r>
  <r>
    <x v="3"/>
    <x v="0"/>
    <x v="0"/>
    <x v="173"/>
    <n v="82.147562731041532"/>
  </r>
  <r>
    <x v="3"/>
    <x v="6"/>
    <x v="0"/>
    <x v="173"/>
    <n v="0.20539516854602585"/>
  </r>
  <r>
    <x v="3"/>
    <x v="1"/>
    <x v="0"/>
    <x v="173"/>
    <n v="0.20984355231776741"/>
  </r>
  <r>
    <x v="3"/>
    <x v="2"/>
    <x v="0"/>
    <x v="173"/>
    <n v="3.0046821462611817"/>
  </r>
  <r>
    <x v="3"/>
    <x v="7"/>
    <x v="0"/>
    <x v="173"/>
    <n v="1.0028047466076413"/>
  </r>
  <r>
    <x v="3"/>
    <x v="8"/>
    <x v="0"/>
    <x v="173"/>
    <n v="0.20539516854602585"/>
  </r>
  <r>
    <x v="3"/>
    <x v="5"/>
    <x v="0"/>
    <x v="173"/>
    <n v="3.0046821462611817"/>
  </r>
  <r>
    <x v="3"/>
    <x v="3"/>
    <x v="0"/>
    <x v="174"/>
    <n v="0.51251610855307383"/>
  </r>
  <r>
    <x v="3"/>
    <x v="4"/>
    <x v="0"/>
    <x v="174"/>
    <n v="0.47722144678108425"/>
  </r>
  <r>
    <x v="3"/>
    <x v="0"/>
    <x v="0"/>
    <x v="175"/>
    <n v="81.937511767175394"/>
  </r>
  <r>
    <x v="3"/>
    <x v="6"/>
    <x v="0"/>
    <x v="175"/>
    <n v="0.20568942924735917"/>
  </r>
  <r>
    <x v="3"/>
    <x v="1"/>
    <x v="0"/>
    <x v="175"/>
    <n v="0.21005096386614475"/>
  </r>
  <r>
    <x v="3"/>
    <x v="2"/>
    <x v="0"/>
    <x v="175"/>
    <n v="3.0173411605822409"/>
  </r>
  <r>
    <x v="3"/>
    <x v="7"/>
    <x v="0"/>
    <x v="175"/>
    <n v="1.0023760829093482"/>
  </r>
  <r>
    <x v="3"/>
    <x v="8"/>
    <x v="0"/>
    <x v="175"/>
    <n v="0.20568942924735917"/>
  </r>
  <r>
    <x v="3"/>
    <x v="5"/>
    <x v="0"/>
    <x v="175"/>
    <n v="3.0173411605822409"/>
  </r>
  <r>
    <x v="3"/>
    <x v="3"/>
    <x v="0"/>
    <x v="176"/>
    <n v="0.52500868697611391"/>
  </r>
  <r>
    <x v="3"/>
    <x v="4"/>
    <x v="0"/>
    <x v="176"/>
    <n v="0.47688927325322261"/>
  </r>
  <r>
    <x v="3"/>
    <x v="0"/>
    <x v="0"/>
    <x v="177"/>
    <n v="81.72726881280839"/>
  </r>
  <r>
    <x v="3"/>
    <x v="6"/>
    <x v="0"/>
    <x v="177"/>
    <n v="0.20602785570899174"/>
  </r>
  <r>
    <x v="3"/>
    <x v="1"/>
    <x v="0"/>
    <x v="177"/>
    <n v="0.21024295436700122"/>
  </r>
  <r>
    <x v="3"/>
    <x v="2"/>
    <x v="0"/>
    <x v="177"/>
    <n v="3.0295986793537599"/>
  </r>
  <r>
    <x v="3"/>
    <x v="7"/>
    <x v="0"/>
    <x v="177"/>
    <n v="1.0019510495196076"/>
  </r>
  <r>
    <x v="3"/>
    <x v="8"/>
    <x v="0"/>
    <x v="177"/>
    <n v="0.20602785570899174"/>
  </r>
  <r>
    <x v="3"/>
    <x v="5"/>
    <x v="0"/>
    <x v="177"/>
    <n v="3.0295986793537599"/>
  </r>
  <r>
    <x v="3"/>
    <x v="3"/>
    <x v="0"/>
    <x v="178"/>
    <n v="0.53750166094652663"/>
  </r>
  <r>
    <x v="3"/>
    <x v="4"/>
    <x v="0"/>
    <x v="178"/>
    <n v="0.47651958667720429"/>
  </r>
  <r>
    <x v="3"/>
    <x v="0"/>
    <x v="0"/>
    <x v="179"/>
    <n v="81.516819702486856"/>
  </r>
  <r>
    <x v="3"/>
    <x v="6"/>
    <x v="0"/>
    <x v="179"/>
    <n v="0.20633402138539508"/>
  </r>
  <r>
    <x v="3"/>
    <x v="1"/>
    <x v="0"/>
    <x v="179"/>
    <n v="0.21044911032153465"/>
  </r>
  <r>
    <x v="3"/>
    <x v="2"/>
    <x v="0"/>
    <x v="179"/>
    <n v="3.0422584738428826"/>
  </r>
  <r>
    <x v="3"/>
    <x v="7"/>
    <x v="0"/>
    <x v="179"/>
    <n v="1.0015016657970881"/>
  </r>
  <r>
    <x v="3"/>
    <x v="8"/>
    <x v="0"/>
    <x v="179"/>
    <n v="0.20633402138539508"/>
  </r>
  <r>
    <x v="3"/>
    <x v="5"/>
    <x v="0"/>
    <x v="179"/>
    <n v="3.0422584738428826"/>
  </r>
  <r>
    <x v="3"/>
    <x v="3"/>
    <x v="0"/>
    <x v="180"/>
    <n v="0.54999501770411907"/>
  </r>
  <r>
    <x v="3"/>
    <x v="4"/>
    <x v="0"/>
    <x v="180"/>
    <n v="0.47613624044597902"/>
  </r>
  <r>
    <x v="3"/>
    <x v="0"/>
    <x v="0"/>
    <x v="181"/>
    <n v="81.3061714503296"/>
  </r>
  <r>
    <x v="3"/>
    <x v="6"/>
    <x v="0"/>
    <x v="181"/>
    <n v="0.20666269625051095"/>
  </r>
  <r>
    <x v="3"/>
    <x v="1"/>
    <x v="0"/>
    <x v="181"/>
    <n v="0.21064825215725355"/>
  </r>
  <r>
    <x v="3"/>
    <x v="2"/>
    <x v="0"/>
    <x v="181"/>
    <n v="3.0546155735906"/>
  </r>
  <r>
    <x v="3"/>
    <x v="7"/>
    <x v="0"/>
    <x v="181"/>
    <n v="1.0010566093972806"/>
  </r>
  <r>
    <x v="3"/>
    <x v="8"/>
    <x v="0"/>
    <x v="181"/>
    <n v="0.20666269625051095"/>
  </r>
  <r>
    <x v="3"/>
    <x v="5"/>
    <x v="0"/>
    <x v="181"/>
    <n v="3.0546155735906"/>
  </r>
  <r>
    <x v="3"/>
    <x v="3"/>
    <x v="0"/>
    <x v="182"/>
    <n v="0.56269358553366899"/>
  </r>
  <r>
    <x v="3"/>
    <x v="4"/>
    <x v="0"/>
    <x v="182"/>
    <n v="0.47571368092869104"/>
  </r>
  <r>
    <x v="3"/>
    <x v="0"/>
    <x v="0"/>
    <x v="183"/>
    <n v="81.095312509741348"/>
  </r>
  <r>
    <x v="3"/>
    <x v="6"/>
    <x v="0"/>
    <x v="183"/>
    <n v="0.20696591461767025"/>
  </r>
  <r>
    <x v="3"/>
    <x v="1"/>
    <x v="0"/>
    <x v="183"/>
    <n v="0.21085894058824775"/>
  </r>
  <r>
    <x v="3"/>
    <x v="2"/>
    <x v="0"/>
    <x v="183"/>
    <n v="3.0671806169868177"/>
  </r>
  <r>
    <x v="3"/>
    <x v="7"/>
    <x v="0"/>
    <x v="183"/>
    <n v="1.0005864815578807"/>
  </r>
  <r>
    <x v="3"/>
    <x v="8"/>
    <x v="0"/>
    <x v="183"/>
    <n v="0.20696591461767025"/>
  </r>
  <r>
    <x v="3"/>
    <x v="5"/>
    <x v="0"/>
    <x v="183"/>
    <n v="3.0671806169868177"/>
  </r>
  <r>
    <x v="3"/>
    <x v="3"/>
    <x v="0"/>
    <x v="184"/>
    <n v="0.57518773316620475"/>
  </r>
  <r>
    <x v="3"/>
    <x v="4"/>
    <x v="0"/>
    <x v="184"/>
    <n v="0.47526425582200549"/>
  </r>
  <r>
    <x v="3"/>
    <x v="0"/>
    <x v="0"/>
    <x v="185"/>
    <n v="80.884244725980253"/>
  </r>
  <r>
    <x v="3"/>
    <x v="6"/>
    <x v="0"/>
    <x v="185"/>
    <n v="0.20727830888197277"/>
  </r>
  <r>
    <x v="3"/>
    <x v="1"/>
    <x v="0"/>
    <x v="185"/>
    <n v="0.21106778376110033"/>
  </r>
  <r>
    <x v="3"/>
    <x v="2"/>
    <x v="0"/>
    <x v="185"/>
    <n v="3.0798415877560359"/>
  </r>
  <r>
    <x v="3"/>
    <x v="7"/>
    <x v="0"/>
    <x v="185"/>
    <n v="1.0001059611672711"/>
  </r>
  <r>
    <x v="3"/>
    <x v="8"/>
    <x v="0"/>
    <x v="185"/>
    <n v="0.20727830888197277"/>
  </r>
  <r>
    <x v="3"/>
    <x v="5"/>
    <x v="0"/>
    <x v="185"/>
    <n v="3.0798415877560359"/>
  </r>
  <r>
    <x v="3"/>
    <x v="3"/>
    <x v="0"/>
    <x v="186"/>
    <n v="0.58768226344099173"/>
  </r>
  <r>
    <x v="3"/>
    <x v="4"/>
    <x v="0"/>
    <x v="186"/>
    <n v="0.47480375141391029"/>
  </r>
  <r>
    <x v="3"/>
    <x v="0"/>
    <x v="0"/>
    <x v="187"/>
    <n v="80.672966960906962"/>
  </r>
  <r>
    <x v="3"/>
    <x v="6"/>
    <x v="0"/>
    <x v="187"/>
    <n v="0.20759221725109242"/>
  </r>
  <r>
    <x v="3"/>
    <x v="1"/>
    <x v="0"/>
    <x v="187"/>
    <n v="0.21127776507329341"/>
  </r>
  <r>
    <x v="3"/>
    <x v="2"/>
    <x v="0"/>
    <x v="187"/>
    <n v="3.092101000629297"/>
  </r>
  <r>
    <x v="3"/>
    <x v="7"/>
    <x v="0"/>
    <x v="187"/>
    <n v="0.99963081798396947"/>
  </r>
  <r>
    <x v="3"/>
    <x v="8"/>
    <x v="0"/>
    <x v="187"/>
    <n v="0.20759221725109242"/>
  </r>
  <r>
    <x v="3"/>
    <x v="5"/>
    <x v="0"/>
    <x v="187"/>
    <n v="3.092101000629297"/>
  </r>
  <r>
    <x v="3"/>
    <x v="3"/>
    <x v="0"/>
    <x v="188"/>
    <n v="0.60017718902118933"/>
  </r>
  <r>
    <x v="3"/>
    <x v="4"/>
    <x v="0"/>
    <x v="188"/>
    <n v="0.474301470256"/>
  </r>
  <r>
    <x v="3"/>
    <x v="0"/>
    <x v="0"/>
    <x v="189"/>
    <n v="80.461465133263289"/>
  </r>
  <r>
    <x v="3"/>
    <x v="6"/>
    <x v="0"/>
    <x v="189"/>
    <n v="0.20787413488629564"/>
  </r>
  <r>
    <x v="3"/>
    <x v="1"/>
    <x v="0"/>
    <x v="189"/>
    <n v="0.21150182764367376"/>
  </r>
  <r>
    <x v="3"/>
    <x v="2"/>
    <x v="0"/>
    <x v="189"/>
    <n v="3.1047627510794573"/>
  </r>
  <r>
    <x v="3"/>
    <x v="7"/>
    <x v="0"/>
    <x v="189"/>
    <n v="0.99912973135012173"/>
  </r>
  <r>
    <x v="3"/>
    <x v="8"/>
    <x v="0"/>
    <x v="189"/>
    <n v="0.20787413488629564"/>
  </r>
  <r>
    <x v="3"/>
    <x v="5"/>
    <x v="0"/>
    <x v="189"/>
    <n v="3.1047627510794573"/>
  </r>
  <r>
    <x v="3"/>
    <x v="3"/>
    <x v="0"/>
    <x v="190"/>
    <n v="0.61267249714851424"/>
  </r>
  <r>
    <x v="3"/>
    <x v="4"/>
    <x v="0"/>
    <x v="190"/>
    <n v="0.47378982032726391"/>
  </r>
  <r>
    <x v="3"/>
    <x v="0"/>
    <x v="0"/>
    <x v="191"/>
    <n v="80.249746058643225"/>
  </r>
  <r>
    <x v="3"/>
    <x v="6"/>
    <x v="0"/>
    <x v="191"/>
    <n v="0.2081781332025287"/>
  </r>
  <r>
    <x v="3"/>
    <x v="1"/>
    <x v="0"/>
    <x v="191"/>
    <n v="0.21171907462006267"/>
  </r>
  <r>
    <x v="3"/>
    <x v="2"/>
    <x v="0"/>
    <x v="191"/>
    <n v="3.117897939618306"/>
  </r>
  <r>
    <x v="3"/>
    <x v="7"/>
    <x v="0"/>
    <x v="191"/>
    <n v="0.99863471701993844"/>
  </r>
  <r>
    <x v="3"/>
    <x v="8"/>
    <x v="0"/>
    <x v="191"/>
    <n v="0.2081781332025287"/>
  </r>
  <r>
    <x v="3"/>
    <x v="5"/>
    <x v="0"/>
    <x v="191"/>
    <n v="3.117897939618306"/>
  </r>
  <r>
    <x v="3"/>
    <x v="3"/>
    <x v="0"/>
    <x v="192"/>
    <n v="0.62531856293082111"/>
  </r>
  <r>
    <x v="3"/>
    <x v="4"/>
    <x v="0"/>
    <x v="192"/>
    <n v="0.47323469451825417"/>
  </r>
  <r>
    <x v="3"/>
    <x v="0"/>
    <x v="0"/>
    <x v="193"/>
    <n v="80.037818262141627"/>
  </r>
  <r>
    <x v="3"/>
    <x v="6"/>
    <x v="0"/>
    <x v="193"/>
    <n v="0.20850876490928008"/>
  </r>
  <r>
    <x v="3"/>
    <x v="1"/>
    <x v="0"/>
    <x v="193"/>
    <n v="0.21192779650159488"/>
  </r>
  <r>
    <x v="3"/>
    <x v="2"/>
    <x v="0"/>
    <x v="193"/>
    <n v="3.1311369000594258"/>
  </r>
  <r>
    <x v="3"/>
    <x v="7"/>
    <x v="0"/>
    <x v="193"/>
    <n v="0.99811239260236961"/>
  </r>
  <r>
    <x v="3"/>
    <x v="8"/>
    <x v="0"/>
    <x v="193"/>
    <n v="0.20850876490928008"/>
  </r>
  <r>
    <x v="3"/>
    <x v="5"/>
    <x v="0"/>
    <x v="193"/>
    <n v="3.1311369000594258"/>
  </r>
  <r>
    <x v="3"/>
    <x v="3"/>
    <x v="0"/>
    <x v="194"/>
    <n v="0.63740247544312734"/>
  </r>
  <r>
    <x v="3"/>
    <x v="4"/>
    <x v="0"/>
    <x v="194"/>
    <n v="0.47265129013445151"/>
  </r>
  <r>
    <x v="3"/>
    <x v="0"/>
    <x v="0"/>
    <x v="195"/>
    <n v="79.825680612914468"/>
  </r>
  <r>
    <x v="3"/>
    <x v="6"/>
    <x v="0"/>
    <x v="195"/>
    <n v="0.20884113846736826"/>
  </r>
  <r>
    <x v="3"/>
    <x v="1"/>
    <x v="0"/>
    <x v="195"/>
    <n v="0.21213764922716544"/>
  </r>
  <r>
    <x v="3"/>
    <x v="2"/>
    <x v="0"/>
    <x v="195"/>
    <n v="3.1438772720414931"/>
  </r>
  <r>
    <x v="3"/>
    <x v="7"/>
    <x v="0"/>
    <x v="195"/>
    <n v="0.99757919410564055"/>
  </r>
  <r>
    <x v="3"/>
    <x v="8"/>
    <x v="0"/>
    <x v="195"/>
    <n v="0.20884113846736826"/>
  </r>
  <r>
    <x v="3"/>
    <x v="5"/>
    <x v="0"/>
    <x v="195"/>
    <n v="3.1438772720414931"/>
  </r>
  <r>
    <x v="3"/>
    <x v="3"/>
    <x v="0"/>
    <x v="196"/>
    <n v="0.64948909938853383"/>
  </r>
  <r>
    <x v="3"/>
    <x v="4"/>
    <x v="0"/>
    <x v="196"/>
    <n v="0.47210116275082648"/>
  </r>
  <r>
    <x v="3"/>
    <x v="0"/>
    <x v="0"/>
    <x v="197"/>
    <n v="79.613316485107148"/>
  </r>
  <r>
    <x v="3"/>
    <x v="6"/>
    <x v="0"/>
    <x v="197"/>
    <n v="0.20913511917015426"/>
  </r>
  <r>
    <x v="3"/>
    <x v="1"/>
    <x v="0"/>
    <x v="197"/>
    <n v="0.21236412780731731"/>
  </r>
  <r>
    <x v="3"/>
    <x v="2"/>
    <x v="0"/>
    <x v="197"/>
    <n v="3.1555357114324201"/>
  </r>
  <r>
    <x v="3"/>
    <x v="7"/>
    <x v="0"/>
    <x v="197"/>
    <n v="0.99708815699926456"/>
  </r>
  <r>
    <x v="3"/>
    <x v="8"/>
    <x v="0"/>
    <x v="197"/>
    <n v="0.20913511917015426"/>
  </r>
  <r>
    <x v="3"/>
    <x v="5"/>
    <x v="0"/>
    <x v="197"/>
    <n v="3.1555357114324201"/>
  </r>
  <r>
    <x v="3"/>
    <x v="3"/>
    <x v="0"/>
    <x v="198"/>
    <n v="0.66198583133509903"/>
  </r>
  <r>
    <x v="3"/>
    <x v="4"/>
    <x v="0"/>
    <x v="198"/>
    <n v="0.47146647713172118"/>
  </r>
  <r>
    <x v="3"/>
    <x v="0"/>
    <x v="0"/>
    <x v="199"/>
    <n v="79.400694453725635"/>
  </r>
  <r>
    <x v="3"/>
    <x v="6"/>
    <x v="0"/>
    <x v="199"/>
    <n v="0.20935221939527254"/>
  </r>
  <r>
    <x v="3"/>
    <x v="1"/>
    <x v="0"/>
    <x v="199"/>
    <n v="0.21262203138151475"/>
  </r>
  <r>
    <x v="3"/>
    <x v="2"/>
    <x v="0"/>
    <x v="199"/>
    <n v="3.1682341929277857"/>
  </r>
  <r>
    <x v="3"/>
    <x v="7"/>
    <x v="0"/>
    <x v="199"/>
    <n v="0.99653498697248799"/>
  </r>
  <r>
    <x v="3"/>
    <x v="8"/>
    <x v="0"/>
    <x v="199"/>
    <n v="0.20935221939527254"/>
  </r>
  <r>
    <x v="3"/>
    <x v="5"/>
    <x v="0"/>
    <x v="199"/>
    <n v="3.1682341929277857"/>
  </r>
  <r>
    <x v="3"/>
    <x v="3"/>
    <x v="0"/>
    <x v="200"/>
    <n v="0.6744829423728449"/>
  </r>
  <r>
    <x v="3"/>
    <x v="4"/>
    <x v="0"/>
    <x v="200"/>
    <n v="0.47082663801252256"/>
  </r>
  <r>
    <x v="3"/>
    <x v="0"/>
    <x v="0"/>
    <x v="201"/>
    <n v="79.187837528034933"/>
  </r>
  <r>
    <x v="3"/>
    <x v="6"/>
    <x v="0"/>
    <x v="201"/>
    <n v="0.20963332925875439"/>
  </r>
  <r>
    <x v="3"/>
    <x v="1"/>
    <x v="0"/>
    <x v="201"/>
    <n v="0.21285692569070735"/>
  </r>
  <r>
    <x v="3"/>
    <x v="2"/>
    <x v="0"/>
    <x v="201"/>
    <n v="3.180529927446738"/>
  </r>
  <r>
    <x v="3"/>
    <x v="7"/>
    <x v="0"/>
    <x v="201"/>
    <n v="0.9959896263899497"/>
  </r>
  <r>
    <x v="3"/>
    <x v="8"/>
    <x v="0"/>
    <x v="201"/>
    <n v="0.20963332925875439"/>
  </r>
  <r>
    <x v="3"/>
    <x v="5"/>
    <x v="0"/>
    <x v="201"/>
    <n v="3.180529927446738"/>
  </r>
  <r>
    <x v="3"/>
    <x v="3"/>
    <x v="0"/>
    <x v="202"/>
    <n v="0.68698044519814871"/>
  </r>
  <r>
    <x v="3"/>
    <x v="4"/>
    <x v="0"/>
    <x v="202"/>
    <n v="0.47013899245369473"/>
  </r>
  <r>
    <x v="3"/>
    <x v="0"/>
    <x v="0"/>
    <x v="203"/>
    <n v="78.974731699939298"/>
  </r>
  <r>
    <x v="3"/>
    <x v="6"/>
    <x v="0"/>
    <x v="203"/>
    <n v="0.20988273928975426"/>
  </r>
  <r>
    <x v="3"/>
    <x v="1"/>
    <x v="0"/>
    <x v="203"/>
    <n v="0.21310582809564008"/>
  </r>
  <r>
    <x v="3"/>
    <x v="2"/>
    <x v="0"/>
    <x v="203"/>
    <n v="3.1932291922083333"/>
  </r>
  <r>
    <x v="3"/>
    <x v="7"/>
    <x v="0"/>
    <x v="203"/>
    <n v="0.99541607515666908"/>
  </r>
  <r>
    <x v="3"/>
    <x v="8"/>
    <x v="0"/>
    <x v="203"/>
    <n v="0.20988273928975426"/>
  </r>
  <r>
    <x v="3"/>
    <x v="5"/>
    <x v="0"/>
    <x v="203"/>
    <n v="3.1932291922083333"/>
  </r>
  <r>
    <x v="3"/>
    <x v="3"/>
    <x v="0"/>
    <x v="204"/>
    <n v="0.69947832702232926"/>
  </r>
  <r>
    <x v="3"/>
    <x v="4"/>
    <x v="0"/>
    <x v="204"/>
    <n v="0.46944790757759147"/>
  </r>
  <r>
    <x v="3"/>
    <x v="0"/>
    <x v="0"/>
    <x v="205"/>
    <n v="78.76138352238884"/>
  </r>
  <r>
    <x v="3"/>
    <x v="6"/>
    <x v="0"/>
    <x v="205"/>
    <n v="0.21015368225922257"/>
  </r>
  <r>
    <x v="3"/>
    <x v="1"/>
    <x v="0"/>
    <x v="205"/>
    <n v="0.21334817755046181"/>
  </r>
  <r>
    <x v="3"/>
    <x v="2"/>
    <x v="0"/>
    <x v="205"/>
    <n v="3.205624818810846"/>
  </r>
  <r>
    <x v="3"/>
    <x v="7"/>
    <x v="0"/>
    <x v="205"/>
    <n v="0.99485102683131921"/>
  </r>
  <r>
    <x v="3"/>
    <x v="8"/>
    <x v="0"/>
    <x v="205"/>
    <n v="0.21015368225922257"/>
  </r>
  <r>
    <x v="3"/>
    <x v="5"/>
    <x v="0"/>
    <x v="205"/>
    <n v="3.205624818810846"/>
  </r>
  <r>
    <x v="3"/>
    <x v="3"/>
    <x v="0"/>
    <x v="206"/>
    <n v="0.71218149023906108"/>
  </r>
  <r>
    <x v="3"/>
    <x v="4"/>
    <x v="0"/>
    <x v="206"/>
    <n v="0.46870731410131317"/>
  </r>
  <r>
    <x v="3"/>
    <x v="0"/>
    <x v="0"/>
    <x v="207"/>
    <n v="78.547781525072935"/>
  </r>
  <r>
    <x v="3"/>
    <x v="6"/>
    <x v="0"/>
    <x v="207"/>
    <n v="0.21039953815270779"/>
  </r>
  <r>
    <x v="3"/>
    <x v="1"/>
    <x v="0"/>
    <x v="207"/>
    <n v="0.21360199731590018"/>
  </r>
  <r>
    <x v="3"/>
    <x v="2"/>
    <x v="0"/>
    <x v="207"/>
    <n v="3.2182290377416578"/>
  </r>
  <r>
    <x v="3"/>
    <x v="7"/>
    <x v="0"/>
    <x v="207"/>
    <n v="0.99425708584150363"/>
  </r>
  <r>
    <x v="3"/>
    <x v="8"/>
    <x v="0"/>
    <x v="207"/>
    <n v="0.21039953815270779"/>
  </r>
  <r>
    <x v="3"/>
    <x v="5"/>
    <x v="0"/>
    <x v="207"/>
    <n v="3.2182290377416578"/>
  </r>
  <r>
    <x v="3"/>
    <x v="3"/>
    <x v="0"/>
    <x v="208"/>
    <n v="0.72468015534135066"/>
  </r>
  <r>
    <x v="3"/>
    <x v="4"/>
    <x v="0"/>
    <x v="208"/>
    <n v="0.46793981732582424"/>
  </r>
  <r>
    <x v="3"/>
    <x v="0"/>
    <x v="0"/>
    <x v="209"/>
    <n v="78.333927237233809"/>
  </r>
  <r>
    <x v="3"/>
    <x v="6"/>
    <x v="0"/>
    <x v="209"/>
    <n v="0.21065395946181456"/>
  </r>
  <r>
    <x v="3"/>
    <x v="1"/>
    <x v="0"/>
    <x v="209"/>
    <n v="0.21385428783913285"/>
  </r>
  <r>
    <x v="3"/>
    <x v="2"/>
    <x v="0"/>
    <x v="209"/>
    <n v="3.2309294834521918"/>
  </r>
  <r>
    <x v="3"/>
    <x v="7"/>
    <x v="0"/>
    <x v="209"/>
    <n v="0.99365293757157669"/>
  </r>
  <r>
    <x v="3"/>
    <x v="8"/>
    <x v="0"/>
    <x v="209"/>
    <n v="0.21065395946181456"/>
  </r>
  <r>
    <x v="3"/>
    <x v="5"/>
    <x v="0"/>
    <x v="209"/>
    <n v="3.2309294834521918"/>
  </r>
  <r>
    <x v="3"/>
    <x v="3"/>
    <x v="0"/>
    <x v="210"/>
    <n v="0.73717919929432441"/>
  </r>
  <r>
    <x v="3"/>
    <x v="4"/>
    <x v="0"/>
    <x v="210"/>
    <n v="0.46717146596997328"/>
  </r>
  <r>
    <x v="3"/>
    <x v="0"/>
    <x v="0"/>
    <x v="211"/>
    <n v="78.119819288405438"/>
  </r>
  <r>
    <x v="3"/>
    <x v="6"/>
    <x v="0"/>
    <x v="211"/>
    <n v="0.21090949588781455"/>
  </r>
  <r>
    <x v="3"/>
    <x v="1"/>
    <x v="0"/>
    <x v="211"/>
    <n v="0.21410794882836554"/>
  </r>
  <r>
    <x v="3"/>
    <x v="2"/>
    <x v="0"/>
    <x v="211"/>
    <n v="3.2432271195931373"/>
  </r>
  <r>
    <x v="3"/>
    <x v="7"/>
    <x v="0"/>
    <x v="211"/>
    <n v="0.99305833574681579"/>
  </r>
  <r>
    <x v="3"/>
    <x v="8"/>
    <x v="0"/>
    <x v="211"/>
    <n v="0.21090949588781455"/>
  </r>
  <r>
    <x v="3"/>
    <x v="5"/>
    <x v="0"/>
    <x v="211"/>
    <n v="3.2432271195931373"/>
  </r>
  <r>
    <x v="3"/>
    <x v="3"/>
    <x v="0"/>
    <x v="212"/>
    <n v="0.74967863479229457"/>
  </r>
  <r>
    <x v="3"/>
    <x v="4"/>
    <x v="0"/>
    <x v="212"/>
    <n v="0.46635103971321978"/>
  </r>
  <r>
    <x v="3"/>
    <x v="0"/>
    <x v="0"/>
    <x v="213"/>
    <n v="77.905443740571584"/>
  </r>
  <r>
    <x v="3"/>
    <x v="6"/>
    <x v="0"/>
    <x v="213"/>
    <n v="0.21113359707822632"/>
  </r>
  <r>
    <x v="3"/>
    <x v="1"/>
    <x v="0"/>
    <x v="213"/>
    <n v="0.21437554783385887"/>
  </r>
  <r>
    <x v="3"/>
    <x v="2"/>
    <x v="0"/>
    <x v="213"/>
    <n v="3.2559283480796708"/>
  </r>
  <r>
    <x v="3"/>
    <x v="7"/>
    <x v="0"/>
    <x v="213"/>
    <n v="0.99243399790231346"/>
  </r>
  <r>
    <x v="3"/>
    <x v="8"/>
    <x v="0"/>
    <x v="213"/>
    <n v="0.21113359707822632"/>
  </r>
  <r>
    <x v="3"/>
    <x v="5"/>
    <x v="0"/>
    <x v="213"/>
    <n v="3.2559283480796708"/>
  </r>
  <r>
    <x v="3"/>
    <x v="3"/>
    <x v="0"/>
    <x v="214"/>
    <n v="0.7621784490498662"/>
  </r>
  <r>
    <x v="3"/>
    <x v="4"/>
    <x v="0"/>
    <x v="214"/>
    <n v="0.465531472271552"/>
  </r>
  <r>
    <x v="3"/>
    <x v="0"/>
    <x v="0"/>
    <x v="215"/>
    <n v="77.690806940179073"/>
  </r>
  <r>
    <x v="3"/>
    <x v="6"/>
    <x v="0"/>
    <x v="215"/>
    <n v="0.21137878562054416"/>
  </r>
  <r>
    <x v="3"/>
    <x v="1"/>
    <x v="0"/>
    <x v="215"/>
    <n v="0.21463680039250843"/>
  </r>
  <r>
    <x v="3"/>
    <x v="2"/>
    <x v="0"/>
    <x v="215"/>
    <n v="3.2683258911574509"/>
  </r>
  <r>
    <x v="3"/>
    <x v="7"/>
    <x v="0"/>
    <x v="215"/>
    <n v="0.99181989673409832"/>
  </r>
  <r>
    <x v="3"/>
    <x v="8"/>
    <x v="0"/>
    <x v="215"/>
    <n v="0.21137878562054416"/>
  </r>
  <r>
    <x v="3"/>
    <x v="5"/>
    <x v="0"/>
    <x v="215"/>
    <n v="3.2683258911574509"/>
  </r>
  <r>
    <x v="3"/>
    <x v="3"/>
    <x v="0"/>
    <x v="216"/>
    <n v="0.77488357612980341"/>
  </r>
  <r>
    <x v="3"/>
    <x v="4"/>
    <x v="0"/>
    <x v="216"/>
    <n v="0.46465812895908343"/>
  </r>
  <r>
    <x v="3"/>
    <x v="0"/>
    <x v="0"/>
    <x v="217"/>
    <n v="77.475897450811161"/>
  </r>
  <r>
    <x v="3"/>
    <x v="6"/>
    <x v="0"/>
    <x v="217"/>
    <n v="0.21159906318958524"/>
  </r>
  <r>
    <x v="3"/>
    <x v="1"/>
    <x v="0"/>
    <x v="217"/>
    <n v="0.21490948936791601"/>
  </r>
  <r>
    <x v="3"/>
    <x v="2"/>
    <x v="0"/>
    <x v="217"/>
    <n v="3.2807337537739656"/>
  </r>
  <r>
    <x v="3"/>
    <x v="7"/>
    <x v="0"/>
    <x v="217"/>
    <n v="0.99117536711215326"/>
  </r>
  <r>
    <x v="3"/>
    <x v="8"/>
    <x v="0"/>
    <x v="217"/>
    <n v="0.21159906318958524"/>
  </r>
  <r>
    <x v="3"/>
    <x v="5"/>
    <x v="0"/>
    <x v="217"/>
    <n v="3.2807337537739656"/>
  </r>
  <r>
    <x v="3"/>
    <x v="3"/>
    <x v="0"/>
    <x v="218"/>
    <n v="0.78697431759200409"/>
  </r>
  <r>
    <x v="3"/>
    <x v="4"/>
    <x v="0"/>
    <x v="218"/>
    <n v="0.46375789818573487"/>
  </r>
  <r>
    <x v="3"/>
    <x v="0"/>
    <x v="0"/>
    <x v="219"/>
    <n v="77.260711722870568"/>
  </r>
  <r>
    <x v="3"/>
    <x v="6"/>
    <x v="0"/>
    <x v="219"/>
    <n v="0.21181482655900544"/>
  </r>
  <r>
    <x v="3"/>
    <x v="1"/>
    <x v="0"/>
    <x v="219"/>
    <n v="0.21518572794059918"/>
  </r>
  <r>
    <x v="3"/>
    <x v="2"/>
    <x v="0"/>
    <x v="219"/>
    <n v="3.2934515031753575"/>
  </r>
  <r>
    <x v="3"/>
    <x v="7"/>
    <x v="0"/>
    <x v="219"/>
    <n v="0.99052089821481026"/>
  </r>
  <r>
    <x v="3"/>
    <x v="8"/>
    <x v="0"/>
    <x v="219"/>
    <n v="0.21181482655900544"/>
  </r>
  <r>
    <x v="3"/>
    <x v="5"/>
    <x v="0"/>
    <x v="219"/>
    <n v="3.2934515031753575"/>
  </r>
  <r>
    <x v="3"/>
    <x v="3"/>
    <x v="0"/>
    <x v="220"/>
    <n v="0.79906540072425258"/>
  </r>
  <r>
    <x v="3"/>
    <x v="4"/>
    <x v="0"/>
    <x v="220"/>
    <n v="0.46292167889419034"/>
  </r>
  <r>
    <x v="3"/>
    <x v="0"/>
    <x v="0"/>
    <x v="221"/>
    <n v="77.045253627292837"/>
  </r>
  <r>
    <x v="3"/>
    <x v="6"/>
    <x v="0"/>
    <x v="221"/>
    <n v="0.21204533930007169"/>
  </r>
  <r>
    <x v="3"/>
    <x v="1"/>
    <x v="0"/>
    <x v="221"/>
    <n v="0.21545809557773249"/>
  </r>
  <r>
    <x v="3"/>
    <x v="2"/>
    <x v="0"/>
    <x v="221"/>
    <n v="3.3051142434481795"/>
  </r>
  <r>
    <x v="3"/>
    <x v="7"/>
    <x v="0"/>
    <x v="221"/>
    <n v="0.9899205540908258"/>
  </r>
  <r>
    <x v="3"/>
    <x v="8"/>
    <x v="0"/>
    <x v="221"/>
    <n v="0.21204533930007169"/>
  </r>
  <r>
    <x v="3"/>
    <x v="5"/>
    <x v="0"/>
    <x v="221"/>
    <n v="3.3051142434481795"/>
  </r>
  <r>
    <x v="3"/>
    <x v="3"/>
    <x v="0"/>
    <x v="222"/>
    <n v="0.81156674244380334"/>
  </r>
  <r>
    <x v="3"/>
    <x v="4"/>
    <x v="0"/>
    <x v="222"/>
    <n v="0.46197028426759879"/>
  </r>
  <r>
    <x v="3"/>
    <x v="0"/>
    <x v="0"/>
    <x v="223"/>
    <n v="76.8294931387085"/>
  </r>
  <r>
    <x v="3"/>
    <x v="6"/>
    <x v="0"/>
    <x v="223"/>
    <n v="0.21220280429470254"/>
  </r>
  <r>
    <x v="3"/>
    <x v="1"/>
    <x v="0"/>
    <x v="223"/>
    <n v="0.21576048858433255"/>
  </r>
  <r>
    <x v="3"/>
    <x v="2"/>
    <x v="0"/>
    <x v="223"/>
    <n v="3.3178174087838386"/>
  </r>
  <r>
    <x v="3"/>
    <x v="7"/>
    <x v="0"/>
    <x v="223"/>
    <n v="0.98924659062808529"/>
  </r>
  <r>
    <x v="3"/>
    <x v="8"/>
    <x v="0"/>
    <x v="223"/>
    <n v="0.21220280429470254"/>
  </r>
  <r>
    <x v="3"/>
    <x v="5"/>
    <x v="0"/>
    <x v="223"/>
    <n v="3.3178174087838386"/>
  </r>
  <r>
    <x v="3"/>
    <x v="3"/>
    <x v="0"/>
    <x v="224"/>
    <n v="0.82406846268687772"/>
  </r>
  <r>
    <x v="3"/>
    <x v="4"/>
    <x v="0"/>
    <x v="224"/>
    <n v="0.46102398841119108"/>
  </r>
  <r>
    <x v="3"/>
    <x v="0"/>
    <x v="0"/>
    <x v="225"/>
    <n v="76.613452249110537"/>
  </r>
  <r>
    <x v="3"/>
    <x v="6"/>
    <x v="0"/>
    <x v="225"/>
    <n v="0.21242185820303799"/>
  </r>
  <r>
    <x v="3"/>
    <x v="1"/>
    <x v="0"/>
    <x v="225"/>
    <n v="0.21604088959796786"/>
  </r>
  <r>
    <x v="3"/>
    <x v="2"/>
    <x v="0"/>
    <x v="225"/>
    <n v="3.3301176778861441"/>
  </r>
  <r>
    <x v="3"/>
    <x v="7"/>
    <x v="0"/>
    <x v="225"/>
    <n v="0.98858456607402034"/>
  </r>
  <r>
    <x v="3"/>
    <x v="8"/>
    <x v="0"/>
    <x v="225"/>
    <n v="0.21242185820303799"/>
  </r>
  <r>
    <x v="3"/>
    <x v="5"/>
    <x v="0"/>
    <x v="225"/>
    <n v="3.3301176778861441"/>
  </r>
  <r>
    <x v="3"/>
    <x v="3"/>
    <x v="0"/>
    <x v="226"/>
    <n v="0.83657057413866198"/>
  </r>
  <r>
    <x v="3"/>
    <x v="4"/>
    <x v="0"/>
    <x v="226"/>
    <n v="0.46001970817790561"/>
  </r>
  <r>
    <x v="3"/>
    <x v="0"/>
    <x v="0"/>
    <x v="227"/>
    <n v="76.397117107683243"/>
  </r>
  <r>
    <x v="3"/>
    <x v="6"/>
    <x v="0"/>
    <x v="227"/>
    <n v="0.21260984308220746"/>
  </r>
  <r>
    <x v="3"/>
    <x v="1"/>
    <x v="0"/>
    <x v="227"/>
    <n v="0.21633514142729288"/>
  </r>
  <r>
    <x v="3"/>
    <x v="2"/>
    <x v="0"/>
    <x v="227"/>
    <n v="3.3428216253184351"/>
  </r>
  <r>
    <x v="3"/>
    <x v="7"/>
    <x v="0"/>
    <x v="227"/>
    <n v="0.98789070345772867"/>
  </r>
  <r>
    <x v="3"/>
    <x v="8"/>
    <x v="0"/>
    <x v="227"/>
    <n v="0.21260984308220746"/>
  </r>
  <r>
    <x v="3"/>
    <x v="5"/>
    <x v="0"/>
    <x v="227"/>
    <n v="3.3428216253184351"/>
  </r>
  <r>
    <x v="3"/>
    <x v="3"/>
    <x v="0"/>
    <x v="228"/>
    <n v="0.84907306401262872"/>
  </r>
  <r>
    <x v="3"/>
    <x v="4"/>
    <x v="0"/>
    <x v="228"/>
    <n v="0.45902223896481242"/>
  </r>
  <r>
    <x v="3"/>
    <x v="0"/>
    <x v="0"/>
    <x v="229"/>
    <n v="76.180493766445053"/>
  </r>
  <r>
    <x v="3"/>
    <x v="6"/>
    <x v="0"/>
    <x v="229"/>
    <n v="0.21281827931629047"/>
  </r>
  <r>
    <x v="3"/>
    <x v="1"/>
    <x v="0"/>
    <x v="229"/>
    <n v="0.21662334123819496"/>
  </r>
  <r>
    <x v="3"/>
    <x v="2"/>
    <x v="0"/>
    <x v="229"/>
    <n v="3.3552218219179064"/>
  </r>
  <r>
    <x v="3"/>
    <x v="7"/>
    <x v="0"/>
    <x v="229"/>
    <n v="0.98720946461184511"/>
  </r>
  <r>
    <x v="3"/>
    <x v="8"/>
    <x v="0"/>
    <x v="229"/>
    <n v="0.21281827931629047"/>
  </r>
  <r>
    <x v="3"/>
    <x v="5"/>
    <x v="0"/>
    <x v="229"/>
    <n v="3.3552218219179064"/>
  </r>
  <r>
    <x v="3"/>
    <x v="3"/>
    <x v="0"/>
    <x v="230"/>
    <n v="0.86178091022861558"/>
  </r>
  <r>
    <x v="3"/>
    <x v="4"/>
    <x v="0"/>
    <x v="230"/>
    <n v="0.45796508610809195"/>
  </r>
  <r>
    <x v="3"/>
    <x v="0"/>
    <x v="0"/>
    <x v="231"/>
    <n v="75.96357082619879"/>
  </r>
  <r>
    <x v="3"/>
    <x v="6"/>
    <x v="0"/>
    <x v="231"/>
    <n v="0.21300204590804789"/>
  </r>
  <r>
    <x v="3"/>
    <x v="1"/>
    <x v="0"/>
    <x v="231"/>
    <n v="0.21692294024625661"/>
  </r>
  <r>
    <x v="3"/>
    <x v="2"/>
    <x v="0"/>
    <x v="231"/>
    <n v="3.3678306870169239"/>
  </r>
  <r>
    <x v="3"/>
    <x v="7"/>
    <x v="0"/>
    <x v="231"/>
    <n v="0.98649570928664188"/>
  </r>
  <r>
    <x v="3"/>
    <x v="8"/>
    <x v="0"/>
    <x v="231"/>
    <n v="0.21300204590804789"/>
  </r>
  <r>
    <x v="3"/>
    <x v="5"/>
    <x v="0"/>
    <x v="231"/>
    <n v="3.3678306870169239"/>
  </r>
  <r>
    <x v="3"/>
    <x v="3"/>
    <x v="0"/>
    <x v="232"/>
    <n v="0.87428418222257331"/>
  </r>
  <r>
    <x v="3"/>
    <x v="4"/>
    <x v="0"/>
    <x v="232"/>
    <n v="0.45688106858439159"/>
  </r>
  <r>
    <x v="3"/>
    <x v="0"/>
    <x v="0"/>
    <x v="233"/>
    <n v="75.746349469568486"/>
  </r>
  <r>
    <x v="3"/>
    <x v="6"/>
    <x v="0"/>
    <x v="233"/>
    <n v="0.21319370410321317"/>
  </r>
  <r>
    <x v="3"/>
    <x v="1"/>
    <x v="0"/>
    <x v="233"/>
    <n v="0.21722135663030878"/>
  </r>
  <r>
    <x v="3"/>
    <x v="2"/>
    <x v="0"/>
    <x v="233"/>
    <n v="3.3805358136363184"/>
  </r>
  <r>
    <x v="3"/>
    <x v="7"/>
    <x v="0"/>
    <x v="233"/>
    <n v="0.98577200359056072"/>
  </r>
  <r>
    <x v="3"/>
    <x v="8"/>
    <x v="0"/>
    <x v="233"/>
    <n v="0.21319370410321317"/>
  </r>
  <r>
    <x v="3"/>
    <x v="5"/>
    <x v="0"/>
    <x v="233"/>
    <n v="3.3805358136363184"/>
  </r>
  <r>
    <x v="3"/>
    <x v="3"/>
    <x v="0"/>
    <x v="234"/>
    <n v="0.88678783249203086"/>
  </r>
  <r>
    <x v="3"/>
    <x v="4"/>
    <x v="0"/>
    <x v="234"/>
    <n v="0.45580644384359825"/>
  </r>
  <r>
    <x v="3"/>
    <x v="0"/>
    <x v="0"/>
    <x v="235"/>
    <n v="75.528828068460371"/>
  </r>
  <r>
    <x v="3"/>
    <x v="6"/>
    <x v="0"/>
    <x v="235"/>
    <n v="0.21338603927840719"/>
  </r>
  <r>
    <x v="3"/>
    <x v="1"/>
    <x v="0"/>
    <x v="235"/>
    <n v="0.21752140110811763"/>
  </r>
  <r>
    <x v="3"/>
    <x v="2"/>
    <x v="0"/>
    <x v="235"/>
    <n v="3.3928379815182241"/>
  </r>
  <r>
    <x v="3"/>
    <x v="7"/>
    <x v="0"/>
    <x v="235"/>
    <n v="0.98506195126295903"/>
  </r>
  <r>
    <x v="3"/>
    <x v="8"/>
    <x v="0"/>
    <x v="235"/>
    <n v="0.21338603927840719"/>
  </r>
  <r>
    <x v="3"/>
    <x v="5"/>
    <x v="0"/>
    <x v="235"/>
    <n v="3.3928379815182241"/>
  </r>
  <r>
    <x v="3"/>
    <x v="3"/>
    <x v="0"/>
    <x v="236"/>
    <n v="0.89929187372732589"/>
  </r>
  <r>
    <x v="3"/>
    <x v="4"/>
    <x v="0"/>
    <x v="236"/>
    <n v="0.45466957358071269"/>
  </r>
  <r>
    <x v="3"/>
    <x v="0"/>
    <x v="0"/>
    <x v="237"/>
    <n v="75.310992827555154"/>
  </r>
  <r>
    <x v="3"/>
    <x v="6"/>
    <x v="0"/>
    <x v="237"/>
    <n v="0.21354756380852669"/>
  </r>
  <r>
    <x v="3"/>
    <x v="1"/>
    <x v="0"/>
    <x v="237"/>
    <n v="0.21783524090522208"/>
  </r>
  <r>
    <x v="3"/>
    <x v="2"/>
    <x v="0"/>
    <x v="237"/>
    <n v="3.4055438897426882"/>
  </r>
  <r>
    <x v="3"/>
    <x v="7"/>
    <x v="0"/>
    <x v="237"/>
    <n v="0.98431857359524777"/>
  </r>
  <r>
    <x v="3"/>
    <x v="8"/>
    <x v="0"/>
    <x v="237"/>
    <n v="0.21354756380852669"/>
  </r>
  <r>
    <x v="3"/>
    <x v="5"/>
    <x v="0"/>
    <x v="237"/>
    <n v="3.4055438897426882"/>
  </r>
  <r>
    <x v="3"/>
    <x v="3"/>
    <x v="0"/>
    <x v="238"/>
    <n v="0.91179629315127908"/>
  </r>
  <r>
    <x v="3"/>
    <x v="4"/>
    <x v="0"/>
    <x v="238"/>
    <n v="0.45354380748492407"/>
  </r>
  <r>
    <x v="3"/>
    <x v="0"/>
    <x v="0"/>
    <x v="239"/>
    <n v="75.09284958316411"/>
  </r>
  <r>
    <x v="3"/>
    <x v="6"/>
    <x v="0"/>
    <x v="239"/>
    <n v="0.21372907621194651"/>
  </r>
  <r>
    <x v="3"/>
    <x v="1"/>
    <x v="0"/>
    <x v="239"/>
    <n v="0.21814324439104774"/>
  </r>
  <r>
    <x v="3"/>
    <x v="2"/>
    <x v="0"/>
    <x v="239"/>
    <n v="3.2665047702007488"/>
  </r>
  <r>
    <x v="3"/>
    <x v="7"/>
    <x v="0"/>
    <x v="239"/>
    <n v="0.98358952964764335"/>
  </r>
  <r>
    <x v="3"/>
    <x v="8"/>
    <x v="0"/>
    <x v="239"/>
    <n v="0.21372907621194651"/>
  </r>
  <r>
    <x v="3"/>
    <x v="5"/>
    <x v="0"/>
    <x v="239"/>
    <n v="3.2665047702007488"/>
  </r>
  <r>
    <x v="3"/>
    <x v="3"/>
    <x v="0"/>
    <x v="240"/>
    <n v="0.61175771098362919"/>
  </r>
  <r>
    <x v="3"/>
    <x v="4"/>
    <x v="0"/>
    <x v="240"/>
    <n v="0.45235409786772429"/>
  </r>
  <r>
    <x v="3"/>
    <x v="0"/>
    <x v="0"/>
    <x v="241"/>
    <n v="74.870706464167981"/>
  </r>
  <r>
    <x v="3"/>
    <x v="6"/>
    <x v="0"/>
    <x v="241"/>
    <n v="0.20440929280947734"/>
  </r>
  <r>
    <x v="3"/>
    <x v="1"/>
    <x v="0"/>
    <x v="241"/>
    <n v="0.22214311899612918"/>
  </r>
  <r>
    <x v="3"/>
    <x v="2"/>
    <x v="0"/>
    <x v="241"/>
    <n v="3.115185849048383"/>
  </r>
  <r>
    <x v="3"/>
    <x v="7"/>
    <x v="0"/>
    <x v="241"/>
    <n v="0.98295185724950485"/>
  </r>
  <r>
    <x v="3"/>
    <x v="8"/>
    <x v="0"/>
    <x v="241"/>
    <n v="0.20440929280947734"/>
  </r>
  <r>
    <x v="3"/>
    <x v="5"/>
    <x v="0"/>
    <x v="241"/>
    <n v="3.115185849048383"/>
  </r>
  <r>
    <x v="3"/>
    <x v="3"/>
    <x v="0"/>
    <x v="242"/>
    <n v="0.61884265839811103"/>
  </r>
  <r>
    <x v="3"/>
    <x v="4"/>
    <x v="0"/>
    <x v="242"/>
    <n v="0.45179950918616818"/>
  </r>
  <r>
    <x v="3"/>
    <x v="0"/>
    <x v="0"/>
    <x v="243"/>
    <n v="74.644242607974519"/>
  </r>
  <r>
    <x v="3"/>
    <x v="6"/>
    <x v="0"/>
    <x v="243"/>
    <n v="0.19436347107119278"/>
  </r>
  <r>
    <x v="3"/>
    <x v="1"/>
    <x v="0"/>
    <x v="243"/>
    <n v="0.22646385619345763"/>
  </r>
  <r>
    <x v="3"/>
    <x v="2"/>
    <x v="0"/>
    <x v="243"/>
    <n v="3.1226381670157322"/>
  </r>
  <r>
    <x v="3"/>
    <x v="7"/>
    <x v="0"/>
    <x v="243"/>
    <n v="0.98243998467365479"/>
  </r>
  <r>
    <x v="3"/>
    <x v="8"/>
    <x v="0"/>
    <x v="243"/>
    <n v="0.19436347107119278"/>
  </r>
  <r>
    <x v="3"/>
    <x v="5"/>
    <x v="0"/>
    <x v="243"/>
    <n v="3.1226381670157322"/>
  </r>
  <r>
    <x v="3"/>
    <x v="3"/>
    <x v="0"/>
    <x v="244"/>
    <n v="0.62592772362841664"/>
  </r>
  <r>
    <x v="3"/>
    <x v="4"/>
    <x v="0"/>
    <x v="244"/>
    <n v="0.45128502758680078"/>
  </r>
  <r>
    <x v="3"/>
    <x v="0"/>
    <x v="0"/>
    <x v="245"/>
    <n v="74.417374561052242"/>
  </r>
  <r>
    <x v="3"/>
    <x v="6"/>
    <x v="0"/>
    <x v="245"/>
    <n v="0.19423913409636928"/>
  </r>
  <r>
    <x v="3"/>
    <x v="1"/>
    <x v="0"/>
    <x v="245"/>
    <n v="0.22686804692228102"/>
  </r>
  <r>
    <x v="3"/>
    <x v="2"/>
    <x v="0"/>
    <x v="245"/>
    <n v="3.1294721918122637"/>
  </r>
  <r>
    <x v="3"/>
    <x v="7"/>
    <x v="0"/>
    <x v="245"/>
    <n v="0.98197229799930996"/>
  </r>
  <r>
    <x v="3"/>
    <x v="8"/>
    <x v="0"/>
    <x v="245"/>
    <n v="0.19423913409636928"/>
  </r>
  <r>
    <x v="3"/>
    <x v="5"/>
    <x v="0"/>
    <x v="245"/>
    <n v="3.1294721918122637"/>
  </r>
  <r>
    <x v="3"/>
    <x v="3"/>
    <x v="0"/>
    <x v="246"/>
    <n v="0.63325309548885045"/>
  </r>
  <r>
    <x v="3"/>
    <x v="4"/>
    <x v="0"/>
    <x v="246"/>
    <n v="0.45070040806765022"/>
  </r>
  <r>
    <x v="3"/>
    <x v="0"/>
    <x v="0"/>
    <x v="247"/>
    <n v="74.190084188767202"/>
  </r>
  <r>
    <x v="3"/>
    <x v="6"/>
    <x v="0"/>
    <x v="247"/>
    <n v="0.19407258689707527"/>
  </r>
  <r>
    <x v="3"/>
    <x v="1"/>
    <x v="0"/>
    <x v="247"/>
    <n v="0.22729037228503501"/>
  </r>
  <r>
    <x v="3"/>
    <x v="2"/>
    <x v="0"/>
    <x v="247"/>
    <n v="3.1369157800250047"/>
  </r>
  <r>
    <x v="3"/>
    <x v="7"/>
    <x v="0"/>
    <x v="247"/>
    <n v="0.98144910059288226"/>
  </r>
  <r>
    <x v="3"/>
    <x v="8"/>
    <x v="0"/>
    <x v="247"/>
    <n v="0.19407258689707527"/>
  </r>
  <r>
    <x v="3"/>
    <x v="5"/>
    <x v="0"/>
    <x v="247"/>
    <n v="3.1369157800250047"/>
  </r>
  <r>
    <x v="3"/>
    <x v="3"/>
    <x v="0"/>
    <x v="248"/>
    <n v="0.64057859786941229"/>
  </r>
  <r>
    <x v="3"/>
    <x v="4"/>
    <x v="0"/>
    <x v="248"/>
    <n v="0.45011962519232451"/>
  </r>
  <r>
    <x v="3"/>
    <x v="0"/>
    <x v="0"/>
    <x v="249"/>
    <n v="73.9623836108928"/>
  </r>
  <r>
    <x v="3"/>
    <x v="6"/>
    <x v="0"/>
    <x v="249"/>
    <n v="0.19394003817760616"/>
  </r>
  <r>
    <x v="3"/>
    <x v="1"/>
    <x v="0"/>
    <x v="249"/>
    <n v="0.2277005778744027"/>
  </r>
  <r>
    <x v="3"/>
    <x v="2"/>
    <x v="0"/>
    <x v="249"/>
    <n v="3.1441231944808612"/>
  </r>
  <r>
    <x v="3"/>
    <x v="7"/>
    <x v="0"/>
    <x v="249"/>
    <n v="0.98093708229398624"/>
  </r>
  <r>
    <x v="3"/>
    <x v="8"/>
    <x v="0"/>
    <x v="249"/>
    <n v="0.19394003817760616"/>
  </r>
  <r>
    <x v="3"/>
    <x v="5"/>
    <x v="0"/>
    <x v="249"/>
    <n v="3.1441231944808612"/>
  </r>
  <r>
    <x v="3"/>
    <x v="3"/>
    <x v="0"/>
    <x v="250"/>
    <n v="0.64790423513718665"/>
  </r>
  <r>
    <x v="3"/>
    <x v="4"/>
    <x v="0"/>
    <x v="250"/>
    <n v="0.4495039612312679"/>
  </r>
  <r>
    <x v="3"/>
    <x v="0"/>
    <x v="0"/>
    <x v="251"/>
    <n v="73.734264090845969"/>
  </r>
  <r>
    <x v="3"/>
    <x v="6"/>
    <x v="0"/>
    <x v="251"/>
    <n v="0.19378903819174928"/>
  </r>
  <r>
    <x v="3"/>
    <x v="1"/>
    <x v="0"/>
    <x v="251"/>
    <n v="0.22811952004683367"/>
  </r>
  <r>
    <x v="3"/>
    <x v="2"/>
    <x v="0"/>
    <x v="251"/>
    <n v="3.1515670523763895"/>
  </r>
  <r>
    <x v="3"/>
    <x v="7"/>
    <x v="0"/>
    <x v="251"/>
    <n v="0.98040231411540579"/>
  </r>
  <r>
    <x v="3"/>
    <x v="8"/>
    <x v="0"/>
    <x v="251"/>
    <n v="0.19378903819174928"/>
  </r>
  <r>
    <x v="3"/>
    <x v="5"/>
    <x v="0"/>
    <x v="251"/>
    <n v="3.1515670523763895"/>
  </r>
  <r>
    <x v="3"/>
    <x v="3"/>
    <x v="0"/>
    <x v="252"/>
    <n v="0.65523000291385358"/>
  </r>
  <r>
    <x v="3"/>
    <x v="4"/>
    <x v="0"/>
    <x v="252"/>
    <n v="0.44889313752729532"/>
  </r>
  <r>
    <x v="3"/>
    <x v="0"/>
    <x v="0"/>
    <x v="253"/>
    <n v="73.505728468208687"/>
  </r>
  <r>
    <x v="3"/>
    <x v="6"/>
    <x v="0"/>
    <x v="253"/>
    <n v="0.19364873111660805"/>
  </r>
  <r>
    <x v="3"/>
    <x v="1"/>
    <x v="0"/>
    <x v="253"/>
    <n v="0.22853562263727553"/>
  </r>
  <r>
    <x v="3"/>
    <x v="2"/>
    <x v="0"/>
    <x v="253"/>
    <n v="3.1588328370722207"/>
  </r>
  <r>
    <x v="3"/>
    <x v="7"/>
    <x v="0"/>
    <x v="253"/>
    <n v="0.97987911754063017"/>
  </r>
  <r>
    <x v="3"/>
    <x v="8"/>
    <x v="0"/>
    <x v="253"/>
    <n v="0.19364873111660805"/>
  </r>
  <r>
    <x v="3"/>
    <x v="5"/>
    <x v="0"/>
    <x v="253"/>
    <n v="3.1588328370722207"/>
  </r>
  <r>
    <x v="3"/>
    <x v="3"/>
    <x v="0"/>
    <x v="254"/>
    <n v="0.66267600231613155"/>
  </r>
  <r>
    <x v="3"/>
    <x v="4"/>
    <x v="0"/>
    <x v="254"/>
    <n v="0.44824643364291816"/>
  </r>
  <r>
    <x v="3"/>
    <x v="0"/>
    <x v="0"/>
    <x v="255"/>
    <n v="73.27676942295524"/>
  </r>
  <r>
    <x v="3"/>
    <x v="6"/>
    <x v="0"/>
    <x v="255"/>
    <n v="0.19349359066524324"/>
  </r>
  <r>
    <x v="3"/>
    <x v="1"/>
    <x v="0"/>
    <x v="255"/>
    <n v="0.22895904525344229"/>
  </r>
  <r>
    <x v="3"/>
    <x v="2"/>
    <x v="0"/>
    <x v="255"/>
    <n v="3.166220792590333"/>
  </r>
  <r>
    <x v="3"/>
    <x v="7"/>
    <x v="0"/>
    <x v="255"/>
    <n v="0.97933277031622545"/>
  </r>
  <r>
    <x v="3"/>
    <x v="8"/>
    <x v="0"/>
    <x v="255"/>
    <n v="0.19349359066524324"/>
  </r>
  <r>
    <x v="3"/>
    <x v="5"/>
    <x v="0"/>
    <x v="255"/>
    <n v="3.166220792590333"/>
  </r>
  <r>
    <x v="3"/>
    <x v="3"/>
    <x v="0"/>
    <x v="256"/>
    <n v="0.67000203980434048"/>
  </r>
  <r>
    <x v="3"/>
    <x v="4"/>
    <x v="0"/>
    <x v="256"/>
    <n v="0.44758395712083399"/>
  </r>
  <r>
    <x v="3"/>
    <x v="0"/>
    <x v="0"/>
    <x v="257"/>
    <n v="73.0473869530625"/>
  </r>
  <r>
    <x v="3"/>
    <x v="6"/>
    <x v="0"/>
    <x v="257"/>
    <n v="0.19334202580067369"/>
  </r>
  <r>
    <x v="3"/>
    <x v="1"/>
    <x v="0"/>
    <x v="257"/>
    <n v="0.22938246989274147"/>
  </r>
  <r>
    <x v="3"/>
    <x v="2"/>
    <x v="0"/>
    <x v="257"/>
    <n v="3.1736650571468328"/>
  </r>
  <r>
    <x v="3"/>
    <x v="7"/>
    <x v="0"/>
    <x v="257"/>
    <n v="0.97878062656236187"/>
  </r>
  <r>
    <x v="3"/>
    <x v="8"/>
    <x v="0"/>
    <x v="257"/>
    <n v="0.19334202580067369"/>
  </r>
  <r>
    <x v="3"/>
    <x v="5"/>
    <x v="0"/>
    <x v="257"/>
    <n v="3.1736650571468328"/>
  </r>
  <r>
    <x v="3"/>
    <x v="3"/>
    <x v="0"/>
    <x v="258"/>
    <n v="0.67732820777333114"/>
  </r>
  <r>
    <x v="3"/>
    <x v="4"/>
    <x v="0"/>
    <x v="258"/>
    <n v="0.44692783427677796"/>
  </r>
  <r>
    <x v="3"/>
    <x v="0"/>
    <x v="0"/>
    <x v="259"/>
    <n v="72.81757941634352"/>
  </r>
  <r>
    <x v="3"/>
    <x v="6"/>
    <x v="0"/>
    <x v="259"/>
    <n v="0.19318994957401489"/>
  </r>
  <r>
    <x v="3"/>
    <x v="1"/>
    <x v="0"/>
    <x v="259"/>
    <n v="0.2298075367189753"/>
  </r>
  <r>
    <x v="3"/>
    <x v="2"/>
    <x v="0"/>
    <x v="259"/>
    <n v="3.1808731264321466"/>
  </r>
  <r>
    <x v="3"/>
    <x v="7"/>
    <x v="0"/>
    <x v="259"/>
    <n v="0.97824064467142435"/>
  </r>
  <r>
    <x v="3"/>
    <x v="8"/>
    <x v="0"/>
    <x v="259"/>
    <n v="0.19318994957401489"/>
  </r>
  <r>
    <x v="3"/>
    <x v="5"/>
    <x v="0"/>
    <x v="259"/>
    <n v="3.1808731264321466"/>
  </r>
  <r>
    <x v="3"/>
    <x v="3"/>
    <x v="0"/>
    <x v="260"/>
    <n v="0.68465451057997395"/>
  </r>
  <r>
    <x v="3"/>
    <x v="4"/>
    <x v="0"/>
    <x v="260"/>
    <n v="0.44623432475179303"/>
  </r>
  <r>
    <x v="3"/>
    <x v="0"/>
    <x v="0"/>
    <x v="261"/>
    <n v="72.587338083377503"/>
  </r>
  <r>
    <x v="3"/>
    <x v="6"/>
    <x v="0"/>
    <x v="261"/>
    <n v="0.1930195679144048"/>
  </r>
  <r>
    <x v="3"/>
    <x v="1"/>
    <x v="0"/>
    <x v="261"/>
    <n v="0.23024133296601337"/>
  </r>
  <r>
    <x v="3"/>
    <x v="2"/>
    <x v="0"/>
    <x v="261"/>
    <n v="3.1883176605726904"/>
  </r>
  <r>
    <x v="3"/>
    <x v="7"/>
    <x v="0"/>
    <x v="261"/>
    <n v="0.97767703132769535"/>
  </r>
  <r>
    <x v="3"/>
    <x v="8"/>
    <x v="0"/>
    <x v="261"/>
    <n v="0.1930195679144048"/>
  </r>
  <r>
    <x v="3"/>
    <x v="5"/>
    <x v="0"/>
    <x v="261"/>
    <n v="3.1883176605726904"/>
  </r>
  <r>
    <x v="3"/>
    <x v="3"/>
    <x v="0"/>
    <x v="262"/>
    <n v="0.69198094383919884"/>
  </r>
  <r>
    <x v="3"/>
    <x v="4"/>
    <x v="0"/>
    <x v="262"/>
    <n v="0.44554817221675869"/>
  </r>
  <r>
    <x v="3"/>
    <x v="0"/>
    <x v="0"/>
    <x v="263"/>
    <n v="72.356665649430482"/>
  </r>
  <r>
    <x v="3"/>
    <x v="6"/>
    <x v="0"/>
    <x v="263"/>
    <n v="0.19285957662099429"/>
  </r>
  <r>
    <x v="3"/>
    <x v="1"/>
    <x v="0"/>
    <x v="263"/>
    <n v="0.2306724339470165"/>
  </r>
  <r>
    <x v="3"/>
    <x v="2"/>
    <x v="0"/>
    <x v="263"/>
    <n v="3.194960592213012"/>
  </r>
  <r>
    <x v="3"/>
    <x v="7"/>
    <x v="0"/>
    <x v="263"/>
    <n v="0.97712597004451329"/>
  </r>
  <r>
    <x v="3"/>
    <x v="8"/>
    <x v="0"/>
    <x v="263"/>
    <n v="0.19285957662099429"/>
  </r>
  <r>
    <x v="3"/>
    <x v="5"/>
    <x v="0"/>
    <x v="263"/>
    <n v="3.194960592213012"/>
  </r>
  <r>
    <x v="3"/>
    <x v="3"/>
    <x v="0"/>
    <x v="264"/>
    <n v="0.69999628953569815"/>
  </r>
  <r>
    <x v="3"/>
    <x v="4"/>
    <x v="0"/>
    <x v="264"/>
    <n v="0.44482363434732441"/>
  </r>
  <r>
    <x v="3"/>
    <x v="0"/>
    <x v="0"/>
    <x v="265"/>
    <n v="72.125539817087216"/>
  </r>
  <r>
    <x v="3"/>
    <x v="6"/>
    <x v="0"/>
    <x v="265"/>
    <n v="0.19264724611155282"/>
  </r>
  <r>
    <x v="3"/>
    <x v="1"/>
    <x v="0"/>
    <x v="265"/>
    <n v="0.23112583234326745"/>
  </r>
  <r>
    <x v="3"/>
    <x v="2"/>
    <x v="0"/>
    <x v="265"/>
    <n v="3.2015958024632285"/>
  </r>
  <r>
    <x v="3"/>
    <x v="7"/>
    <x v="0"/>
    <x v="265"/>
    <n v="0.97655139453812112"/>
  </r>
  <r>
    <x v="3"/>
    <x v="8"/>
    <x v="0"/>
    <x v="265"/>
    <n v="0.19264724611155282"/>
  </r>
  <r>
    <x v="3"/>
    <x v="5"/>
    <x v="0"/>
    <x v="265"/>
    <n v="3.2015958024632285"/>
  </r>
  <r>
    <x v="3"/>
    <x v="3"/>
    <x v="0"/>
    <x v="266"/>
    <n v="0.70722230899524785"/>
  </r>
  <r>
    <x v="3"/>
    <x v="4"/>
    <x v="0"/>
    <x v="266"/>
    <n v="0.44408408601270821"/>
  </r>
  <r>
    <x v="3"/>
    <x v="0"/>
    <x v="0"/>
    <x v="267"/>
    <n v="71.89395749413093"/>
  </r>
  <r>
    <x v="3"/>
    <x v="6"/>
    <x v="0"/>
    <x v="267"/>
    <n v="0.1924306879406508"/>
  </r>
  <r>
    <x v="3"/>
    <x v="1"/>
    <x v="0"/>
    <x v="267"/>
    <n v="0.23158232295628431"/>
  </r>
  <r>
    <x v="3"/>
    <x v="2"/>
    <x v="0"/>
    <x v="267"/>
    <n v="3.2090005482741857"/>
  </r>
  <r>
    <x v="3"/>
    <x v="7"/>
    <x v="0"/>
    <x v="267"/>
    <n v="0.97597169504529291"/>
  </r>
  <r>
    <x v="3"/>
    <x v="8"/>
    <x v="0"/>
    <x v="267"/>
    <n v="0.1924306879406508"/>
  </r>
  <r>
    <x v="3"/>
    <x v="5"/>
    <x v="0"/>
    <x v="267"/>
    <n v="3.2090005482741857"/>
  </r>
  <r>
    <x v="3"/>
    <x v="3"/>
    <x v="0"/>
    <x v="268"/>
    <n v="0.71442911760049022"/>
  </r>
  <r>
    <x v="3"/>
    <x v="4"/>
    <x v="0"/>
    <x v="268"/>
    <n v="0.44337803969196621"/>
  </r>
  <r>
    <x v="3"/>
    <x v="0"/>
    <x v="0"/>
    <x v="269"/>
    <n v="71.66193413270183"/>
  </r>
  <r>
    <x v="3"/>
    <x v="6"/>
    <x v="0"/>
    <x v="269"/>
    <n v="0.19225645751355599"/>
  </r>
  <r>
    <x v="3"/>
    <x v="1"/>
    <x v="0"/>
    <x v="269"/>
    <n v="0.23202336142910471"/>
  </r>
  <r>
    <x v="3"/>
    <x v="2"/>
    <x v="0"/>
    <x v="269"/>
    <n v="3.2160057168327683"/>
  </r>
  <r>
    <x v="3"/>
    <x v="7"/>
    <x v="0"/>
    <x v="269"/>
    <n v="0.9754240085962621"/>
  </r>
  <r>
    <x v="3"/>
    <x v="8"/>
    <x v="0"/>
    <x v="269"/>
    <n v="0.19225645751355599"/>
  </r>
  <r>
    <x v="3"/>
    <x v="5"/>
    <x v="0"/>
    <x v="269"/>
    <n v="3.2160057168327683"/>
  </r>
  <r>
    <x v="3"/>
    <x v="3"/>
    <x v="0"/>
    <x v="270"/>
    <n v="0.72175617556120564"/>
  </r>
  <r>
    <x v="3"/>
    <x v="4"/>
    <x v="0"/>
    <x v="270"/>
    <n v="0.44260808633174165"/>
  </r>
  <r>
    <x v="3"/>
    <x v="0"/>
    <x v="0"/>
    <x v="271"/>
    <n v="71.429457127449425"/>
  </r>
  <r>
    <x v="3"/>
    <x v="6"/>
    <x v="0"/>
    <x v="271"/>
    <n v="0.19205432487505203"/>
  </r>
  <r>
    <x v="3"/>
    <x v="1"/>
    <x v="0"/>
    <x v="271"/>
    <n v="0.23247700525241038"/>
  </r>
  <r>
    <x v="3"/>
    <x v="2"/>
    <x v="0"/>
    <x v="271"/>
    <n v="3.2234305305982236"/>
  </r>
  <r>
    <x v="3"/>
    <x v="7"/>
    <x v="0"/>
    <x v="271"/>
    <n v="0.97483313168660102"/>
  </r>
  <r>
    <x v="3"/>
    <x v="8"/>
    <x v="0"/>
    <x v="271"/>
    <n v="0.19205432487505203"/>
  </r>
  <r>
    <x v="3"/>
    <x v="5"/>
    <x v="0"/>
    <x v="271"/>
    <n v="3.2234305305982236"/>
  </r>
  <r>
    <x v="3"/>
    <x v="3"/>
    <x v="0"/>
    <x v="272"/>
    <n v="0.7290833650306805"/>
  </r>
  <r>
    <x v="3"/>
    <x v="4"/>
    <x v="0"/>
    <x v="272"/>
    <n v="0.44184800251305667"/>
  </r>
  <r>
    <x v="3"/>
    <x v="0"/>
    <x v="0"/>
    <x v="273"/>
    <n v="71.196533418364325"/>
  </r>
  <r>
    <x v="3"/>
    <x v="6"/>
    <x v="0"/>
    <x v="273"/>
    <n v="0.19187324407389783"/>
  </r>
  <r>
    <x v="3"/>
    <x v="1"/>
    <x v="0"/>
    <x v="273"/>
    <n v="0.23292370908510593"/>
  </r>
  <r>
    <x v="3"/>
    <x v="2"/>
    <x v="0"/>
    <x v="273"/>
    <n v="3.2306197658004221"/>
  </r>
  <r>
    <x v="3"/>
    <x v="7"/>
    <x v="0"/>
    <x v="273"/>
    <n v="0.97425575311050983"/>
  </r>
  <r>
    <x v="3"/>
    <x v="8"/>
    <x v="0"/>
    <x v="273"/>
    <n v="0.19187324407389783"/>
  </r>
  <r>
    <x v="3"/>
    <x v="5"/>
    <x v="0"/>
    <x v="273"/>
    <n v="3.2306197658004221"/>
  </r>
  <r>
    <x v="3"/>
    <x v="3"/>
    <x v="0"/>
    <x v="274"/>
    <n v="0.73641069037113649"/>
  </r>
  <r>
    <x v="3"/>
    <x v="4"/>
    <x v="0"/>
    <x v="274"/>
    <n v="0.441047117188198"/>
  </r>
  <r>
    <x v="3"/>
    <x v="0"/>
    <x v="0"/>
    <x v="275"/>
    <n v="70.963154302094523"/>
  </r>
  <r>
    <x v="3"/>
    <x v="6"/>
    <x v="0"/>
    <x v="275"/>
    <n v="0.1916741067648651"/>
  </r>
  <r>
    <x v="3"/>
    <x v="1"/>
    <x v="0"/>
    <x v="275"/>
    <n v="0.23337911626980731"/>
  </r>
  <r>
    <x v="3"/>
    <x v="2"/>
    <x v="0"/>
    <x v="275"/>
    <n v="3.2380448475494017"/>
  </r>
  <r>
    <x v="3"/>
    <x v="7"/>
    <x v="0"/>
    <x v="275"/>
    <n v="0.97365358567617277"/>
  </r>
  <r>
    <x v="3"/>
    <x v="8"/>
    <x v="0"/>
    <x v="275"/>
    <n v="0.1916741067648651"/>
  </r>
  <r>
    <x v="3"/>
    <x v="5"/>
    <x v="0"/>
    <x v="275"/>
    <n v="3.2380448475494017"/>
  </r>
  <r>
    <x v="3"/>
    <x v="3"/>
    <x v="0"/>
    <x v="276"/>
    <n v="0.74373814720156695"/>
  </r>
  <r>
    <x v="3"/>
    <x v="4"/>
    <x v="0"/>
    <x v="276"/>
    <n v="0.44025710153994257"/>
  </r>
  <r>
    <x v="3"/>
    <x v="0"/>
    <x v="0"/>
    <x v="277"/>
    <n v="70.729322256530651"/>
  </r>
  <r>
    <x v="3"/>
    <x v="6"/>
    <x v="0"/>
    <x v="277"/>
    <n v="0.19148489679479197"/>
  </r>
  <r>
    <x v="3"/>
    <x v="1"/>
    <x v="0"/>
    <x v="277"/>
    <n v="0.23383204556387019"/>
  </r>
  <r>
    <x v="3"/>
    <x v="2"/>
    <x v="0"/>
    <x v="277"/>
    <n v="3.2452923047686522"/>
  </r>
  <r>
    <x v="3"/>
    <x v="7"/>
    <x v="0"/>
    <x v="277"/>
    <n v="0.97306530221442267"/>
  </r>
  <r>
    <x v="3"/>
    <x v="8"/>
    <x v="0"/>
    <x v="277"/>
    <n v="0.19148489679479197"/>
  </r>
  <r>
    <x v="3"/>
    <x v="5"/>
    <x v="0"/>
    <x v="277"/>
    <n v="3.2452923047686522"/>
  </r>
  <r>
    <x v="3"/>
    <x v="3"/>
    <x v="0"/>
    <x v="278"/>
    <n v="0.75118586435245494"/>
  </r>
  <r>
    <x v="3"/>
    <x v="4"/>
    <x v="0"/>
    <x v="278"/>
    <n v="0.43942528907918721"/>
  </r>
  <r>
    <x v="3"/>
    <x v="0"/>
    <x v="0"/>
    <x v="279"/>
    <n v="70.495029944185546"/>
  </r>
  <r>
    <x v="3"/>
    <x v="6"/>
    <x v="0"/>
    <x v="279"/>
    <n v="0.19128110436718426"/>
  </r>
  <r>
    <x v="3"/>
    <x v="1"/>
    <x v="0"/>
    <x v="279"/>
    <n v="0.2342923123450974"/>
  </r>
  <r>
    <x v="3"/>
    <x v="2"/>
    <x v="0"/>
    <x v="279"/>
    <n v="3.252661624122708"/>
  </r>
  <r>
    <x v="3"/>
    <x v="7"/>
    <x v="0"/>
    <x v="279"/>
    <n v="0.97245184095752379"/>
  </r>
  <r>
    <x v="3"/>
    <x v="8"/>
    <x v="0"/>
    <x v="279"/>
    <n v="0.19128110436718426"/>
  </r>
  <r>
    <x v="3"/>
    <x v="5"/>
    <x v="0"/>
    <x v="279"/>
    <n v="3.252661624122708"/>
  </r>
  <r>
    <x v="3"/>
    <x v="3"/>
    <x v="0"/>
    <x v="280"/>
    <n v="0.75851359287355535"/>
  </r>
  <r>
    <x v="3"/>
    <x v="4"/>
    <x v="0"/>
    <x v="280"/>
    <n v="0.43857776141769111"/>
  </r>
  <r>
    <x v="3"/>
    <x v="0"/>
    <x v="0"/>
    <x v="281"/>
    <n v="70.260277093706279"/>
  </r>
  <r>
    <x v="3"/>
    <x v="6"/>
    <x v="0"/>
    <x v="281"/>
    <n v="0.19108039882569464"/>
  </r>
  <r>
    <x v="3"/>
    <x v="1"/>
    <x v="0"/>
    <x v="281"/>
    <n v="0.23475285047927186"/>
  </r>
  <r>
    <x v="3"/>
    <x v="2"/>
    <x v="0"/>
    <x v="281"/>
    <n v="3.2600871099625151"/>
  </r>
  <r>
    <x v="3"/>
    <x v="7"/>
    <x v="0"/>
    <x v="281"/>
    <n v="0.97183272907348872"/>
  </r>
  <r>
    <x v="3"/>
    <x v="8"/>
    <x v="0"/>
    <x v="281"/>
    <n v="0.19108039882569464"/>
  </r>
  <r>
    <x v="3"/>
    <x v="5"/>
    <x v="0"/>
    <x v="281"/>
    <n v="3.2600871099625151"/>
  </r>
  <r>
    <x v="3"/>
    <x v="3"/>
    <x v="0"/>
    <x v="282"/>
    <n v="0.76584145285589766"/>
  </r>
  <r>
    <x v="3"/>
    <x v="4"/>
    <x v="0"/>
    <x v="282"/>
    <n v="0.43774261158873173"/>
  </r>
  <r>
    <x v="3"/>
    <x v="0"/>
    <x v="0"/>
    <x v="283"/>
    <n v="70.02506184684151"/>
  </r>
  <r>
    <x v="3"/>
    <x v="6"/>
    <x v="0"/>
    <x v="283"/>
    <n v="0.19087885307965538"/>
  </r>
  <r>
    <x v="3"/>
    <x v="1"/>
    <x v="0"/>
    <x v="283"/>
    <n v="0.23521524686477402"/>
  </r>
  <r>
    <x v="3"/>
    <x v="2"/>
    <x v="0"/>
    <x v="283"/>
    <n v="3.2672769958560366"/>
  </r>
  <r>
    <x v="3"/>
    <x v="7"/>
    <x v="0"/>
    <x v="283"/>
    <n v="0.97122808077387268"/>
  </r>
  <r>
    <x v="3"/>
    <x v="8"/>
    <x v="0"/>
    <x v="283"/>
    <n v="0.19087885307965538"/>
  </r>
  <r>
    <x v="3"/>
    <x v="5"/>
    <x v="0"/>
    <x v="283"/>
    <n v="3.2672769958560366"/>
  </r>
  <r>
    <x v="3"/>
    <x v="3"/>
    <x v="0"/>
    <x v="284"/>
    <n v="0.77316944865972737"/>
  </r>
  <r>
    <x v="3"/>
    <x v="4"/>
    <x v="0"/>
    <x v="284"/>
    <n v="0.43686416417878515"/>
  </r>
  <r>
    <x v="3"/>
    <x v="0"/>
    <x v="0"/>
    <x v="285"/>
    <n v="69.789375502181215"/>
  </r>
  <r>
    <x v="3"/>
    <x v="6"/>
    <x v="0"/>
    <x v="285"/>
    <n v="0.19065939475465124"/>
  </r>
  <r>
    <x v="3"/>
    <x v="1"/>
    <x v="0"/>
    <x v="285"/>
    <n v="0.23568634466029875"/>
  </r>
  <r>
    <x v="3"/>
    <x v="2"/>
    <x v="0"/>
    <x v="285"/>
    <n v="3.2747027495814685"/>
  </r>
  <r>
    <x v="3"/>
    <x v="7"/>
    <x v="0"/>
    <x v="285"/>
    <n v="0.97059779071056962"/>
  </r>
  <r>
    <x v="3"/>
    <x v="8"/>
    <x v="0"/>
    <x v="285"/>
    <n v="0.19065939475465124"/>
  </r>
  <r>
    <x v="3"/>
    <x v="5"/>
    <x v="0"/>
    <x v="285"/>
    <n v="3.2747027495814685"/>
  </r>
  <r>
    <x v="3"/>
    <x v="3"/>
    <x v="0"/>
    <x v="286"/>
    <n v="0.78049757590585855"/>
  </r>
  <r>
    <x v="3"/>
    <x v="4"/>
    <x v="0"/>
    <x v="286"/>
    <n v="0.43599909440958928"/>
  </r>
  <r>
    <x v="3"/>
    <x v="0"/>
    <x v="0"/>
    <x v="287"/>
    <n v="69.553220385375184"/>
  </r>
  <r>
    <x v="3"/>
    <x v="6"/>
    <x v="0"/>
    <x v="287"/>
    <n v="0.19044954987380533"/>
  </r>
  <r>
    <x v="3"/>
    <x v="1"/>
    <x v="0"/>
    <x v="287"/>
    <n v="0.23615511680603204"/>
  </r>
  <r>
    <x v="3"/>
    <x v="2"/>
    <x v="0"/>
    <x v="287"/>
    <n v="3.2826310413688864"/>
  </r>
  <r>
    <x v="3"/>
    <x v="7"/>
    <x v="0"/>
    <x v="287"/>
    <n v="0.96998234716865739"/>
  </r>
  <r>
    <x v="3"/>
    <x v="8"/>
    <x v="0"/>
    <x v="287"/>
    <n v="0.19044954987380533"/>
  </r>
  <r>
    <x v="3"/>
    <x v="5"/>
    <x v="0"/>
    <x v="287"/>
    <n v="3.2826310413688864"/>
  </r>
  <r>
    <x v="3"/>
    <x v="3"/>
    <x v="0"/>
    <x v="288"/>
    <n v="0.78726010044367634"/>
  </r>
  <r>
    <x v="3"/>
    <x v="4"/>
    <x v="0"/>
    <x v="288"/>
    <n v="0.43508973221879632"/>
  </r>
  <r>
    <x v="3"/>
    <x v="0"/>
    <x v="0"/>
    <x v="289"/>
    <n v="69.316604932069112"/>
  </r>
  <r>
    <x v="3"/>
    <x v="6"/>
    <x v="0"/>
    <x v="289"/>
    <n v="0.19026463355350318"/>
  </r>
  <r>
    <x v="3"/>
    <x v="1"/>
    <x v="0"/>
    <x v="289"/>
    <n v="0.2366154533060672"/>
  </r>
  <r>
    <x v="3"/>
    <x v="2"/>
    <x v="0"/>
    <x v="289"/>
    <n v="3.2906425816686991"/>
  </r>
  <r>
    <x v="3"/>
    <x v="7"/>
    <x v="0"/>
    <x v="289"/>
    <n v="0.96934032205639786"/>
  </r>
  <r>
    <x v="3"/>
    <x v="8"/>
    <x v="0"/>
    <x v="289"/>
    <n v="0.19026463355350318"/>
  </r>
  <r>
    <x v="3"/>
    <x v="5"/>
    <x v="0"/>
    <x v="289"/>
    <n v="3.2906425816686991"/>
  </r>
  <r>
    <x v="3"/>
    <x v="3"/>
    <x v="0"/>
    <x v="290"/>
    <n v="0.79432499486753461"/>
  </r>
  <r>
    <x v="3"/>
    <x v="4"/>
    <x v="0"/>
    <x v="290"/>
    <n v="0.43416365955830649"/>
  </r>
  <r>
    <x v="3"/>
    <x v="0"/>
    <x v="0"/>
    <x v="291"/>
    <n v="69.079527715267318"/>
  </r>
  <r>
    <x v="3"/>
    <x v="6"/>
    <x v="0"/>
    <x v="291"/>
    <n v="0.19008014317181102"/>
  </r>
  <r>
    <x v="3"/>
    <x v="1"/>
    <x v="0"/>
    <x v="291"/>
    <n v="0.23707721680179392"/>
  </r>
  <r>
    <x v="3"/>
    <x v="2"/>
    <x v="0"/>
    <x v="291"/>
    <n v="3.298122150379621"/>
  </r>
  <r>
    <x v="3"/>
    <x v="7"/>
    <x v="0"/>
    <x v="291"/>
    <n v="0.9686921820258062"/>
  </r>
  <r>
    <x v="3"/>
    <x v="8"/>
    <x v="0"/>
    <x v="291"/>
    <n v="0.19008014317181102"/>
  </r>
  <r>
    <x v="3"/>
    <x v="5"/>
    <x v="0"/>
    <x v="291"/>
    <n v="3.298122150379621"/>
  </r>
  <r>
    <x v="3"/>
    <x v="3"/>
    <x v="0"/>
    <x v="292"/>
    <n v="0.80141313419965776"/>
  </r>
  <r>
    <x v="3"/>
    <x v="4"/>
    <x v="0"/>
    <x v="292"/>
    <n v="0.43331363938601264"/>
  </r>
  <r>
    <x v="3"/>
    <x v="0"/>
    <x v="0"/>
    <x v="293"/>
    <n v="68.841973068534742"/>
  </r>
  <r>
    <x v="3"/>
    <x v="6"/>
    <x v="0"/>
    <x v="293"/>
    <n v="0.18986060041290509"/>
  </r>
  <r>
    <x v="3"/>
    <x v="1"/>
    <x v="0"/>
    <x v="293"/>
    <n v="0.23755464673258267"/>
  </r>
  <r>
    <x v="3"/>
    <x v="2"/>
    <x v="0"/>
    <x v="293"/>
    <n v="3.3049591402166545"/>
  </r>
  <r>
    <x v="3"/>
    <x v="7"/>
    <x v="0"/>
    <x v="293"/>
    <n v="0.96810162676088563"/>
  </r>
  <r>
    <x v="3"/>
    <x v="8"/>
    <x v="0"/>
    <x v="293"/>
    <n v="0.18986060041290509"/>
  </r>
  <r>
    <x v="3"/>
    <x v="5"/>
    <x v="0"/>
    <x v="293"/>
    <n v="3.3049591402166545"/>
  </r>
  <r>
    <x v="3"/>
    <x v="3"/>
    <x v="0"/>
    <x v="294"/>
    <n v="0.80874168412836678"/>
  </r>
  <r>
    <x v="3"/>
    <x v="4"/>
    <x v="0"/>
    <x v="294"/>
    <n v="0.43235755843005208"/>
  </r>
  <r>
    <x v="3"/>
    <x v="0"/>
    <x v="0"/>
    <x v="295"/>
    <n v="68.603922912542714"/>
  </r>
  <r>
    <x v="3"/>
    <x v="6"/>
    <x v="0"/>
    <x v="295"/>
    <n v="0.18959992343616894"/>
  </r>
  <r>
    <x v="3"/>
    <x v="1"/>
    <x v="0"/>
    <x v="295"/>
    <n v="0.23805015599202628"/>
  </r>
  <r>
    <x v="3"/>
    <x v="2"/>
    <x v="0"/>
    <x v="295"/>
    <n v="3.3124059576409826"/>
  </r>
  <r>
    <x v="3"/>
    <x v="7"/>
    <x v="0"/>
    <x v="295"/>
    <n v="0.96744264461191742"/>
  </r>
  <r>
    <x v="3"/>
    <x v="8"/>
    <x v="0"/>
    <x v="295"/>
    <n v="0.18959992343616894"/>
  </r>
  <r>
    <x v="3"/>
    <x v="5"/>
    <x v="0"/>
    <x v="295"/>
    <n v="3.3124059576409826"/>
  </r>
  <r>
    <x v="3"/>
    <x v="3"/>
    <x v="0"/>
    <x v="296"/>
    <n v="0.81607036434558911"/>
  </r>
  <r>
    <x v="3"/>
    <x v="4"/>
    <x v="0"/>
    <x v="296"/>
    <n v="0.43141732461455806"/>
  </r>
  <r>
    <x v="3"/>
    <x v="0"/>
    <x v="0"/>
    <x v="297"/>
    <n v="68.36538807257601"/>
  </r>
  <r>
    <x v="3"/>
    <x v="6"/>
    <x v="0"/>
    <x v="297"/>
    <n v="0.18937003581087439"/>
  </r>
  <r>
    <x v="3"/>
    <x v="1"/>
    <x v="0"/>
    <x v="297"/>
    <n v="0.23853483996670777"/>
  </r>
  <r>
    <x v="3"/>
    <x v="2"/>
    <x v="0"/>
    <x v="297"/>
    <n v="3.3196164985701193"/>
  </r>
  <r>
    <x v="3"/>
    <x v="7"/>
    <x v="0"/>
    <x v="297"/>
    <n v="0.96679947703876457"/>
  </r>
  <r>
    <x v="3"/>
    <x v="8"/>
    <x v="0"/>
    <x v="297"/>
    <n v="0.18937003581087439"/>
  </r>
  <r>
    <x v="3"/>
    <x v="5"/>
    <x v="0"/>
    <x v="297"/>
    <n v="3.3196164985701193"/>
  </r>
  <r>
    <x v="3"/>
    <x v="3"/>
    <x v="0"/>
    <x v="298"/>
    <n v="0.82339917922606976"/>
  </r>
  <r>
    <x v="3"/>
    <x v="4"/>
    <x v="0"/>
    <x v="298"/>
    <n v="0.43043025698150661"/>
  </r>
  <r>
    <x v="3"/>
    <x v="0"/>
    <x v="0"/>
    <x v="299"/>
    <n v="68.126359826979879"/>
  </r>
  <r>
    <x v="3"/>
    <x v="6"/>
    <x v="0"/>
    <x v="299"/>
    <n v="0.18912239181406018"/>
  </r>
  <r>
    <x v="3"/>
    <x v="1"/>
    <x v="0"/>
    <x v="299"/>
    <n v="0.23902824559612787"/>
  </r>
  <r>
    <x v="3"/>
    <x v="2"/>
    <x v="0"/>
    <x v="299"/>
    <n v="3.3270635852097863"/>
  </r>
  <r>
    <x v="3"/>
    <x v="7"/>
    <x v="0"/>
    <x v="299"/>
    <n v="0.96612945101997694"/>
  </r>
  <r>
    <x v="3"/>
    <x v="8"/>
    <x v="0"/>
    <x v="299"/>
    <n v="0.18912239181406018"/>
  </r>
  <r>
    <x v="3"/>
    <x v="5"/>
    <x v="0"/>
    <x v="299"/>
    <n v="3.3270635852097863"/>
  </r>
  <r>
    <x v="3"/>
    <x v="3"/>
    <x v="0"/>
    <x v="300"/>
    <n v="0.83072812437563481"/>
  </r>
  <r>
    <x v="3"/>
    <x v="4"/>
    <x v="0"/>
    <x v="300"/>
    <n v="0.42946003856130233"/>
  </r>
  <r>
    <x v="3"/>
    <x v="0"/>
    <x v="0"/>
    <x v="301"/>
    <n v="67.886840291619265"/>
  </r>
  <r>
    <x v="3"/>
    <x v="6"/>
    <x v="0"/>
    <x v="301"/>
    <n v="0.18888394247770307"/>
  </r>
  <r>
    <x v="3"/>
    <x v="1"/>
    <x v="0"/>
    <x v="301"/>
    <n v="0.23951953536061046"/>
  </r>
  <r>
    <x v="3"/>
    <x v="2"/>
    <x v="0"/>
    <x v="301"/>
    <n v="3.3343325211208841"/>
  </r>
  <r>
    <x v="3"/>
    <x v="7"/>
    <x v="0"/>
    <x v="301"/>
    <n v="0.96547561953924943"/>
  </r>
  <r>
    <x v="3"/>
    <x v="8"/>
    <x v="0"/>
    <x v="301"/>
    <n v="0.18888394247770307"/>
  </r>
  <r>
    <x v="3"/>
    <x v="5"/>
    <x v="0"/>
    <x v="301"/>
    <n v="3.3343325211208841"/>
  </r>
  <r>
    <x v="3"/>
    <x v="3"/>
    <x v="0"/>
    <x v="302"/>
    <n v="0.83817735300002472"/>
  </r>
  <r>
    <x v="3"/>
    <x v="4"/>
    <x v="0"/>
    <x v="302"/>
    <n v="0.42844198943627898"/>
  </r>
  <r>
    <x v="3"/>
    <x v="0"/>
    <x v="0"/>
    <x v="303"/>
    <n v="67.646822066221205"/>
  </r>
  <r>
    <x v="3"/>
    <x v="6"/>
    <x v="0"/>
    <x v="303"/>
    <n v="0.18863108278373808"/>
  </r>
  <r>
    <x v="3"/>
    <x v="1"/>
    <x v="0"/>
    <x v="303"/>
    <n v="0.24001822539805348"/>
  </r>
  <r>
    <x v="3"/>
    <x v="2"/>
    <x v="0"/>
    <x v="303"/>
    <n v="3.3417236805479789"/>
  </r>
  <r>
    <x v="3"/>
    <x v="7"/>
    <x v="0"/>
    <x v="303"/>
    <n v="0.96479455130609915"/>
  </r>
  <r>
    <x v="3"/>
    <x v="8"/>
    <x v="0"/>
    <x v="303"/>
    <n v="0.18863108278373808"/>
  </r>
  <r>
    <x v="3"/>
    <x v="5"/>
    <x v="0"/>
    <x v="303"/>
    <n v="3.3417236805479789"/>
  </r>
  <r>
    <x v="3"/>
    <x v="3"/>
    <x v="0"/>
    <x v="304"/>
    <n v="0.84550656740094432"/>
  </r>
  <r>
    <x v="3"/>
    <x v="4"/>
    <x v="0"/>
    <x v="304"/>
    <n v="0.42740819762348004"/>
  </r>
  <r>
    <x v="3"/>
    <x v="0"/>
    <x v="0"/>
    <x v="305"/>
    <n v="67.406304596890351"/>
  </r>
  <r>
    <x v="3"/>
    <x v="6"/>
    <x v="0"/>
    <x v="305"/>
    <n v="0.18838082267708917"/>
  </r>
  <r>
    <x v="3"/>
    <x v="1"/>
    <x v="0"/>
    <x v="305"/>
    <n v="0.24051746933085771"/>
  </r>
  <r>
    <x v="3"/>
    <x v="2"/>
    <x v="0"/>
    <x v="305"/>
    <n v="3.3491711731364093"/>
  </r>
  <r>
    <x v="3"/>
    <x v="7"/>
    <x v="0"/>
    <x v="305"/>
    <n v="0.9641079616784709"/>
  </r>
  <r>
    <x v="3"/>
    <x v="8"/>
    <x v="0"/>
    <x v="305"/>
    <n v="0.18838082267708917"/>
  </r>
  <r>
    <x v="3"/>
    <x v="5"/>
    <x v="0"/>
    <x v="305"/>
    <n v="3.3491711731364093"/>
  </r>
  <r>
    <x v="3"/>
    <x v="3"/>
    <x v="0"/>
    <x v="306"/>
    <n v="0.85283591203948461"/>
  </r>
  <r>
    <x v="3"/>
    <x v="4"/>
    <x v="0"/>
    <x v="306"/>
    <n v="0.42639276607969734"/>
  </r>
  <r>
    <x v="3"/>
    <x v="0"/>
    <x v="0"/>
    <x v="307"/>
    <n v="67.165285788668569"/>
  </r>
  <r>
    <x v="3"/>
    <x v="6"/>
    <x v="0"/>
    <x v="307"/>
    <n v="0.18812937686963122"/>
  </r>
  <r>
    <x v="3"/>
    <x v="1"/>
    <x v="0"/>
    <x v="307"/>
    <n v="0.24101880822178531"/>
  </r>
  <r>
    <x v="3"/>
    <x v="2"/>
    <x v="0"/>
    <x v="307"/>
    <n v="3.3563823677460558"/>
  </r>
  <r>
    <x v="3"/>
    <x v="7"/>
    <x v="0"/>
    <x v="307"/>
    <n v="0.96343813732632455"/>
  </r>
  <r>
    <x v="3"/>
    <x v="8"/>
    <x v="0"/>
    <x v="307"/>
    <n v="0.18812937686963122"/>
  </r>
  <r>
    <x v="3"/>
    <x v="5"/>
    <x v="0"/>
    <x v="307"/>
    <n v="3.3563823677460558"/>
  </r>
  <r>
    <x v="3"/>
    <x v="3"/>
    <x v="0"/>
    <x v="308"/>
    <n v="0.86016539129132319"/>
  </r>
  <r>
    <x v="3"/>
    <x v="4"/>
    <x v="0"/>
    <x v="308"/>
    <n v="0.42532800070005372"/>
  </r>
  <r>
    <x v="3"/>
    <x v="0"/>
    <x v="0"/>
    <x v="309"/>
    <n v="66.923756916656004"/>
  </r>
  <r>
    <x v="3"/>
    <x v="6"/>
    <x v="0"/>
    <x v="309"/>
    <n v="0.18786031745475998"/>
  </r>
  <r>
    <x v="3"/>
    <x v="1"/>
    <x v="0"/>
    <x v="309"/>
    <n v="0.2415288720125679"/>
  </r>
  <r>
    <x v="3"/>
    <x v="2"/>
    <x v="0"/>
    <x v="309"/>
    <n v="3.3638301294495276"/>
  </r>
  <r>
    <x v="3"/>
    <x v="7"/>
    <x v="0"/>
    <x v="309"/>
    <n v="0.96274062784821302"/>
  </r>
  <r>
    <x v="3"/>
    <x v="8"/>
    <x v="0"/>
    <x v="309"/>
    <n v="0.18786031745475998"/>
  </r>
  <r>
    <x v="3"/>
    <x v="5"/>
    <x v="0"/>
    <x v="309"/>
    <n v="3.3638301294495276"/>
  </r>
  <r>
    <x v="3"/>
    <x v="3"/>
    <x v="0"/>
    <x v="310"/>
    <n v="0.86749500076510611"/>
  </r>
  <r>
    <x v="3"/>
    <x v="4"/>
    <x v="0"/>
    <x v="310"/>
    <n v="0.42428259730624696"/>
  </r>
  <r>
    <x v="3"/>
    <x v="0"/>
    <x v="0"/>
    <x v="311"/>
    <n v="66.681719934877179"/>
  </r>
  <r>
    <x v="3"/>
    <x v="6"/>
    <x v="0"/>
    <x v="311"/>
    <n v="0.18760012491016978"/>
  </r>
  <r>
    <x v="3"/>
    <x v="1"/>
    <x v="0"/>
    <x v="311"/>
    <n v="0.24203698177882729"/>
  </r>
  <r>
    <x v="3"/>
    <x v="2"/>
    <x v="0"/>
    <x v="311"/>
    <n v="3.3710997242151963"/>
  </r>
  <r>
    <x v="3"/>
    <x v="7"/>
    <x v="0"/>
    <x v="311"/>
    <n v="0.96206026049214244"/>
  </r>
  <r>
    <x v="3"/>
    <x v="8"/>
    <x v="0"/>
    <x v="311"/>
    <n v="0.18760012491016978"/>
  </r>
  <r>
    <x v="3"/>
    <x v="5"/>
    <x v="0"/>
    <x v="311"/>
    <n v="3.3710997242151963"/>
  </r>
  <r>
    <x v="3"/>
    <x v="3"/>
    <x v="0"/>
    <x v="312"/>
    <n v="0.8749449045535318"/>
  </r>
  <r>
    <x v="3"/>
    <x v="4"/>
    <x v="0"/>
    <x v="312"/>
    <n v="0.42318686368403302"/>
  </r>
  <r>
    <x v="3"/>
    <x v="0"/>
    <x v="0"/>
    <x v="313"/>
    <n v="66.439167419349531"/>
  </r>
  <r>
    <x v="3"/>
    <x v="6"/>
    <x v="0"/>
    <x v="313"/>
    <n v="0.18732560640221624"/>
  </r>
  <r>
    <x v="3"/>
    <x v="1"/>
    <x v="0"/>
    <x v="313"/>
    <n v="0.24255251552764756"/>
  </r>
  <r>
    <x v="3"/>
    <x v="2"/>
    <x v="0"/>
    <x v="313"/>
    <n v="3.3783752720577409"/>
  </r>
  <r>
    <x v="3"/>
    <x v="7"/>
    <x v="0"/>
    <x v="313"/>
    <n v="0.96135183481493203"/>
  </r>
  <r>
    <x v="3"/>
    <x v="8"/>
    <x v="0"/>
    <x v="313"/>
    <n v="0.18732560640221624"/>
  </r>
  <r>
    <x v="3"/>
    <x v="5"/>
    <x v="0"/>
    <x v="313"/>
    <n v="3.3783752720577409"/>
  </r>
  <r>
    <x v="3"/>
    <x v="3"/>
    <x v="0"/>
    <x v="314"/>
    <n v="0.88203445930703506"/>
  </r>
  <r>
    <x v="3"/>
    <x v="4"/>
    <x v="0"/>
    <x v="314"/>
    <n v="0.422075394160637"/>
  </r>
  <r>
    <x v="3"/>
    <x v="0"/>
    <x v="0"/>
    <x v="315"/>
    <n v="66.196096093320676"/>
  </r>
  <r>
    <x v="3"/>
    <x v="6"/>
    <x v="0"/>
    <x v="315"/>
    <n v="0.18704703358802902"/>
  </r>
  <r>
    <x v="3"/>
    <x v="1"/>
    <x v="0"/>
    <x v="315"/>
    <n v="0.24307132602886028"/>
  </r>
  <r>
    <x v="3"/>
    <x v="2"/>
    <x v="0"/>
    <x v="315"/>
    <n v="3.3858324360519365"/>
  </r>
  <r>
    <x v="3"/>
    <x v="7"/>
    <x v="0"/>
    <x v="315"/>
    <n v="0.96063804624667348"/>
  </r>
  <r>
    <x v="3"/>
    <x v="8"/>
    <x v="0"/>
    <x v="315"/>
    <n v="0.18704703358802902"/>
  </r>
  <r>
    <x v="3"/>
    <x v="5"/>
    <x v="0"/>
    <x v="315"/>
    <n v="3.3858324360519365"/>
  </r>
  <r>
    <x v="3"/>
    <x v="3"/>
    <x v="0"/>
    <x v="316"/>
    <n v="0.88912413155641801"/>
  </r>
  <r>
    <x v="3"/>
    <x v="4"/>
    <x v="0"/>
    <x v="316"/>
    <n v="0.42105796202287493"/>
  </r>
  <r>
    <x v="3"/>
    <x v="0"/>
    <x v="0"/>
    <x v="317"/>
    <n v="65.952506573662745"/>
  </r>
  <r>
    <x v="3"/>
    <x v="6"/>
    <x v="0"/>
    <x v="317"/>
    <n v="0.1867740744106467"/>
  </r>
  <r>
    <x v="3"/>
    <x v="1"/>
    <x v="0"/>
    <x v="317"/>
    <n v="0.24358951965793194"/>
  </r>
  <r>
    <x v="3"/>
    <x v="2"/>
    <x v="0"/>
    <x v="317"/>
    <n v="3.3926709044242198"/>
  </r>
  <r>
    <x v="3"/>
    <x v="7"/>
    <x v="0"/>
    <x v="317"/>
    <n v="0.95998834585704662"/>
  </r>
  <r>
    <x v="3"/>
    <x v="8"/>
    <x v="0"/>
    <x v="317"/>
    <n v="0.1867740744106467"/>
  </r>
  <r>
    <x v="3"/>
    <x v="5"/>
    <x v="0"/>
    <x v="317"/>
    <n v="3.3926709044242198"/>
  </r>
  <r>
    <x v="3"/>
    <x v="3"/>
    <x v="0"/>
    <x v="318"/>
    <n v="0.89645426625017954"/>
  </r>
  <r>
    <x v="3"/>
    <x v="4"/>
    <x v="0"/>
    <x v="318"/>
    <n v="0.41991654739095274"/>
  </r>
  <r>
    <x v="3"/>
    <x v="0"/>
    <x v="0"/>
    <x v="319"/>
    <n v="65.70838163773152"/>
  </r>
  <r>
    <x v="3"/>
    <x v="6"/>
    <x v="0"/>
    <x v="319"/>
    <n v="0.1864626251052606"/>
  </r>
  <r>
    <x v="3"/>
    <x v="1"/>
    <x v="0"/>
    <x v="319"/>
    <n v="0.24412493593122223"/>
  </r>
  <r>
    <x v="3"/>
    <x v="2"/>
    <x v="0"/>
    <x v="319"/>
    <n v="3.4001193321226619"/>
  </r>
  <r>
    <x v="3"/>
    <x v="7"/>
    <x v="0"/>
    <x v="319"/>
    <n v="0.95926402491874729"/>
  </r>
  <r>
    <x v="3"/>
    <x v="8"/>
    <x v="0"/>
    <x v="319"/>
    <n v="0.1864626251052606"/>
  </r>
  <r>
    <x v="3"/>
    <x v="5"/>
    <x v="0"/>
    <x v="319"/>
    <n v="3.4001193321226619"/>
  </r>
  <r>
    <x v="3"/>
    <x v="3"/>
    <x v="0"/>
    <x v="320"/>
    <n v="0.90378453112869295"/>
  </r>
  <r>
    <x v="3"/>
    <x v="4"/>
    <x v="0"/>
    <x v="320"/>
    <n v="0.41879697377735781"/>
  </r>
  <r>
    <x v="3"/>
    <x v="0"/>
    <x v="0"/>
    <x v="321"/>
    <n v="65.463731420569516"/>
  </r>
  <r>
    <x v="3"/>
    <x v="6"/>
    <x v="0"/>
    <x v="321"/>
    <n v="0.18618028224078725"/>
  </r>
  <r>
    <x v="3"/>
    <x v="1"/>
    <x v="0"/>
    <x v="321"/>
    <n v="0.24465021716201005"/>
  </r>
  <r>
    <x v="3"/>
    <x v="2"/>
    <x v="0"/>
    <x v="321"/>
    <n v="3.4073314320919401"/>
  </r>
  <r>
    <x v="3"/>
    <x v="7"/>
    <x v="0"/>
    <x v="321"/>
    <n v="0.95855777335594272"/>
  </r>
  <r>
    <x v="3"/>
    <x v="8"/>
    <x v="0"/>
    <x v="321"/>
    <n v="0.18618028224078725"/>
  </r>
  <r>
    <x v="3"/>
    <x v="5"/>
    <x v="0"/>
    <x v="321"/>
    <n v="3.4073314320919401"/>
  </r>
  <r>
    <x v="3"/>
    <x v="3"/>
    <x v="0"/>
    <x v="322"/>
    <n v="0.91111493054254478"/>
  </r>
  <r>
    <x v="3"/>
    <x v="4"/>
    <x v="0"/>
    <x v="322"/>
    <n v="0.41762460432095416"/>
  </r>
  <r>
    <x v="3"/>
    <x v="0"/>
    <x v="0"/>
    <x v="323"/>
    <n v="65.218547189067735"/>
  </r>
  <r>
    <x v="3"/>
    <x v="6"/>
    <x v="0"/>
    <x v="323"/>
    <n v="0.18588052477610942"/>
  </r>
  <r>
    <x v="3"/>
    <x v="1"/>
    <x v="0"/>
    <x v="323"/>
    <n v="0.24518423150178101"/>
  </r>
  <r>
    <x v="3"/>
    <x v="2"/>
    <x v="0"/>
    <x v="323"/>
    <n v="3.4147801287651358"/>
  </r>
  <r>
    <x v="3"/>
    <x v="7"/>
    <x v="0"/>
    <x v="323"/>
    <n v="0.95782271186455914"/>
  </r>
  <r>
    <x v="3"/>
    <x v="8"/>
    <x v="0"/>
    <x v="323"/>
    <n v="0.18588052477610942"/>
  </r>
  <r>
    <x v="3"/>
    <x v="5"/>
    <x v="0"/>
    <x v="323"/>
    <n v="3.4147801287651358"/>
  </r>
  <r>
    <x v="3"/>
    <x v="3"/>
    <x v="0"/>
    <x v="324"/>
    <n v="0.91844546011157213"/>
  </r>
  <r>
    <x v="3"/>
    <x v="4"/>
    <x v="0"/>
    <x v="324"/>
    <n v="0.41647507708828524"/>
  </r>
  <r>
    <x v="3"/>
    <x v="0"/>
    <x v="0"/>
    <x v="325"/>
    <n v="64.972830664129518"/>
  </r>
  <r>
    <x v="3"/>
    <x v="6"/>
    <x v="0"/>
    <x v="325"/>
    <n v="0.18558916580679988"/>
  </r>
  <r>
    <x v="3"/>
    <x v="1"/>
    <x v="0"/>
    <x v="325"/>
    <n v="0.24571652493821561"/>
  </r>
  <r>
    <x v="3"/>
    <x v="2"/>
    <x v="0"/>
    <x v="325"/>
    <n v="3.4220506360563263"/>
  </r>
  <r>
    <x v="3"/>
    <x v="7"/>
    <x v="0"/>
    <x v="325"/>
    <n v="0.95710609200671481"/>
  </r>
  <r>
    <x v="3"/>
    <x v="8"/>
    <x v="0"/>
    <x v="325"/>
    <n v="0.18558916580679988"/>
  </r>
  <r>
    <x v="3"/>
    <x v="5"/>
    <x v="0"/>
    <x v="325"/>
    <n v="3.4220506360563263"/>
  </r>
  <r>
    <x v="3"/>
    <x v="3"/>
    <x v="0"/>
    <x v="326"/>
    <n v="0.92589629901980164"/>
  </r>
  <r>
    <x v="3"/>
    <x v="4"/>
    <x v="0"/>
    <x v="326"/>
    <n v="0.41527175832420937"/>
  </r>
  <r>
    <x v="3"/>
    <x v="0"/>
    <x v="0"/>
    <x v="327"/>
    <n v="64.726574384533663"/>
  </r>
  <r>
    <x v="3"/>
    <x v="6"/>
    <x v="0"/>
    <x v="327"/>
    <n v="0.18528359708380368"/>
  </r>
  <r>
    <x v="3"/>
    <x v="1"/>
    <x v="0"/>
    <x v="327"/>
    <n v="0.24625627959586166"/>
  </r>
  <r>
    <x v="3"/>
    <x v="2"/>
    <x v="0"/>
    <x v="327"/>
    <n v="3.4294433931383628"/>
  </r>
  <r>
    <x v="3"/>
    <x v="7"/>
    <x v="0"/>
    <x v="327"/>
    <n v="0.95636029632602193"/>
  </r>
  <r>
    <x v="3"/>
    <x v="8"/>
    <x v="0"/>
    <x v="327"/>
    <n v="0.18528359708380368"/>
  </r>
  <r>
    <x v="3"/>
    <x v="5"/>
    <x v="0"/>
    <x v="327"/>
    <n v="3.4294433931383628"/>
  </r>
  <r>
    <x v="3"/>
    <x v="3"/>
    <x v="0"/>
    <x v="328"/>
    <n v="0.93322709760599309"/>
  </r>
  <r>
    <x v="3"/>
    <x v="4"/>
    <x v="0"/>
    <x v="328"/>
    <n v="0.41405271335539506"/>
  </r>
  <r>
    <x v="3"/>
    <x v="0"/>
    <x v="0"/>
    <x v="329"/>
    <n v="64.479777490276931"/>
  </r>
  <r>
    <x v="3"/>
    <x v="6"/>
    <x v="0"/>
    <x v="329"/>
    <n v="0.1849801024029315"/>
  </r>
  <r>
    <x v="3"/>
    <x v="1"/>
    <x v="0"/>
    <x v="329"/>
    <n v="0.24679689425673154"/>
  </r>
  <r>
    <x v="3"/>
    <x v="2"/>
    <x v="0"/>
    <x v="329"/>
    <n v="3.4368924954069158"/>
  </r>
  <r>
    <x v="3"/>
    <x v="7"/>
    <x v="0"/>
    <x v="329"/>
    <n v="0.9556091367416879"/>
  </r>
  <r>
    <x v="3"/>
    <x v="8"/>
    <x v="0"/>
    <x v="329"/>
    <n v="0.1849801024029315"/>
  </r>
  <r>
    <x v="3"/>
    <x v="5"/>
    <x v="0"/>
    <x v="329"/>
    <n v="3.4368924954069158"/>
  </r>
  <r>
    <x v="3"/>
    <x v="3"/>
    <x v="0"/>
    <x v="330"/>
    <n v="0.94055802631718421"/>
  </r>
  <r>
    <x v="3"/>
    <x v="4"/>
    <x v="0"/>
    <x v="330"/>
    <n v="0.41285802033848018"/>
  </r>
  <r>
    <x v="3"/>
    <x v="0"/>
    <x v="0"/>
    <x v="331"/>
    <n v="64.232437631545181"/>
  </r>
  <r>
    <x v="3"/>
    <x v="6"/>
    <x v="0"/>
    <x v="331"/>
    <n v="0.18467505280153382"/>
  </r>
  <r>
    <x v="3"/>
    <x v="1"/>
    <x v="0"/>
    <x v="331"/>
    <n v="0.24733985873174705"/>
  </r>
  <r>
    <x v="3"/>
    <x v="2"/>
    <x v="0"/>
    <x v="331"/>
    <n v="3.4441052484836066"/>
  </r>
  <r>
    <x v="3"/>
    <x v="7"/>
    <x v="0"/>
    <x v="331"/>
    <n v="0.95487697761502655"/>
  </r>
  <r>
    <x v="3"/>
    <x v="8"/>
    <x v="0"/>
    <x v="331"/>
    <n v="0.18467505280153382"/>
  </r>
  <r>
    <x v="3"/>
    <x v="5"/>
    <x v="0"/>
    <x v="331"/>
    <n v="3.4441052484836066"/>
  </r>
  <r>
    <x v="3"/>
    <x v="3"/>
    <x v="0"/>
    <x v="332"/>
    <n v="0.94788908952636586"/>
  </r>
  <r>
    <x v="3"/>
    <x v="4"/>
    <x v="0"/>
    <x v="332"/>
    <n v="0.4116080344870543"/>
  </r>
  <r>
    <x v="3"/>
    <x v="0"/>
    <x v="0"/>
    <x v="333"/>
    <n v="63.984546066537597"/>
  </r>
  <r>
    <x v="3"/>
    <x v="6"/>
    <x v="0"/>
    <x v="333"/>
    <n v="0.18435272964141722"/>
  </r>
  <r>
    <x v="3"/>
    <x v="1"/>
    <x v="0"/>
    <x v="333"/>
    <n v="0.24789156500758511"/>
  </r>
  <r>
    <x v="3"/>
    <x v="2"/>
    <x v="0"/>
    <x v="333"/>
    <n v="3.4515546196324332"/>
  </r>
  <r>
    <x v="3"/>
    <x v="7"/>
    <x v="0"/>
    <x v="333"/>
    <n v="0.95411521212350947"/>
  </r>
  <r>
    <x v="3"/>
    <x v="8"/>
    <x v="0"/>
    <x v="333"/>
    <n v="0.18435272964141722"/>
  </r>
  <r>
    <x v="3"/>
    <x v="5"/>
    <x v="0"/>
    <x v="333"/>
    <n v="3.4515546196324332"/>
  </r>
  <r>
    <x v="3"/>
    <x v="3"/>
    <x v="0"/>
    <x v="334"/>
    <n v="0.95522028283794302"/>
  </r>
  <r>
    <x v="3"/>
    <x v="4"/>
    <x v="0"/>
    <x v="334"/>
    <n v="0.41038340141035246"/>
  </r>
  <r>
    <x v="3"/>
    <x v="0"/>
    <x v="0"/>
    <x v="335"/>
    <n v="63.736104344013398"/>
  </r>
  <r>
    <x v="3"/>
    <x v="6"/>
    <x v="0"/>
    <x v="335"/>
    <n v="0.18403846296753504"/>
  </r>
  <r>
    <x v="3"/>
    <x v="1"/>
    <x v="0"/>
    <x v="335"/>
    <n v="0.24844172252419938"/>
  </r>
  <r>
    <x v="3"/>
    <x v="2"/>
    <x v="0"/>
    <x v="335"/>
    <n v="3.4588257852023219"/>
  </r>
  <r>
    <x v="3"/>
    <x v="7"/>
    <x v="0"/>
    <x v="335"/>
    <n v="0.95337281584381894"/>
  </r>
  <r>
    <x v="3"/>
    <x v="8"/>
    <x v="0"/>
    <x v="335"/>
    <n v="0.18403846296753504"/>
  </r>
  <r>
    <x v="3"/>
    <x v="5"/>
    <x v="0"/>
    <x v="335"/>
    <n v="3.4588257852023219"/>
  </r>
  <r>
    <x v="3"/>
    <x v="3"/>
    <x v="0"/>
    <x v="336"/>
    <n v="0.96267179632054667"/>
  </r>
  <r>
    <x v="3"/>
    <x v="4"/>
    <x v="0"/>
    <x v="336"/>
    <n v="0.4091024803318577"/>
  </r>
  <r>
    <x v="3"/>
    <x v="0"/>
    <x v="0"/>
    <x v="337"/>
    <n v="63.487104972945374"/>
  </r>
  <r>
    <x v="3"/>
    <x v="6"/>
    <x v="0"/>
    <x v="337"/>
    <n v="0.18371006762784936"/>
  </r>
  <r>
    <x v="3"/>
    <x v="1"/>
    <x v="0"/>
    <x v="337"/>
    <n v="0.24899937106802342"/>
  </r>
  <r>
    <x v="3"/>
    <x v="2"/>
    <x v="0"/>
    <x v="337"/>
    <n v="3.466102904989441"/>
  </r>
  <r>
    <x v="3"/>
    <x v="7"/>
    <x v="0"/>
    <x v="337"/>
    <n v="0.95260045272629457"/>
  </r>
  <r>
    <x v="3"/>
    <x v="8"/>
    <x v="0"/>
    <x v="337"/>
    <n v="0.18371006762784936"/>
  </r>
  <r>
    <x v="3"/>
    <x v="5"/>
    <x v="0"/>
    <x v="337"/>
    <n v="3.466102904989441"/>
  </r>
  <r>
    <x v="3"/>
    <x v="3"/>
    <x v="0"/>
    <x v="338"/>
    <n v="0.96976288275791855"/>
  </r>
  <r>
    <x v="3"/>
    <x v="4"/>
    <x v="0"/>
    <x v="338"/>
    <n v="0.40780584025748023"/>
  </r>
  <r>
    <x v="3"/>
    <x v="0"/>
    <x v="0"/>
    <x v="339"/>
    <n v="63.237544457343446"/>
  </r>
  <r>
    <x v="3"/>
    <x v="6"/>
    <x v="0"/>
    <x v="339"/>
    <n v="0.18337736581341293"/>
  </r>
  <r>
    <x v="3"/>
    <x v="1"/>
    <x v="0"/>
    <x v="339"/>
    <n v="0.24956051560193154"/>
  </r>
  <r>
    <x v="3"/>
    <x v="2"/>
    <x v="0"/>
    <x v="339"/>
    <n v="3.473561680017343"/>
  </r>
  <r>
    <x v="3"/>
    <x v="7"/>
    <x v="0"/>
    <x v="339"/>
    <n v="0.95182288858584951"/>
  </r>
  <r>
    <x v="3"/>
    <x v="8"/>
    <x v="0"/>
    <x v="339"/>
    <n v="0.18337736581341293"/>
  </r>
  <r>
    <x v="3"/>
    <x v="5"/>
    <x v="0"/>
    <x v="339"/>
    <n v="3.473561680017343"/>
  </r>
  <r>
    <x v="3"/>
    <x v="3"/>
    <x v="0"/>
    <x v="340"/>
    <n v="0.97685408658416684"/>
  </r>
  <r>
    <x v="3"/>
    <x v="4"/>
    <x v="0"/>
    <x v="340"/>
    <n v="0.40662117190102265"/>
  </r>
  <r>
    <x v="3"/>
    <x v="0"/>
    <x v="0"/>
    <x v="341"/>
    <n v="62.98742304751643"/>
  </r>
  <r>
    <x v="3"/>
    <x v="6"/>
    <x v="0"/>
    <x v="341"/>
    <n v="0.18304959263785109"/>
  </r>
  <r>
    <x v="3"/>
    <x v="1"/>
    <x v="0"/>
    <x v="341"/>
    <n v="0.25012140982701875"/>
  </r>
  <r>
    <x v="3"/>
    <x v="2"/>
    <x v="0"/>
    <x v="341"/>
    <n v="3.4804016256386605"/>
  </r>
  <r>
    <x v="3"/>
    <x v="7"/>
    <x v="0"/>
    <x v="341"/>
    <n v="0.95111572829496349"/>
  </r>
  <r>
    <x v="3"/>
    <x v="8"/>
    <x v="0"/>
    <x v="341"/>
    <n v="0.18304959263785109"/>
  </r>
  <r>
    <x v="3"/>
    <x v="5"/>
    <x v="0"/>
    <x v="341"/>
    <n v="3.4804016256386605"/>
  </r>
  <r>
    <x v="3"/>
    <x v="3"/>
    <x v="0"/>
    <x v="342"/>
    <n v="0.9841858046695906"/>
  </r>
  <r>
    <x v="3"/>
    <x v="4"/>
    <x v="0"/>
    <x v="342"/>
    <n v="0.40529461912885978"/>
  </r>
  <r>
    <x v="3"/>
    <x v="0"/>
    <x v="0"/>
    <x v="343"/>
    <n v="62.736723816259008"/>
  </r>
  <r>
    <x v="3"/>
    <x v="6"/>
    <x v="0"/>
    <x v="343"/>
    <n v="0.18268460797447184"/>
  </r>
  <r>
    <x v="3"/>
    <x v="1"/>
    <x v="0"/>
    <x v="343"/>
    <n v="0.25069923125742"/>
  </r>
  <r>
    <x v="3"/>
    <x v="2"/>
    <x v="0"/>
    <x v="343"/>
    <n v="3.4878516622034761"/>
  </r>
  <r>
    <x v="3"/>
    <x v="7"/>
    <x v="0"/>
    <x v="343"/>
    <n v="0.95032794634215967"/>
  </r>
  <r>
    <x v="3"/>
    <x v="8"/>
    <x v="0"/>
    <x v="343"/>
    <n v="0.18268460797447184"/>
  </r>
  <r>
    <x v="3"/>
    <x v="5"/>
    <x v="0"/>
    <x v="343"/>
    <n v="3.4878516622034761"/>
  </r>
  <r>
    <x v="3"/>
    <x v="3"/>
    <x v="0"/>
    <x v="344"/>
    <n v="0.99151765281295656"/>
  </r>
  <r>
    <x v="3"/>
    <x v="4"/>
    <x v="0"/>
    <x v="344"/>
    <n v="0.40399589590456308"/>
  </r>
  <r>
    <x v="3"/>
    <x v="0"/>
    <x v="0"/>
    <x v="345"/>
    <n v="62.485456174091269"/>
  </r>
  <r>
    <x v="3"/>
    <x v="6"/>
    <x v="0"/>
    <x v="345"/>
    <n v="0.18234698870311616"/>
  </r>
  <r>
    <x v="3"/>
    <x v="1"/>
    <x v="0"/>
    <x v="345"/>
    <n v="0.25126764216774228"/>
  </r>
  <r>
    <x v="3"/>
    <x v="2"/>
    <x v="0"/>
    <x v="345"/>
    <n v="3.4950653198450565"/>
  </r>
  <r>
    <x v="3"/>
    <x v="7"/>
    <x v="0"/>
    <x v="345"/>
    <n v="0.94956044016651897"/>
  </r>
  <r>
    <x v="3"/>
    <x v="8"/>
    <x v="0"/>
    <x v="345"/>
    <n v="0.18234698870311616"/>
  </r>
  <r>
    <x v="3"/>
    <x v="5"/>
    <x v="0"/>
    <x v="345"/>
    <n v="3.4950653198450565"/>
  </r>
  <r>
    <x v="3"/>
    <x v="3"/>
    <x v="0"/>
    <x v="346"/>
    <n v="0.99884963537584248"/>
  </r>
  <r>
    <x v="3"/>
    <x v="4"/>
    <x v="0"/>
    <x v="346"/>
    <n v="0.402638422142787"/>
  </r>
  <r>
    <x v="3"/>
    <x v="0"/>
    <x v="0"/>
    <x v="347"/>
    <n v="62.233611363292795"/>
  </r>
  <r>
    <x v="3"/>
    <x v="6"/>
    <x v="0"/>
    <x v="347"/>
    <n v="0.18199229239063711"/>
  </r>
  <r>
    <x v="3"/>
    <x v="1"/>
    <x v="0"/>
    <x v="347"/>
    <n v="0.25184481079847154"/>
  </r>
  <r>
    <x v="3"/>
    <x v="2"/>
    <x v="0"/>
    <x v="347"/>
    <n v="3.5025156251496803"/>
  </r>
  <r>
    <x v="3"/>
    <x v="7"/>
    <x v="0"/>
    <x v="347"/>
    <n v="0.94876224593454084"/>
  </r>
  <r>
    <x v="3"/>
    <x v="8"/>
    <x v="0"/>
    <x v="347"/>
    <n v="0.18199229239063711"/>
  </r>
  <r>
    <x v="3"/>
    <x v="5"/>
    <x v="0"/>
    <x v="347"/>
    <n v="3.5025156251496803"/>
  </r>
  <r>
    <x v="3"/>
    <x v="3"/>
    <x v="0"/>
    <x v="348"/>
    <n v="1.0061817479890767"/>
  </r>
  <r>
    <x v="3"/>
    <x v="4"/>
    <x v="0"/>
    <x v="348"/>
    <n v="0.40130977820291847"/>
  </r>
  <r>
    <x v="3"/>
    <x v="0"/>
    <x v="0"/>
    <x v="349"/>
    <n v="61.981190684306398"/>
  </r>
  <r>
    <x v="3"/>
    <x v="6"/>
    <x v="0"/>
    <x v="349"/>
    <n v="0.18164516350785473"/>
  </r>
  <r>
    <x v="3"/>
    <x v="1"/>
    <x v="0"/>
    <x v="349"/>
    <n v="0.25242067898639381"/>
  </r>
  <r>
    <x v="3"/>
    <x v="2"/>
    <x v="0"/>
    <x v="349"/>
    <n v="3.5097877024479285"/>
  </r>
  <r>
    <x v="3"/>
    <x v="7"/>
    <x v="0"/>
    <x v="349"/>
    <n v="0.94798469111795169"/>
  </r>
  <r>
    <x v="3"/>
    <x v="8"/>
    <x v="0"/>
    <x v="349"/>
    <n v="0.18164516350785473"/>
  </r>
  <r>
    <x v="3"/>
    <x v="5"/>
    <x v="0"/>
    <x v="349"/>
    <n v="3.5097877024479285"/>
  </r>
  <r>
    <x v="3"/>
    <x v="3"/>
    <x v="0"/>
    <x v="350"/>
    <n v="1.0136341957642792"/>
  </r>
  <r>
    <x v="3"/>
    <x v="4"/>
    <x v="0"/>
    <x v="350"/>
    <n v="0.39992138929905163"/>
  </r>
  <r>
    <x v="3"/>
    <x v="0"/>
    <x v="0"/>
    <x v="351"/>
    <n v="61.728186600157585"/>
  </r>
  <r>
    <x v="3"/>
    <x v="6"/>
    <x v="0"/>
    <x v="351"/>
    <n v="0.18128401737238226"/>
  </r>
  <r>
    <x v="3"/>
    <x v="1"/>
    <x v="0"/>
    <x v="351"/>
    <n v="0.25300408414881642"/>
  </r>
  <r>
    <x v="3"/>
    <x v="2"/>
    <x v="0"/>
    <x v="351"/>
    <n v="3.5171820557823619"/>
  </r>
  <r>
    <x v="3"/>
    <x v="7"/>
    <x v="0"/>
    <x v="351"/>
    <n v="0.94717609548666748"/>
  </r>
  <r>
    <x v="3"/>
    <x v="8"/>
    <x v="0"/>
    <x v="351"/>
    <n v="0.18128401737238226"/>
  </r>
  <r>
    <x v="3"/>
    <x v="5"/>
    <x v="0"/>
    <x v="351"/>
    <n v="3.5171820557823619"/>
  </r>
  <r>
    <x v="3"/>
    <x v="3"/>
    <x v="0"/>
    <x v="352"/>
    <n v="1.0209665771495846"/>
  </r>
  <r>
    <x v="3"/>
    <x v="4"/>
    <x v="0"/>
    <x v="352"/>
    <n v="0.3985172916799673"/>
  </r>
  <r>
    <x v="3"/>
    <x v="0"/>
    <x v="0"/>
    <x v="353"/>
    <n v="61.474597921843994"/>
  </r>
  <r>
    <x v="3"/>
    <x v="6"/>
    <x v="0"/>
    <x v="353"/>
    <n v="0.18092439187171624"/>
  </r>
  <r>
    <x v="3"/>
    <x v="1"/>
    <x v="0"/>
    <x v="353"/>
    <n v="0.25358867831358817"/>
  </r>
  <r>
    <x v="3"/>
    <x v="2"/>
    <x v="0"/>
    <x v="353"/>
    <n v="3.5246327663280042"/>
  </r>
  <r>
    <x v="3"/>
    <x v="7"/>
    <x v="0"/>
    <x v="353"/>
    <n v="0.94636230588527437"/>
  </r>
  <r>
    <x v="3"/>
    <x v="8"/>
    <x v="0"/>
    <x v="353"/>
    <n v="0.18092439187171624"/>
  </r>
  <r>
    <x v="3"/>
    <x v="5"/>
    <x v="0"/>
    <x v="353"/>
    <n v="3.5246327663280042"/>
  </r>
  <r>
    <x v="3"/>
    <x v="3"/>
    <x v="0"/>
    <x v="354"/>
    <n v="1.0282990885571275"/>
  </r>
  <r>
    <x v="3"/>
    <x v="4"/>
    <x v="0"/>
    <x v="354"/>
    <n v="0.39714353218589515"/>
  </r>
  <r>
    <x v="3"/>
    <x v="0"/>
    <x v="0"/>
    <x v="355"/>
    <n v="61.220422023316821"/>
  </r>
  <r>
    <x v="3"/>
    <x v="6"/>
    <x v="0"/>
    <x v="355"/>
    <n v="0.18056281844347569"/>
  </r>
  <r>
    <x v="3"/>
    <x v="1"/>
    <x v="0"/>
    <x v="355"/>
    <n v="0.25417589852717498"/>
  </r>
  <r>
    <x v="3"/>
    <x v="2"/>
    <x v="0"/>
    <x v="355"/>
    <n v="3.5318470765120047"/>
  </r>
  <r>
    <x v="3"/>
    <x v="7"/>
    <x v="0"/>
    <x v="355"/>
    <n v="0.94556970124076878"/>
  </r>
  <r>
    <x v="3"/>
    <x v="8"/>
    <x v="0"/>
    <x v="355"/>
    <n v="0.18056281844347569"/>
  </r>
  <r>
    <x v="3"/>
    <x v="5"/>
    <x v="0"/>
    <x v="355"/>
    <n v="3.5318470765120047"/>
  </r>
  <r>
    <x v="3"/>
    <x v="3"/>
    <x v="0"/>
    <x v="356"/>
    <n v="1.0356317343349852"/>
  </r>
  <r>
    <x v="3"/>
    <x v="4"/>
    <x v="0"/>
    <x v="356"/>
    <n v="0.39570852834827086"/>
  </r>
  <r>
    <x v="3"/>
    <x v="0"/>
    <x v="0"/>
    <x v="357"/>
    <n v="60.965650132507612"/>
  </r>
  <r>
    <x v="3"/>
    <x v="6"/>
    <x v="0"/>
    <x v="357"/>
    <n v="0.18018430712156888"/>
  </r>
  <r>
    <x v="3"/>
    <x v="1"/>
    <x v="0"/>
    <x v="357"/>
    <n v="0.25477189080921031"/>
  </r>
  <r>
    <x v="3"/>
    <x v="2"/>
    <x v="0"/>
    <x v="357"/>
    <n v="3.5392980556985787"/>
  </r>
  <r>
    <x v="3"/>
    <x v="7"/>
    <x v="0"/>
    <x v="357"/>
    <n v="0.94474564405509631"/>
  </r>
  <r>
    <x v="3"/>
    <x v="8"/>
    <x v="0"/>
    <x v="357"/>
    <n v="0.18018430712156888"/>
  </r>
  <r>
    <x v="3"/>
    <x v="5"/>
    <x v="0"/>
    <x v="357"/>
    <n v="3.5392980556985787"/>
  </r>
  <r>
    <x v="3"/>
    <x v="3"/>
    <x v="0"/>
    <x v="358"/>
    <n v="1.0429645101038165"/>
  </r>
  <r>
    <x v="3"/>
    <x v="4"/>
    <x v="0"/>
    <x v="358"/>
    <n v="0.39430486250011665"/>
  </r>
  <r>
    <x v="3"/>
    <x v="0"/>
    <x v="0"/>
    <x v="359"/>
    <n v="60.710283366259674"/>
  </r>
  <r>
    <x v="3"/>
    <x v="6"/>
    <x v="0"/>
    <x v="359"/>
    <n v="0.17981300581531998"/>
  </r>
  <r>
    <x v="3"/>
    <x v="1"/>
    <x v="0"/>
    <x v="359"/>
    <n v="0.25536676624793941"/>
  </r>
  <r>
    <x v="3"/>
    <x v="2"/>
    <x v="0"/>
    <x v="359"/>
    <n v="3.3180274423433387"/>
  </r>
  <r>
    <x v="3"/>
    <x v="7"/>
    <x v="0"/>
    <x v="359"/>
    <n v="0.9439431315879413"/>
  </r>
  <r>
    <x v="3"/>
    <x v="8"/>
    <x v="0"/>
    <x v="359"/>
    <n v="0.17981300581531998"/>
  </r>
  <r>
    <x v="3"/>
    <x v="5"/>
    <x v="0"/>
    <x v="359"/>
    <n v="3.3180274423433387"/>
  </r>
  <r>
    <x v="3"/>
    <x v="3"/>
    <x v="0"/>
    <x v="360"/>
    <n v="0.58018497327387841"/>
  </r>
  <r>
    <x v="3"/>
    <x v="4"/>
    <x v="0"/>
    <x v="360"/>
    <n v="0.39283895842980865"/>
  </r>
  <r>
    <x v="3"/>
    <x v="0"/>
    <x v="0"/>
    <x v="361"/>
    <n v="60.449546390603729"/>
  </r>
  <r>
    <x v="3"/>
    <x v="6"/>
    <x v="0"/>
    <x v="361"/>
    <n v="0.16786532186807496"/>
  </r>
  <r>
    <x v="3"/>
    <x v="1"/>
    <x v="0"/>
    <x v="361"/>
    <n v="0.26073697565594295"/>
  </r>
  <r>
    <x v="3"/>
    <x v="2"/>
    <x v="0"/>
    <x v="361"/>
    <n v="3.0796420990067608"/>
  </r>
  <r>
    <x v="3"/>
    <x v="7"/>
    <x v="0"/>
    <x v="361"/>
    <n v="0.94329020855285373"/>
  </r>
  <r>
    <x v="3"/>
    <x v="8"/>
    <x v="0"/>
    <x v="361"/>
    <n v="0.16786532186807496"/>
  </r>
  <r>
    <x v="3"/>
    <x v="5"/>
    <x v="0"/>
    <x v="361"/>
    <n v="3.0796420990067608"/>
  </r>
  <r>
    <x v="3"/>
    <x v="3"/>
    <x v="0"/>
    <x v="362"/>
    <n v="0.58229970298417921"/>
  </r>
  <r>
    <x v="3"/>
    <x v="4"/>
    <x v="0"/>
    <x v="362"/>
    <n v="0.392352889236669"/>
  </r>
  <r>
    <x v="3"/>
    <x v="0"/>
    <x v="0"/>
    <x v="363"/>
    <n v="60.183063630831143"/>
  </r>
  <r>
    <x v="3"/>
    <x v="6"/>
    <x v="0"/>
    <x v="363"/>
    <n v="0.15513580660863788"/>
  </r>
  <r>
    <x v="3"/>
    <x v="1"/>
    <x v="0"/>
    <x v="363"/>
    <n v="0.26648275977258268"/>
  </r>
  <r>
    <x v="3"/>
    <x v="2"/>
    <x v="0"/>
    <x v="363"/>
    <n v="3.0817770697279068"/>
  </r>
  <r>
    <x v="3"/>
    <x v="7"/>
    <x v="0"/>
    <x v="363"/>
    <n v="0.94282728226812151"/>
  </r>
  <r>
    <x v="3"/>
    <x v="8"/>
    <x v="0"/>
    <x v="363"/>
    <n v="0.15513580660863788"/>
  </r>
  <r>
    <x v="3"/>
    <x v="5"/>
    <x v="0"/>
    <x v="363"/>
    <n v="3.0817770697279068"/>
  </r>
  <r>
    <x v="3"/>
    <x v="3"/>
    <x v="0"/>
    <x v="364"/>
    <n v="0.58437981910806069"/>
  </r>
  <r>
    <x v="3"/>
    <x v="4"/>
    <x v="0"/>
    <x v="364"/>
    <n v="0.39189404053161514"/>
  </r>
  <r>
    <x v="3"/>
    <x v="0"/>
    <x v="0"/>
    <x v="365"/>
    <n v="59.915942131478651"/>
  </r>
  <r>
    <x v="3"/>
    <x v="6"/>
    <x v="0"/>
    <x v="365"/>
    <n v="0.15455898790289246"/>
  </r>
  <r>
    <x v="3"/>
    <x v="1"/>
    <x v="0"/>
    <x v="365"/>
    <n v="0.26712149935249113"/>
  </r>
  <r>
    <x v="3"/>
    <x v="2"/>
    <x v="0"/>
    <x v="365"/>
    <n v="3.0837989802106369"/>
  </r>
  <r>
    <x v="3"/>
    <x v="7"/>
    <x v="0"/>
    <x v="365"/>
    <n v="0.94239283853674383"/>
  </r>
  <r>
    <x v="3"/>
    <x v="8"/>
    <x v="0"/>
    <x v="365"/>
    <n v="0.15455898790289246"/>
  </r>
  <r>
    <x v="3"/>
    <x v="5"/>
    <x v="0"/>
    <x v="365"/>
    <n v="3.0837989802106369"/>
  </r>
  <r>
    <x v="3"/>
    <x v="3"/>
    <x v="0"/>
    <x v="366"/>
    <n v="0.58649461520035029"/>
  </r>
  <r>
    <x v="3"/>
    <x v="4"/>
    <x v="0"/>
    <x v="366"/>
    <n v="0.39139915319506002"/>
  </r>
  <r>
    <x v="3"/>
    <x v="0"/>
    <x v="0"/>
    <x v="367"/>
    <n v="59.648177232698686"/>
  </r>
  <r>
    <x v="3"/>
    <x v="6"/>
    <x v="0"/>
    <x v="367"/>
    <n v="0.15397393436951118"/>
  </r>
  <r>
    <x v="3"/>
    <x v="1"/>
    <x v="0"/>
    <x v="367"/>
    <n v="0.26776489877996418"/>
  </r>
  <r>
    <x v="3"/>
    <x v="2"/>
    <x v="0"/>
    <x v="367"/>
    <n v="3.0859419858331716"/>
  </r>
  <r>
    <x v="3"/>
    <x v="7"/>
    <x v="0"/>
    <x v="367"/>
    <n v="0.94192704639475267"/>
  </r>
  <r>
    <x v="3"/>
    <x v="8"/>
    <x v="0"/>
    <x v="367"/>
    <n v="0.15397393436951118"/>
  </r>
  <r>
    <x v="3"/>
    <x v="5"/>
    <x v="0"/>
    <x v="367"/>
    <n v="3.0859419858331716"/>
  </r>
  <r>
    <x v="3"/>
    <x v="3"/>
    <x v="0"/>
    <x v="368"/>
    <n v="0.58860942229936875"/>
  </r>
  <r>
    <x v="3"/>
    <x v="4"/>
    <x v="0"/>
    <x v="368"/>
    <n v="0.39091590707098778"/>
  </r>
  <r>
    <x v="3"/>
    <x v="0"/>
    <x v="0"/>
    <x v="369"/>
    <n v="59.379769218616083"/>
  </r>
  <r>
    <x v="3"/>
    <x v="6"/>
    <x v="0"/>
    <x v="369"/>
    <n v="0.15339234541733596"/>
  </r>
  <r>
    <x v="3"/>
    <x v="1"/>
    <x v="0"/>
    <x v="369"/>
    <n v="0.26840801408260578"/>
  </r>
  <r>
    <x v="3"/>
    <x v="2"/>
    <x v="0"/>
    <x v="369"/>
    <n v="3.0880169703925908"/>
  </r>
  <r>
    <x v="3"/>
    <x v="7"/>
    <x v="0"/>
    <x v="369"/>
    <n v="0.94147485036291401"/>
  </r>
  <r>
    <x v="3"/>
    <x v="8"/>
    <x v="0"/>
    <x v="369"/>
    <n v="0.15339234541733596"/>
  </r>
  <r>
    <x v="3"/>
    <x v="5"/>
    <x v="0"/>
    <x v="369"/>
    <n v="3.0880169703925908"/>
  </r>
  <r>
    <x v="3"/>
    <x v="3"/>
    <x v="0"/>
    <x v="370"/>
    <n v="0.59072424076260788"/>
  </r>
  <r>
    <x v="3"/>
    <x v="4"/>
    <x v="0"/>
    <x v="370"/>
    <n v="0.39041208588781462"/>
  </r>
  <r>
    <x v="3"/>
    <x v="0"/>
    <x v="0"/>
    <x v="371"/>
    <n v="59.110714369170857"/>
  </r>
  <r>
    <x v="3"/>
    <x v="6"/>
    <x v="0"/>
    <x v="371"/>
    <n v="0.15280477920423505"/>
  </r>
  <r>
    <x v="3"/>
    <x v="1"/>
    <x v="0"/>
    <x v="371"/>
    <n v="0.26905484944522307"/>
  </r>
  <r>
    <x v="3"/>
    <x v="2"/>
    <x v="0"/>
    <x v="371"/>
    <n v="3.0901599984383443"/>
  </r>
  <r>
    <x v="3"/>
    <x v="7"/>
    <x v="0"/>
    <x v="371"/>
    <n v="0.9410061605180563"/>
  </r>
  <r>
    <x v="3"/>
    <x v="8"/>
    <x v="0"/>
    <x v="371"/>
    <n v="0.15280477920423505"/>
  </r>
  <r>
    <x v="3"/>
    <x v="5"/>
    <x v="0"/>
    <x v="371"/>
    <n v="3.0901599984383443"/>
  </r>
  <r>
    <x v="3"/>
    <x v="3"/>
    <x v="0"/>
    <x v="372"/>
    <n v="0.59283907023184312"/>
  </r>
  <r>
    <x v="3"/>
    <x v="4"/>
    <x v="0"/>
    <x v="372"/>
    <n v="0.38992019436940861"/>
  </r>
  <r>
    <x v="3"/>
    <x v="0"/>
    <x v="0"/>
    <x v="373"/>
    <n v="58.841011813303886"/>
  </r>
  <r>
    <x v="3"/>
    <x v="6"/>
    <x v="0"/>
    <x v="373"/>
    <n v="0.15221797085227204"/>
  </r>
  <r>
    <x v="3"/>
    <x v="1"/>
    <x v="0"/>
    <x v="373"/>
    <n v="0.26970255586696734"/>
  </r>
  <r>
    <x v="3"/>
    <x v="2"/>
    <x v="0"/>
    <x v="373"/>
    <n v="3.0922517339959077"/>
  </r>
  <r>
    <x v="3"/>
    <x v="7"/>
    <x v="0"/>
    <x v="373"/>
    <n v="0.9405511648792334"/>
  </r>
  <r>
    <x v="3"/>
    <x v="8"/>
    <x v="0"/>
    <x v="373"/>
    <n v="0.15221797085227204"/>
  </r>
  <r>
    <x v="3"/>
    <x v="5"/>
    <x v="0"/>
    <x v="373"/>
    <n v="3.0922517339959077"/>
  </r>
  <r>
    <x v="3"/>
    <x v="3"/>
    <x v="0"/>
    <x v="374"/>
    <n v="0.59498858058908421"/>
  </r>
  <r>
    <x v="3"/>
    <x v="4"/>
    <x v="0"/>
    <x v="374"/>
    <n v="0.38940743988571391"/>
  </r>
  <r>
    <x v="3"/>
    <x v="0"/>
    <x v="0"/>
    <x v="375"/>
    <n v="58.570658170892301"/>
  </r>
  <r>
    <x v="3"/>
    <x v="6"/>
    <x v="0"/>
    <x v="375"/>
    <n v="0.15162601734146888"/>
  </r>
  <r>
    <x v="3"/>
    <x v="1"/>
    <x v="0"/>
    <x v="375"/>
    <n v="0.27035364241158455"/>
  </r>
  <r>
    <x v="3"/>
    <x v="2"/>
    <x v="0"/>
    <x v="375"/>
    <n v="3.0943786128325357"/>
  </r>
  <r>
    <x v="3"/>
    <x v="7"/>
    <x v="0"/>
    <x v="375"/>
    <n v="0.94007957356257577"/>
  </r>
  <r>
    <x v="3"/>
    <x v="8"/>
    <x v="0"/>
    <x v="375"/>
    <n v="0.15162601734146888"/>
  </r>
  <r>
    <x v="3"/>
    <x v="5"/>
    <x v="0"/>
    <x v="375"/>
    <n v="3.0943786128325357"/>
  </r>
  <r>
    <x v="3"/>
    <x v="3"/>
    <x v="0"/>
    <x v="376"/>
    <n v="0.59710343279455458"/>
  </r>
  <r>
    <x v="3"/>
    <x v="4"/>
    <x v="0"/>
    <x v="376"/>
    <n v="0.38889014573870728"/>
  </r>
  <r>
    <x v="3"/>
    <x v="0"/>
    <x v="0"/>
    <x v="377"/>
    <n v="58.299651857622251"/>
  </r>
  <r>
    <x v="3"/>
    <x v="6"/>
    <x v="0"/>
    <x v="377"/>
    <n v="0.15103315998627864"/>
  </r>
  <r>
    <x v="3"/>
    <x v="1"/>
    <x v="0"/>
    <x v="377"/>
    <n v="0.27100631327004809"/>
  </r>
  <r>
    <x v="3"/>
    <x v="2"/>
    <x v="0"/>
    <x v="377"/>
    <n v="3.0965216746943947"/>
  </r>
  <r>
    <x v="3"/>
    <x v="7"/>
    <x v="0"/>
    <x v="377"/>
    <n v="0.93960653141461525"/>
  </r>
  <r>
    <x v="3"/>
    <x v="8"/>
    <x v="0"/>
    <x v="377"/>
    <n v="0.15103315998627864"/>
  </r>
  <r>
    <x v="3"/>
    <x v="5"/>
    <x v="0"/>
    <x v="377"/>
    <n v="3.0965216746943947"/>
  </r>
  <r>
    <x v="3"/>
    <x v="3"/>
    <x v="0"/>
    <x v="378"/>
    <n v="0.59921829599702825"/>
  </r>
  <r>
    <x v="3"/>
    <x v="4"/>
    <x v="0"/>
    <x v="378"/>
    <n v="0.38838521627013733"/>
  </r>
  <r>
    <x v="3"/>
    <x v="0"/>
    <x v="0"/>
    <x v="379"/>
    <n v="58.027990877811028"/>
  </r>
  <r>
    <x v="3"/>
    <x v="6"/>
    <x v="0"/>
    <x v="379"/>
    <n v="0.15043844633688722"/>
  </r>
  <r>
    <x v="3"/>
    <x v="1"/>
    <x v="0"/>
    <x v="379"/>
    <n v="0.27166097981122012"/>
  </r>
  <r>
    <x v="3"/>
    <x v="2"/>
    <x v="0"/>
    <x v="379"/>
    <n v="3.0985967137043247"/>
  </r>
  <r>
    <x v="3"/>
    <x v="7"/>
    <x v="0"/>
    <x v="379"/>
    <n v="0.93914733088686042"/>
  </r>
  <r>
    <x v="3"/>
    <x v="8"/>
    <x v="0"/>
    <x v="379"/>
    <n v="0.15043844633688722"/>
  </r>
  <r>
    <x v="3"/>
    <x v="5"/>
    <x v="0"/>
    <x v="379"/>
    <n v="3.0985967137043247"/>
  </r>
  <r>
    <x v="3"/>
    <x v="3"/>
    <x v="0"/>
    <x v="380"/>
    <n v="0.60133317056652036"/>
  </r>
  <r>
    <x v="3"/>
    <x v="4"/>
    <x v="0"/>
    <x v="380"/>
    <n v="0.38785898965498777"/>
  </r>
  <r>
    <x v="3"/>
    <x v="0"/>
    <x v="0"/>
    <x v="381"/>
    <n v="57.755671492723074"/>
  </r>
  <r>
    <x v="3"/>
    <x v="6"/>
    <x v="0"/>
    <x v="381"/>
    <n v="0.14983778486404153"/>
  </r>
  <r>
    <x v="3"/>
    <x v="1"/>
    <x v="0"/>
    <x v="381"/>
    <n v="0.27231938508795706"/>
  </r>
  <r>
    <x v="3"/>
    <x v="2"/>
    <x v="0"/>
    <x v="381"/>
    <n v="3.1007397979863605"/>
  </r>
  <r>
    <x v="3"/>
    <x v="7"/>
    <x v="0"/>
    <x v="381"/>
    <n v="0.93867141498410689"/>
  </r>
  <r>
    <x v="3"/>
    <x v="8"/>
    <x v="0"/>
    <x v="381"/>
    <n v="0.14983778486404153"/>
  </r>
  <r>
    <x v="3"/>
    <x v="5"/>
    <x v="0"/>
    <x v="381"/>
    <n v="3.1007397979863605"/>
  </r>
  <r>
    <x v="3"/>
    <x v="3"/>
    <x v="0"/>
    <x v="382"/>
    <n v="0.60344805614149788"/>
  </r>
  <r>
    <x v="3"/>
    <x v="4"/>
    <x v="0"/>
    <x v="382"/>
    <n v="0.38734541613172357"/>
  </r>
  <r>
    <x v="3"/>
    <x v="0"/>
    <x v="0"/>
    <x v="383"/>
    <n v="57.482692759587842"/>
  </r>
  <r>
    <x v="3"/>
    <x v="6"/>
    <x v="0"/>
    <x v="383"/>
    <n v="0.14923775763076064"/>
  </r>
  <r>
    <x v="3"/>
    <x v="1"/>
    <x v="0"/>
    <x v="383"/>
    <n v="0.27297873313523224"/>
  </r>
  <r>
    <x v="3"/>
    <x v="2"/>
    <x v="0"/>
    <x v="383"/>
    <n v="3.1030924443553687"/>
  </r>
  <r>
    <x v="3"/>
    <x v="7"/>
    <x v="0"/>
    <x v="383"/>
    <n v="0.93820943808705026"/>
  </r>
  <r>
    <x v="3"/>
    <x v="8"/>
    <x v="0"/>
    <x v="383"/>
    <n v="0.14923775763076064"/>
  </r>
  <r>
    <x v="3"/>
    <x v="5"/>
    <x v="0"/>
    <x v="383"/>
    <n v="3.1030924443553687"/>
  </r>
  <r>
    <x v="3"/>
    <x v="3"/>
    <x v="0"/>
    <x v="384"/>
    <n v="0.60453054976168374"/>
  </r>
  <r>
    <x v="3"/>
    <x v="4"/>
    <x v="0"/>
    <x v="384"/>
    <n v="0.38681025760622934"/>
  </r>
  <r>
    <x v="3"/>
    <x v="0"/>
    <x v="0"/>
    <x v="385"/>
    <n v="57.209056586175677"/>
  </r>
  <r>
    <x v="3"/>
    <x v="6"/>
    <x v="0"/>
    <x v="385"/>
    <n v="0.14864509131956508"/>
  </r>
  <r>
    <x v="3"/>
    <x v="1"/>
    <x v="0"/>
    <x v="385"/>
    <n v="0.27363617341216345"/>
  </r>
  <r>
    <x v="3"/>
    <x v="2"/>
    <x v="0"/>
    <x v="385"/>
    <n v="3.1054755288124714"/>
  </r>
  <r>
    <x v="3"/>
    <x v="7"/>
    <x v="0"/>
    <x v="385"/>
    <n v="0.937730438314198"/>
  </r>
  <r>
    <x v="3"/>
    <x v="8"/>
    <x v="0"/>
    <x v="385"/>
    <n v="0.14864509131956508"/>
  </r>
  <r>
    <x v="3"/>
    <x v="5"/>
    <x v="0"/>
    <x v="385"/>
    <n v="3.1054755288124714"/>
  </r>
  <r>
    <x v="3"/>
    <x v="3"/>
    <x v="0"/>
    <x v="386"/>
    <n v="0.60654052228870103"/>
  </r>
  <r>
    <x v="3"/>
    <x v="4"/>
    <x v="0"/>
    <x v="386"/>
    <n v="0.38627138978444275"/>
  </r>
  <r>
    <x v="3"/>
    <x v="0"/>
    <x v="0"/>
    <x v="387"/>
    <n v="56.934761165982998"/>
  </r>
  <r>
    <x v="3"/>
    <x v="6"/>
    <x v="0"/>
    <x v="387"/>
    <n v="0.14805110437901378"/>
  </r>
  <r>
    <x v="3"/>
    <x v="1"/>
    <x v="0"/>
    <x v="387"/>
    <n v="0.27429542019268061"/>
  </r>
  <r>
    <x v="3"/>
    <x v="2"/>
    <x v="0"/>
    <x v="387"/>
    <n v="3.1076363468049184"/>
  </r>
  <r>
    <x v="3"/>
    <x v="7"/>
    <x v="0"/>
    <x v="387"/>
    <n v="0.9372497975017533"/>
  </r>
  <r>
    <x v="3"/>
    <x v="8"/>
    <x v="0"/>
    <x v="387"/>
    <n v="0.14805110437901378"/>
  </r>
  <r>
    <x v="3"/>
    <x v="5"/>
    <x v="0"/>
    <x v="387"/>
    <n v="3.1076363468049184"/>
  </r>
  <r>
    <x v="3"/>
    <x v="3"/>
    <x v="0"/>
    <x v="388"/>
    <n v="0.60858607104077311"/>
  </r>
  <r>
    <x v="3"/>
    <x v="4"/>
    <x v="0"/>
    <x v="388"/>
    <n v="0.38578078372455415"/>
  </r>
  <r>
    <x v="3"/>
    <x v="0"/>
    <x v="0"/>
    <x v="389"/>
    <n v="56.659799565837915"/>
  </r>
  <r>
    <x v="3"/>
    <x v="6"/>
    <x v="0"/>
    <x v="389"/>
    <n v="0.14744377766338831"/>
  </r>
  <r>
    <x v="3"/>
    <x v="1"/>
    <x v="0"/>
    <x v="389"/>
    <n v="0.27496160014507964"/>
  </r>
  <r>
    <x v="3"/>
    <x v="2"/>
    <x v="0"/>
    <x v="389"/>
    <n v="3.1096094045184408"/>
  </r>
  <r>
    <x v="3"/>
    <x v="7"/>
    <x v="0"/>
    <x v="389"/>
    <n v="0.93681433855274954"/>
  </r>
  <r>
    <x v="3"/>
    <x v="8"/>
    <x v="0"/>
    <x v="389"/>
    <n v="0.14744377766338831"/>
  </r>
  <r>
    <x v="3"/>
    <x v="5"/>
    <x v="0"/>
    <x v="389"/>
    <n v="3.1096094045184408"/>
  </r>
  <r>
    <x v="3"/>
    <x v="3"/>
    <x v="0"/>
    <x v="390"/>
    <n v="0.61070097170028426"/>
  </r>
  <r>
    <x v="3"/>
    <x v="4"/>
    <x v="0"/>
    <x v="390"/>
    <n v="0.38523328183601713"/>
  </r>
  <r>
    <x v="3"/>
    <x v="0"/>
    <x v="0"/>
    <x v="391"/>
    <n v="56.384165612964523"/>
  </r>
  <r>
    <x v="3"/>
    <x v="6"/>
    <x v="0"/>
    <x v="391"/>
    <n v="0.1468248713233829"/>
  </r>
  <r>
    <x v="3"/>
    <x v="1"/>
    <x v="0"/>
    <x v="391"/>
    <n v="0.27563395287338888"/>
  </r>
  <r>
    <x v="3"/>
    <x v="2"/>
    <x v="0"/>
    <x v="391"/>
    <n v="3.1117584219303085"/>
  </r>
  <r>
    <x v="3"/>
    <x v="7"/>
    <x v="0"/>
    <x v="391"/>
    <n v="0.93633089971725414"/>
  </r>
  <r>
    <x v="3"/>
    <x v="8"/>
    <x v="0"/>
    <x v="391"/>
    <n v="0.1468248713233829"/>
  </r>
  <r>
    <x v="3"/>
    <x v="5"/>
    <x v="0"/>
    <x v="391"/>
    <n v="3.1117584219303085"/>
  </r>
  <r>
    <x v="3"/>
    <x v="3"/>
    <x v="0"/>
    <x v="392"/>
    <n v="0.61281588327446457"/>
  </r>
  <r>
    <x v="3"/>
    <x v="4"/>
    <x v="0"/>
    <x v="392"/>
    <n v="0.38469910817164887"/>
  </r>
  <r>
    <x v="3"/>
    <x v="0"/>
    <x v="0"/>
    <x v="393"/>
    <n v="56.107860480559452"/>
  </r>
  <r>
    <x v="3"/>
    <x v="6"/>
    <x v="0"/>
    <x v="393"/>
    <n v="0.14621158517471308"/>
  </r>
  <r>
    <x v="3"/>
    <x v="1"/>
    <x v="0"/>
    <x v="393"/>
    <n v="0.27630513240507248"/>
  </r>
  <r>
    <x v="3"/>
    <x v="2"/>
    <x v="0"/>
    <x v="393"/>
    <n v="3.11383922748528"/>
  </r>
  <r>
    <x v="3"/>
    <x v="7"/>
    <x v="0"/>
    <x v="393"/>
    <n v="0.93586165022397105"/>
  </r>
  <r>
    <x v="3"/>
    <x v="8"/>
    <x v="0"/>
    <x v="393"/>
    <n v="0.14621158517471308"/>
  </r>
  <r>
    <x v="3"/>
    <x v="5"/>
    <x v="0"/>
    <x v="393"/>
    <n v="3.11383922748528"/>
  </r>
  <r>
    <x v="3"/>
    <x v="3"/>
    <x v="0"/>
    <x v="394"/>
    <n v="0.61493080611585427"/>
  </r>
  <r>
    <x v="3"/>
    <x v="4"/>
    <x v="0"/>
    <x v="394"/>
    <n v="0.38414265129793623"/>
  </r>
  <r>
    <x v="3"/>
    <x v="0"/>
    <x v="0"/>
    <x v="395"/>
    <n v="55.830880397494866"/>
  </r>
  <r>
    <x v="3"/>
    <x v="6"/>
    <x v="0"/>
    <x v="395"/>
    <n v="0.1455923807788643"/>
  </r>
  <r>
    <x v="3"/>
    <x v="1"/>
    <x v="0"/>
    <x v="395"/>
    <n v="0.27698008306458788"/>
  </r>
  <r>
    <x v="3"/>
    <x v="2"/>
    <x v="0"/>
    <x v="395"/>
    <n v="3.1159882674372508"/>
  </r>
  <r>
    <x v="3"/>
    <x v="7"/>
    <x v="0"/>
    <x v="395"/>
    <n v="0.93537536315233538"/>
  </r>
  <r>
    <x v="3"/>
    <x v="8"/>
    <x v="0"/>
    <x v="395"/>
    <n v="0.1455923807788643"/>
  </r>
  <r>
    <x v="3"/>
    <x v="5"/>
    <x v="0"/>
    <x v="395"/>
    <n v="3.1159882674372508"/>
  </r>
  <r>
    <x v="3"/>
    <x v="3"/>
    <x v="0"/>
    <x v="396"/>
    <n v="0.61704573987255706"/>
  </r>
  <r>
    <x v="3"/>
    <x v="4"/>
    <x v="0"/>
    <x v="396"/>
    <n v="0.38359981179691971"/>
  </r>
  <r>
    <x v="3"/>
    <x v="0"/>
    <x v="0"/>
    <x v="397"/>
    <n v="55.553224319630317"/>
  </r>
  <r>
    <x v="3"/>
    <x v="6"/>
    <x v="0"/>
    <x v="397"/>
    <n v="0.1449736402327387"/>
  </r>
  <r>
    <x v="3"/>
    <x v="1"/>
    <x v="0"/>
    <x v="397"/>
    <n v="0.2776560778645496"/>
  </r>
  <r>
    <x v="3"/>
    <x v="2"/>
    <x v="0"/>
    <x v="397"/>
    <n v="3.1180858710359782"/>
  </r>
  <r>
    <x v="3"/>
    <x v="7"/>
    <x v="0"/>
    <x v="397"/>
    <n v="0.93490336208751545"/>
  </r>
  <r>
    <x v="3"/>
    <x v="8"/>
    <x v="0"/>
    <x v="397"/>
    <n v="0.1449736402327387"/>
  </r>
  <r>
    <x v="3"/>
    <x v="5"/>
    <x v="0"/>
    <x v="397"/>
    <n v="3.1180858710359782"/>
  </r>
  <r>
    <x v="3"/>
    <x v="3"/>
    <x v="0"/>
    <x v="398"/>
    <n v="0.61919535612848797"/>
  </r>
  <r>
    <x v="3"/>
    <x v="4"/>
    <x v="0"/>
    <x v="398"/>
    <n v="0.38303440051390414"/>
  </r>
  <r>
    <x v="3"/>
    <x v="0"/>
    <x v="0"/>
    <x v="399"/>
    <n v="55.274888800252178"/>
  </r>
  <r>
    <x v="3"/>
    <x v="6"/>
    <x v="0"/>
    <x v="399"/>
    <n v="0.14434976986794304"/>
  </r>
  <r>
    <x v="3"/>
    <x v="1"/>
    <x v="0"/>
    <x v="399"/>
    <n v="0.2783355193781421"/>
  </r>
  <r>
    <x v="3"/>
    <x v="2"/>
    <x v="0"/>
    <x v="399"/>
    <n v="3.1202187165267103"/>
  </r>
  <r>
    <x v="3"/>
    <x v="7"/>
    <x v="0"/>
    <x v="399"/>
    <n v="0.93441422339445646"/>
  </r>
  <r>
    <x v="3"/>
    <x v="8"/>
    <x v="0"/>
    <x v="399"/>
    <n v="0.14434976986794304"/>
  </r>
  <r>
    <x v="3"/>
    <x v="5"/>
    <x v="0"/>
    <x v="399"/>
    <n v="3.1202187165267103"/>
  </r>
  <r>
    <x v="3"/>
    <x v="3"/>
    <x v="0"/>
    <x v="400"/>
    <n v="0.62131031242360635"/>
  </r>
  <r>
    <x v="3"/>
    <x v="4"/>
    <x v="0"/>
    <x v="400"/>
    <n v="0.38246443885163739"/>
  </r>
  <r>
    <x v="3"/>
    <x v="0"/>
    <x v="0"/>
    <x v="401"/>
    <n v="54.995872110093096"/>
  </r>
  <r>
    <x v="3"/>
    <x v="6"/>
    <x v="0"/>
    <x v="401"/>
    <n v="0.14372478549039963"/>
  </r>
  <r>
    <x v="3"/>
    <x v="1"/>
    <x v="0"/>
    <x v="401"/>
    <n v="0.2790166901590822"/>
  </r>
  <r>
    <x v="3"/>
    <x v="2"/>
    <x v="0"/>
    <x v="401"/>
    <n v="3.122367790471734"/>
  </r>
  <r>
    <x v="3"/>
    <x v="7"/>
    <x v="0"/>
    <x v="401"/>
    <n v="0.93392365926263921"/>
  </r>
  <r>
    <x v="3"/>
    <x v="8"/>
    <x v="0"/>
    <x v="401"/>
    <n v="0.14372478549039963"/>
  </r>
  <r>
    <x v="3"/>
    <x v="5"/>
    <x v="0"/>
    <x v="401"/>
    <n v="3.122367790471734"/>
  </r>
  <r>
    <x v="3"/>
    <x v="3"/>
    <x v="0"/>
    <x v="402"/>
    <n v="0.62342527963334948"/>
  </r>
  <r>
    <x v="3"/>
    <x v="4"/>
    <x v="0"/>
    <x v="402"/>
    <n v="0.3819085306241421"/>
  </r>
  <r>
    <x v="3"/>
    <x v="0"/>
    <x v="0"/>
    <x v="403"/>
    <n v="54.716172124743181"/>
  </r>
  <r>
    <x v="3"/>
    <x v="6"/>
    <x v="0"/>
    <x v="403"/>
    <n v="0.14309778307121457"/>
  </r>
  <r>
    <x v="3"/>
    <x v="1"/>
    <x v="0"/>
    <x v="403"/>
    <n v="0.2796999853499133"/>
  </r>
  <r>
    <x v="3"/>
    <x v="2"/>
    <x v="0"/>
    <x v="403"/>
    <n v="3.1244486507642533"/>
  </r>
  <r>
    <x v="3"/>
    <x v="7"/>
    <x v="0"/>
    <x v="403"/>
    <n v="0.93344752637106565"/>
  </r>
  <r>
    <x v="3"/>
    <x v="8"/>
    <x v="0"/>
    <x v="403"/>
    <n v="0.14309778307121457"/>
  </r>
  <r>
    <x v="3"/>
    <x v="5"/>
    <x v="0"/>
    <x v="403"/>
    <n v="3.1244486507642533"/>
  </r>
  <r>
    <x v="3"/>
    <x v="3"/>
    <x v="0"/>
    <x v="404"/>
    <n v="0.62554025810896974"/>
  </r>
  <r>
    <x v="3"/>
    <x v="4"/>
    <x v="0"/>
    <x v="404"/>
    <n v="0.38132961542998167"/>
  </r>
  <r>
    <x v="3"/>
    <x v="0"/>
    <x v="0"/>
    <x v="405"/>
    <n v="54.435785053516859"/>
  </r>
  <r>
    <x v="3"/>
    <x v="6"/>
    <x v="0"/>
    <x v="405"/>
    <n v="0.14246489180844882"/>
  </r>
  <r>
    <x v="3"/>
    <x v="1"/>
    <x v="0"/>
    <x v="405"/>
    <n v="0.28038707122632084"/>
  </r>
  <r>
    <x v="3"/>
    <x v="2"/>
    <x v="0"/>
    <x v="405"/>
    <n v="3.1265977472468931"/>
  </r>
  <r>
    <x v="3"/>
    <x v="7"/>
    <x v="0"/>
    <x v="405"/>
    <n v="0.93295413879393596"/>
  </r>
  <r>
    <x v="3"/>
    <x v="8"/>
    <x v="0"/>
    <x v="405"/>
    <n v="0.14246489180844882"/>
  </r>
  <r>
    <x v="3"/>
    <x v="5"/>
    <x v="0"/>
    <x v="405"/>
    <n v="3.1265977472468931"/>
  </r>
  <r>
    <x v="3"/>
    <x v="3"/>
    <x v="0"/>
    <x v="406"/>
    <n v="0.62765524749814894"/>
  </r>
  <r>
    <x v="3"/>
    <x v="4"/>
    <x v="0"/>
    <x v="406"/>
    <n v="0.38076504277797518"/>
  </r>
  <r>
    <x v="3"/>
    <x v="0"/>
    <x v="0"/>
    <x v="407"/>
    <n v="54.154709776430039"/>
  </r>
  <r>
    <x v="3"/>
    <x v="6"/>
    <x v="0"/>
    <x v="407"/>
    <n v="0.14183233576495169"/>
  </r>
  <r>
    <x v="3"/>
    <x v="1"/>
    <x v="0"/>
    <x v="407"/>
    <n v="0.28107527708682029"/>
  </r>
  <r>
    <x v="3"/>
    <x v="2"/>
    <x v="0"/>
    <x v="407"/>
    <n v="3.1286954060217731"/>
  </r>
  <r>
    <x v="3"/>
    <x v="7"/>
    <x v="0"/>
    <x v="407"/>
    <n v="0.93247527838204014"/>
  </r>
  <r>
    <x v="3"/>
    <x v="8"/>
    <x v="0"/>
    <x v="407"/>
    <n v="0.14183233576495169"/>
  </r>
  <r>
    <x v="3"/>
    <x v="5"/>
    <x v="0"/>
    <x v="407"/>
    <n v="3.1286954060217731"/>
  </r>
  <r>
    <x v="3"/>
    <x v="3"/>
    <x v="0"/>
    <x v="408"/>
    <n v="0.62980492029784951"/>
  </r>
  <r>
    <x v="3"/>
    <x v="4"/>
    <x v="0"/>
    <x v="408"/>
    <n v="0.38017717463958434"/>
  </r>
  <r>
    <x v="3"/>
    <x v="0"/>
    <x v="0"/>
    <x v="409"/>
    <n v="53.872942820068658"/>
  </r>
  <r>
    <x v="3"/>
    <x v="6"/>
    <x v="0"/>
    <x v="409"/>
    <n v="0.14119465974329931"/>
  </r>
  <r>
    <x v="3"/>
    <x v="1"/>
    <x v="0"/>
    <x v="409"/>
    <n v="0.28176695636137949"/>
  </r>
  <r>
    <x v="3"/>
    <x v="2"/>
    <x v="0"/>
    <x v="409"/>
    <n v="3.130794754109365"/>
  </r>
  <r>
    <x v="3"/>
    <x v="7"/>
    <x v="0"/>
    <x v="409"/>
    <n v="0.93197906413302944"/>
  </r>
  <r>
    <x v="3"/>
    <x v="8"/>
    <x v="0"/>
    <x v="409"/>
    <n v="0.14119465974329931"/>
  </r>
  <r>
    <x v="3"/>
    <x v="5"/>
    <x v="0"/>
    <x v="409"/>
    <n v="3.130794754109365"/>
  </r>
  <r>
    <x v="3"/>
    <x v="3"/>
    <x v="0"/>
    <x v="410"/>
    <n v="0.63185058757331269"/>
  </r>
  <r>
    <x v="3"/>
    <x v="4"/>
    <x v="0"/>
    <x v="410"/>
    <n v="0.37958475687098758"/>
  </r>
  <r>
    <x v="3"/>
    <x v="0"/>
    <x v="0"/>
    <x v="411"/>
    <n v="53.590481744812301"/>
  </r>
  <r>
    <x v="3"/>
    <x v="6"/>
    <x v="0"/>
    <x v="411"/>
    <n v="0.1405542723079207"/>
  </r>
  <r>
    <x v="3"/>
    <x v="1"/>
    <x v="0"/>
    <x v="411"/>
    <n v="0.28246107525635722"/>
  </r>
  <r>
    <x v="3"/>
    <x v="2"/>
    <x v="0"/>
    <x v="411"/>
    <n v="3.1329464808572105"/>
  </r>
  <r>
    <x v="3"/>
    <x v="7"/>
    <x v="0"/>
    <x v="411"/>
    <n v="0.93148146349638417"/>
  </r>
  <r>
    <x v="3"/>
    <x v="8"/>
    <x v="0"/>
    <x v="411"/>
    <n v="0.1405542723079207"/>
  </r>
  <r>
    <x v="3"/>
    <x v="5"/>
    <x v="0"/>
    <x v="411"/>
    <n v="3.1329464808572105"/>
  </r>
  <r>
    <x v="3"/>
    <x v="3"/>
    <x v="0"/>
    <x v="412"/>
    <n v="0.63389626469028126"/>
  </r>
  <r>
    <x v="3"/>
    <x v="4"/>
    <x v="0"/>
    <x v="412"/>
    <n v="0.37904575947773633"/>
  </r>
  <r>
    <x v="3"/>
    <x v="0"/>
    <x v="0"/>
    <x v="413"/>
    <n v="53.307325074657463"/>
  </r>
  <r>
    <x v="3"/>
    <x v="6"/>
    <x v="0"/>
    <x v="413"/>
    <n v="0.13991342599154366"/>
  </r>
  <r>
    <x v="3"/>
    <x v="1"/>
    <x v="0"/>
    <x v="413"/>
    <n v="0.28315667015484058"/>
  </r>
  <r>
    <x v="3"/>
    <x v="2"/>
    <x v="0"/>
    <x v="413"/>
    <n v="3.1349196623909759"/>
  </r>
  <r>
    <x v="3"/>
    <x v="7"/>
    <x v="0"/>
    <x v="413"/>
    <n v="0.93103071897203116"/>
  </r>
  <r>
    <x v="3"/>
    <x v="8"/>
    <x v="0"/>
    <x v="413"/>
    <n v="0.13991342599154366"/>
  </r>
  <r>
    <x v="3"/>
    <x v="5"/>
    <x v="0"/>
    <x v="413"/>
    <n v="3.1349196623909759"/>
  </r>
  <r>
    <x v="3"/>
    <x v="3"/>
    <x v="0"/>
    <x v="414"/>
    <n v="0.63601129807617784"/>
  </r>
  <r>
    <x v="3"/>
    <x v="4"/>
    <x v="0"/>
    <x v="414"/>
    <n v="0.37844468316039492"/>
  </r>
  <r>
    <x v="3"/>
    <x v="0"/>
    <x v="0"/>
    <x v="415"/>
    <n v="53.023466887873695"/>
  </r>
  <r>
    <x v="3"/>
    <x v="6"/>
    <x v="0"/>
    <x v="415"/>
    <n v="0.13926181793834272"/>
  </r>
  <r>
    <x v="3"/>
    <x v="1"/>
    <x v="0"/>
    <x v="415"/>
    <n v="0.28385818678376645"/>
  </r>
  <r>
    <x v="3"/>
    <x v="2"/>
    <x v="0"/>
    <x v="415"/>
    <n v="3.1370688146595693"/>
  </r>
  <r>
    <x v="3"/>
    <x v="7"/>
    <x v="0"/>
    <x v="415"/>
    <n v="0.93053038519914588"/>
  </r>
  <r>
    <x v="3"/>
    <x v="8"/>
    <x v="0"/>
    <x v="415"/>
    <n v="0.13926181793834272"/>
  </r>
  <r>
    <x v="3"/>
    <x v="5"/>
    <x v="0"/>
    <x v="415"/>
    <n v="3.1370688146595693"/>
  </r>
  <r>
    <x v="3"/>
    <x v="3"/>
    <x v="0"/>
    <x v="416"/>
    <n v="0.63812634235591581"/>
  </r>
  <r>
    <x v="3"/>
    <x v="4"/>
    <x v="0"/>
    <x v="416"/>
    <n v="0.37785866497230813"/>
  </r>
  <r>
    <x v="3"/>
    <x v="0"/>
    <x v="0"/>
    <x v="417"/>
    <n v="52.738908067993904"/>
  </r>
  <r>
    <x v="3"/>
    <x v="6"/>
    <x v="0"/>
    <x v="417"/>
    <n v="0.13861522034923579"/>
  </r>
  <r>
    <x v="3"/>
    <x v="1"/>
    <x v="0"/>
    <x v="417"/>
    <n v="0.2845588198797927"/>
  </r>
  <r>
    <x v="3"/>
    <x v="2"/>
    <x v="0"/>
    <x v="417"/>
    <n v="3.1391497507874044"/>
  </r>
  <r>
    <x v="3"/>
    <x v="7"/>
    <x v="0"/>
    <x v="417"/>
    <n v="0.93004481475992262"/>
  </r>
  <r>
    <x v="3"/>
    <x v="8"/>
    <x v="0"/>
    <x v="417"/>
    <n v="0.13861522034923579"/>
  </r>
  <r>
    <x v="3"/>
    <x v="5"/>
    <x v="0"/>
    <x v="417"/>
    <n v="3.1391497507874044"/>
  </r>
  <r>
    <x v="3"/>
    <x v="3"/>
    <x v="0"/>
    <x v="418"/>
    <n v="0.64024139791865053"/>
  </r>
  <r>
    <x v="3"/>
    <x v="4"/>
    <x v="0"/>
    <x v="418"/>
    <n v="0.37724863718555657"/>
  </r>
  <r>
    <x v="3"/>
    <x v="0"/>
    <x v="0"/>
    <x v="419"/>
    <n v="52.453644796451933"/>
  </r>
  <r>
    <x v="3"/>
    <x v="6"/>
    <x v="0"/>
    <x v="419"/>
    <n v="0.1379627750987025"/>
  </r>
  <r>
    <x v="3"/>
    <x v="1"/>
    <x v="0"/>
    <x v="419"/>
    <n v="0.28526327154197406"/>
  </r>
  <r>
    <x v="3"/>
    <x v="2"/>
    <x v="0"/>
    <x v="419"/>
    <n v="3.1412989255929036"/>
  </r>
  <r>
    <x v="3"/>
    <x v="7"/>
    <x v="0"/>
    <x v="419"/>
    <n v="0.92954169239934847"/>
  </r>
  <r>
    <x v="3"/>
    <x v="8"/>
    <x v="0"/>
    <x v="419"/>
    <n v="0.1379627750987025"/>
  </r>
  <r>
    <x v="3"/>
    <x v="5"/>
    <x v="0"/>
    <x v="419"/>
    <n v="3.1412989255929036"/>
  </r>
  <r>
    <x v="3"/>
    <x v="3"/>
    <x v="0"/>
    <x v="420"/>
    <n v="0.6423564643794899"/>
  </r>
  <r>
    <x v="3"/>
    <x v="4"/>
    <x v="0"/>
    <x v="420"/>
    <n v="0.37665395657677792"/>
  </r>
  <r>
    <x v="3"/>
    <x v="0"/>
    <x v="0"/>
    <x v="421"/>
    <n v="52.167675844324911"/>
  </r>
  <r>
    <x v="3"/>
    <x v="6"/>
    <x v="0"/>
    <x v="421"/>
    <n v="0.1373104817021053"/>
  </r>
  <r>
    <x v="3"/>
    <x v="1"/>
    <x v="0"/>
    <x v="421"/>
    <n v="0.28596895212702456"/>
  </r>
  <r>
    <x v="3"/>
    <x v="2"/>
    <x v="0"/>
    <x v="421"/>
    <n v="3.1433966608069941"/>
  </r>
  <r>
    <x v="3"/>
    <x v="7"/>
    <x v="0"/>
    <x v="421"/>
    <n v="0.9290534282545595"/>
  </r>
  <r>
    <x v="3"/>
    <x v="8"/>
    <x v="0"/>
    <x v="421"/>
    <n v="0.1373104817021053"/>
  </r>
  <r>
    <x v="3"/>
    <x v="5"/>
    <x v="0"/>
    <x v="421"/>
    <n v="3.1433966608069941"/>
  </r>
  <r>
    <x v="3"/>
    <x v="3"/>
    <x v="0"/>
    <x v="422"/>
    <n v="0.64450621551281895"/>
  </r>
  <r>
    <x v="3"/>
    <x v="4"/>
    <x v="0"/>
    <x v="422"/>
    <n v="0.3760349779244887"/>
  </r>
  <r>
    <x v="3"/>
    <x v="0"/>
    <x v="0"/>
    <x v="423"/>
    <n v="51.880997700034357"/>
  </r>
  <r>
    <x v="3"/>
    <x v="6"/>
    <x v="0"/>
    <x v="423"/>
    <n v="0.13665308170926058"/>
  </r>
  <r>
    <x v="3"/>
    <x v="1"/>
    <x v="0"/>
    <x v="423"/>
    <n v="0.28667814429055166"/>
  </r>
  <r>
    <x v="3"/>
    <x v="2"/>
    <x v="0"/>
    <x v="423"/>
    <n v="3.1455296401277844"/>
  </r>
  <r>
    <x v="3"/>
    <x v="7"/>
    <x v="0"/>
    <x v="423"/>
    <n v="0.92854751429696081"/>
  </r>
  <r>
    <x v="3"/>
    <x v="8"/>
    <x v="0"/>
    <x v="423"/>
    <n v="0.13665308170926058"/>
  </r>
  <r>
    <x v="3"/>
    <x v="5"/>
    <x v="0"/>
    <x v="423"/>
    <n v="3.1455296401277844"/>
  </r>
  <r>
    <x v="3"/>
    <x v="3"/>
    <x v="0"/>
    <x v="424"/>
    <n v="0.6466213045210889"/>
  </r>
  <r>
    <x v="3"/>
    <x v="4"/>
    <x v="0"/>
    <x v="424"/>
    <n v="0.37541145070465465"/>
  </r>
  <r>
    <x v="3"/>
    <x v="0"/>
    <x v="0"/>
    <x v="425"/>
    <n v="51.593608481330385"/>
  </r>
  <r>
    <x v="3"/>
    <x v="6"/>
    <x v="0"/>
    <x v="425"/>
    <n v="0.13599434668738297"/>
  </r>
  <r>
    <x v="3"/>
    <x v="1"/>
    <x v="0"/>
    <x v="425"/>
    <n v="0.28738921870396927"/>
  </r>
  <r>
    <x v="3"/>
    <x v="2"/>
    <x v="0"/>
    <x v="425"/>
    <n v="3.1476788489154783"/>
  </r>
  <r>
    <x v="3"/>
    <x v="7"/>
    <x v="0"/>
    <x v="425"/>
    <n v="0.92804020538641085"/>
  </r>
  <r>
    <x v="3"/>
    <x v="8"/>
    <x v="0"/>
    <x v="425"/>
    <n v="0.13599434668738297"/>
  </r>
  <r>
    <x v="3"/>
    <x v="5"/>
    <x v="0"/>
    <x v="425"/>
    <n v="3.1476788489154783"/>
  </r>
  <r>
    <x v="3"/>
    <x v="3"/>
    <x v="0"/>
    <x v="426"/>
    <n v="0.64873640442191238"/>
  </r>
  <r>
    <x v="3"/>
    <x v="4"/>
    <x v="0"/>
    <x v="426"/>
    <n v="0.37480370657254625"/>
  </r>
  <r>
    <x v="3"/>
    <x v="0"/>
    <x v="0"/>
    <x v="427"/>
    <n v="51.305505929166671"/>
  </r>
  <r>
    <x v="3"/>
    <x v="6"/>
    <x v="0"/>
    <x v="427"/>
    <n v="0.13533342512992499"/>
  </r>
  <r>
    <x v="3"/>
    <x v="1"/>
    <x v="0"/>
    <x v="427"/>
    <n v="0.28810255216371233"/>
  </r>
  <r>
    <x v="3"/>
    <x v="2"/>
    <x v="0"/>
    <x v="427"/>
    <n v="3.149759839766384"/>
  </r>
  <r>
    <x v="3"/>
    <x v="7"/>
    <x v="0"/>
    <x v="427"/>
    <n v="0.92754789721721764"/>
  </r>
  <r>
    <x v="3"/>
    <x v="8"/>
    <x v="0"/>
    <x v="427"/>
    <n v="0.13533342512992499"/>
  </r>
  <r>
    <x v="3"/>
    <x v="5"/>
    <x v="0"/>
    <x v="427"/>
    <n v="3.149759839766384"/>
  </r>
  <r>
    <x v="3"/>
    <x v="3"/>
    <x v="0"/>
    <x v="428"/>
    <n v="0.65085151560453358"/>
  </r>
  <r>
    <x v="3"/>
    <x v="4"/>
    <x v="0"/>
    <x v="428"/>
    <n v="0.3741712294069055"/>
  </r>
  <r>
    <x v="3"/>
    <x v="0"/>
    <x v="0"/>
    <x v="429"/>
    <n v="51.016686204493197"/>
  </r>
  <r>
    <x v="3"/>
    <x v="6"/>
    <x v="0"/>
    <x v="429"/>
    <n v="0.13466668511215449"/>
  </r>
  <r>
    <x v="3"/>
    <x v="1"/>
    <x v="0"/>
    <x v="429"/>
    <n v="0.28881972467347233"/>
  </r>
  <r>
    <x v="3"/>
    <x v="2"/>
    <x v="0"/>
    <x v="429"/>
    <n v="3.1519090710862541"/>
  </r>
  <r>
    <x v="3"/>
    <x v="7"/>
    <x v="0"/>
    <x v="429"/>
    <n v="0.92703782523436629"/>
  </r>
  <r>
    <x v="3"/>
    <x v="8"/>
    <x v="0"/>
    <x v="429"/>
    <n v="0.13466668511215449"/>
  </r>
  <r>
    <x v="3"/>
    <x v="5"/>
    <x v="0"/>
    <x v="429"/>
    <n v="3.1519090710862541"/>
  </r>
  <r>
    <x v="3"/>
    <x v="3"/>
    <x v="0"/>
    <x v="430"/>
    <n v="0.65296663767973051"/>
  </r>
  <r>
    <x v="3"/>
    <x v="4"/>
    <x v="0"/>
    <x v="430"/>
    <n v="0.37355482433425458"/>
  </r>
  <r>
    <x v="3"/>
    <x v="0"/>
    <x v="0"/>
    <x v="431"/>
    <n v="50.727147998316113"/>
  </r>
  <r>
    <x v="3"/>
    <x v="6"/>
    <x v="0"/>
    <x v="431"/>
    <n v="0.13399996335391931"/>
  </r>
  <r>
    <x v="3"/>
    <x v="1"/>
    <x v="0"/>
    <x v="431"/>
    <n v="0.28953820617708803"/>
  </r>
  <r>
    <x v="3"/>
    <x v="2"/>
    <x v="0"/>
    <x v="431"/>
    <n v="3.1540068614647954"/>
  </r>
  <r>
    <x v="3"/>
    <x v="7"/>
    <x v="0"/>
    <x v="431"/>
    <n v="0.92654284810956156"/>
  </r>
  <r>
    <x v="3"/>
    <x v="8"/>
    <x v="0"/>
    <x v="431"/>
    <n v="0.13399996335391931"/>
  </r>
  <r>
    <x v="3"/>
    <x v="5"/>
    <x v="0"/>
    <x v="431"/>
    <n v="3.1540068614647954"/>
  </r>
  <r>
    <x v="3"/>
    <x v="3"/>
    <x v="0"/>
    <x v="432"/>
    <n v="0.6551164453517444"/>
  </r>
  <r>
    <x v="3"/>
    <x v="4"/>
    <x v="0"/>
    <x v="432"/>
    <n v="0.37291339783847022"/>
  </r>
  <r>
    <x v="3"/>
    <x v="0"/>
    <x v="0"/>
    <x v="433"/>
    <n v="50.436887771012863"/>
  </r>
  <r>
    <x v="3"/>
    <x v="6"/>
    <x v="0"/>
    <x v="433"/>
    <n v="0.13332814404102439"/>
  </r>
  <r>
    <x v="3"/>
    <x v="1"/>
    <x v="0"/>
    <x v="433"/>
    <n v="0.29026022730324652"/>
  </r>
  <r>
    <x v="3"/>
    <x v="2"/>
    <x v="0"/>
    <x v="433"/>
    <n v="3.156106341263385"/>
  </r>
  <r>
    <x v="3"/>
    <x v="7"/>
    <x v="0"/>
    <x v="433"/>
    <n v="0.92603001019989262"/>
  </r>
  <r>
    <x v="3"/>
    <x v="8"/>
    <x v="0"/>
    <x v="433"/>
    <n v="0.13332814404102439"/>
  </r>
  <r>
    <x v="3"/>
    <x v="5"/>
    <x v="0"/>
    <x v="433"/>
    <n v="3.156106341263385"/>
  </r>
  <r>
    <x v="3"/>
    <x v="3"/>
    <x v="0"/>
    <x v="434"/>
    <n v="0.65716224096619147"/>
  </r>
  <r>
    <x v="3"/>
    <x v="4"/>
    <x v="0"/>
    <x v="434"/>
    <n v="0.37226742355986886"/>
  </r>
  <r>
    <x v="3"/>
    <x v="0"/>
    <x v="0"/>
    <x v="435"/>
    <n v="50.145902961622831"/>
  </r>
  <r>
    <x v="3"/>
    <x v="6"/>
    <x v="0"/>
    <x v="435"/>
    <n v="0.13265348443973624"/>
  </r>
  <r>
    <x v="3"/>
    <x v="1"/>
    <x v="0"/>
    <x v="435"/>
    <n v="0.29098480939002902"/>
  </r>
  <r>
    <x v="3"/>
    <x v="2"/>
    <x v="0"/>
    <x v="435"/>
    <n v="3.1582582030048911"/>
  </r>
  <r>
    <x v="3"/>
    <x v="7"/>
    <x v="0"/>
    <x v="435"/>
    <n v="0.92551581657706083"/>
  </r>
  <r>
    <x v="3"/>
    <x v="8"/>
    <x v="0"/>
    <x v="435"/>
    <n v="0.13265348443973624"/>
  </r>
  <r>
    <x v="3"/>
    <x v="5"/>
    <x v="0"/>
    <x v="435"/>
    <n v="3.1582582030048911"/>
  </r>
  <r>
    <x v="3"/>
    <x v="3"/>
    <x v="0"/>
    <x v="436"/>
    <n v="0.65920804642425335"/>
  </r>
  <r>
    <x v="3"/>
    <x v="4"/>
    <x v="0"/>
    <x v="436"/>
    <n v="0.37168005413856786"/>
  </r>
  <r>
    <x v="3"/>
    <x v="0"/>
    <x v="0"/>
    <x v="437"/>
    <n v="49.85419191895852"/>
  </r>
  <r>
    <x v="3"/>
    <x v="6"/>
    <x v="0"/>
    <x v="437"/>
    <n v="0.13197809114636058"/>
  </r>
  <r>
    <x v="3"/>
    <x v="1"/>
    <x v="0"/>
    <x v="437"/>
    <n v="0.2917110426643138"/>
  </r>
  <r>
    <x v="3"/>
    <x v="2"/>
    <x v="0"/>
    <x v="437"/>
    <n v="3.1602315083227506"/>
  </r>
  <r>
    <x v="3"/>
    <x v="7"/>
    <x v="0"/>
    <x v="437"/>
    <n v="0.92505011198599818"/>
  </r>
  <r>
    <x v="3"/>
    <x v="8"/>
    <x v="0"/>
    <x v="437"/>
    <n v="0.13197809114636058"/>
  </r>
  <r>
    <x v="3"/>
    <x v="5"/>
    <x v="0"/>
    <x v="437"/>
    <n v="3.1602315083227506"/>
  </r>
  <r>
    <x v="3"/>
    <x v="3"/>
    <x v="0"/>
    <x v="438"/>
    <n v="0.66132321248435488"/>
  </r>
  <r>
    <x v="3"/>
    <x v="4"/>
    <x v="0"/>
    <x v="438"/>
    <n v="0.37102542484721557"/>
  </r>
  <r>
    <x v="3"/>
    <x v="0"/>
    <x v="0"/>
    <x v="439"/>
    <n v="49.561748788481246"/>
  </r>
  <r>
    <x v="3"/>
    <x v="6"/>
    <x v="0"/>
    <x v="439"/>
    <n v="0.13129232343688524"/>
  </r>
  <r>
    <x v="3"/>
    <x v="1"/>
    <x v="0"/>
    <x v="439"/>
    <n v="0.29244313047727588"/>
  </r>
  <r>
    <x v="3"/>
    <x v="2"/>
    <x v="0"/>
    <x v="439"/>
    <n v="3.162380795414097"/>
  </r>
  <r>
    <x v="3"/>
    <x v="7"/>
    <x v="0"/>
    <x v="439"/>
    <n v="0.92453324447843421"/>
  </r>
  <r>
    <x v="3"/>
    <x v="8"/>
    <x v="0"/>
    <x v="439"/>
    <n v="0.13129232343688524"/>
  </r>
  <r>
    <x v="3"/>
    <x v="5"/>
    <x v="0"/>
    <x v="439"/>
    <n v="3.162380795414097"/>
  </r>
  <r>
    <x v="3"/>
    <x v="3"/>
    <x v="0"/>
    <x v="440"/>
    <n v="0.6634383894551954"/>
  </r>
  <r>
    <x v="3"/>
    <x v="4"/>
    <x v="0"/>
    <x v="440"/>
    <n v="0.37038758297935903"/>
  </r>
  <r>
    <x v="3"/>
    <x v="0"/>
    <x v="0"/>
    <x v="441"/>
    <n v="49.268574147592389"/>
  </r>
  <r>
    <x v="3"/>
    <x v="6"/>
    <x v="0"/>
    <x v="441"/>
    <n v="0.13061093546319261"/>
  </r>
  <r>
    <x v="3"/>
    <x v="1"/>
    <x v="0"/>
    <x v="441"/>
    <n v="0.29317464088885903"/>
  </r>
  <r>
    <x v="3"/>
    <x v="2"/>
    <x v="0"/>
    <x v="441"/>
    <n v="3.1644618620820886"/>
  </r>
  <r>
    <x v="3"/>
    <x v="7"/>
    <x v="0"/>
    <x v="441"/>
    <n v="0.92403170347737107"/>
  </r>
  <r>
    <x v="3"/>
    <x v="8"/>
    <x v="0"/>
    <x v="441"/>
    <n v="0.13061093546319261"/>
  </r>
  <r>
    <x v="3"/>
    <x v="5"/>
    <x v="0"/>
    <x v="441"/>
    <n v="3.1644618620820886"/>
  </r>
  <r>
    <x v="3"/>
    <x v="3"/>
    <x v="0"/>
    <x v="442"/>
    <n v="0.66555357768667278"/>
  </r>
  <r>
    <x v="3"/>
    <x v="4"/>
    <x v="0"/>
    <x v="442"/>
    <n v="0.36972400590202792"/>
  </r>
  <r>
    <x v="3"/>
    <x v="0"/>
    <x v="0"/>
    <x v="443"/>
    <n v="48.974664128043393"/>
  </r>
  <r>
    <x v="3"/>
    <x v="6"/>
    <x v="0"/>
    <x v="443"/>
    <n v="0.12992376990768317"/>
  </r>
  <r>
    <x v="3"/>
    <x v="1"/>
    <x v="0"/>
    <x v="443"/>
    <n v="0.29391001954899515"/>
  </r>
  <r>
    <x v="3"/>
    <x v="2"/>
    <x v="0"/>
    <x v="443"/>
    <n v="3.1666111717020806"/>
  </r>
  <r>
    <x v="3"/>
    <x v="7"/>
    <x v="0"/>
    <x v="443"/>
    <n v="0.9235121087380519"/>
  </r>
  <r>
    <x v="3"/>
    <x v="8"/>
    <x v="0"/>
    <x v="443"/>
    <n v="0.12992376990768317"/>
  </r>
  <r>
    <x v="3"/>
    <x v="5"/>
    <x v="0"/>
    <x v="443"/>
    <n v="3.1666111717020806"/>
  </r>
  <r>
    <x v="3"/>
    <x v="3"/>
    <x v="0"/>
    <x v="444"/>
    <n v="0.66766877682871151"/>
  </r>
  <r>
    <x v="3"/>
    <x v="4"/>
    <x v="0"/>
    <x v="444"/>
    <n v="0.36907750519163951"/>
  </r>
  <r>
    <x v="3"/>
    <x v="0"/>
    <x v="0"/>
    <x v="445"/>
    <n v="48.68001730581765"/>
  </r>
  <r>
    <x v="3"/>
    <x v="6"/>
    <x v="0"/>
    <x v="445"/>
    <n v="0.12923643213184954"/>
  </r>
  <r>
    <x v="3"/>
    <x v="1"/>
    <x v="0"/>
    <x v="445"/>
    <n v="0.2946468222257444"/>
  </r>
  <r>
    <x v="3"/>
    <x v="2"/>
    <x v="0"/>
    <x v="445"/>
    <n v="3.168709038507842"/>
  </r>
  <r>
    <x v="3"/>
    <x v="7"/>
    <x v="0"/>
    <x v="445"/>
    <n v="0.92300793354391819"/>
  </r>
  <r>
    <x v="3"/>
    <x v="8"/>
    <x v="0"/>
    <x v="445"/>
    <n v="0.12923643213184954"/>
  </r>
  <r>
    <x v="3"/>
    <x v="5"/>
    <x v="0"/>
    <x v="445"/>
    <n v="3.168709038507842"/>
  </r>
  <r>
    <x v="3"/>
    <x v="3"/>
    <x v="0"/>
    <x v="446"/>
    <n v="0.66981866281421443"/>
  </r>
  <r>
    <x v="3"/>
    <x v="4"/>
    <x v="0"/>
    <x v="446"/>
    <n v="0.36840498096024632"/>
  </r>
  <r>
    <x v="3"/>
    <x v="0"/>
    <x v="0"/>
    <x v="447"/>
    <n v="48.384630101207435"/>
  </r>
  <r>
    <x v="3"/>
    <x v="6"/>
    <x v="0"/>
    <x v="447"/>
    <n v="0.12854400902638555"/>
  </r>
  <r>
    <x v="3"/>
    <x v="1"/>
    <x v="0"/>
    <x v="447"/>
    <n v="0.29538720461021545"/>
  </r>
  <r>
    <x v="3"/>
    <x v="2"/>
    <x v="0"/>
    <x v="447"/>
    <n v="3.1708421516200991"/>
  </r>
  <r>
    <x v="3"/>
    <x v="7"/>
    <x v="0"/>
    <x v="447"/>
    <n v="0.9224856089300576"/>
  </r>
  <r>
    <x v="3"/>
    <x v="8"/>
    <x v="0"/>
    <x v="447"/>
    <n v="0.12854400902638555"/>
  </r>
  <r>
    <x v="3"/>
    <x v="5"/>
    <x v="0"/>
    <x v="447"/>
    <n v="3.1708421516200991"/>
  </r>
  <r>
    <x v="3"/>
    <x v="3"/>
    <x v="0"/>
    <x v="448"/>
    <n v="0.67193388448241187"/>
  </r>
  <r>
    <x v="3"/>
    <x v="4"/>
    <x v="0"/>
    <x v="448"/>
    <n v="0.36772791005816874"/>
  </r>
  <r>
    <x v="3"/>
    <x v="0"/>
    <x v="0"/>
    <x v="449"/>
    <n v="48.08850047053722"/>
  </r>
  <r>
    <x v="3"/>
    <x v="6"/>
    <x v="0"/>
    <x v="449"/>
    <n v="0.12785002051287941"/>
  </r>
  <r>
    <x v="3"/>
    <x v="1"/>
    <x v="0"/>
    <x v="449"/>
    <n v="0.29612963067021636"/>
  </r>
  <r>
    <x v="3"/>
    <x v="2"/>
    <x v="0"/>
    <x v="449"/>
    <n v="3.1729914952162463"/>
  </r>
  <r>
    <x v="3"/>
    <x v="7"/>
    <x v="0"/>
    <x v="449"/>
    <n v="0.92196192070322691"/>
  </r>
  <r>
    <x v="3"/>
    <x v="8"/>
    <x v="0"/>
    <x v="449"/>
    <n v="0.12785002051287941"/>
  </r>
  <r>
    <x v="3"/>
    <x v="5"/>
    <x v="0"/>
    <x v="449"/>
    <n v="3.1729914952162463"/>
  </r>
  <r>
    <x v="3"/>
    <x v="3"/>
    <x v="0"/>
    <x v="450"/>
    <n v="0.67404911706068216"/>
  </r>
  <r>
    <x v="3"/>
    <x v="4"/>
    <x v="0"/>
    <x v="450"/>
    <n v="0.36706835127227055"/>
  </r>
  <r>
    <x v="3"/>
    <x v="0"/>
    <x v="0"/>
    <x v="451"/>
    <n v="47.791626012759949"/>
  </r>
  <r>
    <x v="3"/>
    <x v="6"/>
    <x v="0"/>
    <x v="451"/>
    <n v="0.12715366917559764"/>
  </r>
  <r>
    <x v="3"/>
    <x v="1"/>
    <x v="0"/>
    <x v="451"/>
    <n v="0.29687445777727151"/>
  </r>
  <r>
    <x v="3"/>
    <x v="2"/>
    <x v="0"/>
    <x v="451"/>
    <n v="3.1750726165937859"/>
  </r>
  <r>
    <x v="3"/>
    <x v="7"/>
    <x v="0"/>
    <x v="451"/>
    <n v="0.92145379174802888"/>
  </r>
  <r>
    <x v="3"/>
    <x v="8"/>
    <x v="0"/>
    <x v="451"/>
    <n v="0.12715366917559764"/>
  </r>
  <r>
    <x v="3"/>
    <x v="5"/>
    <x v="0"/>
    <x v="451"/>
    <n v="3.1750726165937859"/>
  </r>
  <r>
    <x v="3"/>
    <x v="3"/>
    <x v="0"/>
    <x v="452"/>
    <n v="0.67616436089774634"/>
  </r>
  <r>
    <x v="3"/>
    <x v="4"/>
    <x v="0"/>
    <x v="452"/>
    <n v="0.36638233417805033"/>
  </r>
  <r>
    <x v="3"/>
    <x v="0"/>
    <x v="0"/>
    <x v="453"/>
    <n v="47.494002838171369"/>
  </r>
  <r>
    <x v="3"/>
    <x v="6"/>
    <x v="0"/>
    <x v="453"/>
    <n v="0.1264515692130046"/>
  </r>
  <r>
    <x v="3"/>
    <x v="1"/>
    <x v="0"/>
    <x v="453"/>
    <n v="0.29762317458857729"/>
  </r>
  <r>
    <x v="3"/>
    <x v="2"/>
    <x v="0"/>
    <x v="453"/>
    <n v="3.1772219827159587"/>
  </r>
  <r>
    <x v="3"/>
    <x v="7"/>
    <x v="0"/>
    <x v="453"/>
    <n v="0.92092740249886174"/>
  </r>
  <r>
    <x v="3"/>
    <x v="8"/>
    <x v="0"/>
    <x v="453"/>
    <n v="0.1264515692130046"/>
  </r>
  <r>
    <x v="3"/>
    <x v="5"/>
    <x v="0"/>
    <x v="453"/>
    <n v="3.1772219827159587"/>
  </r>
  <r>
    <x v="3"/>
    <x v="3"/>
    <x v="0"/>
    <x v="454"/>
    <n v="0.67827961564494998"/>
  </r>
  <r>
    <x v="3"/>
    <x v="4"/>
    <x v="0"/>
    <x v="454"/>
    <n v="0.36571411809775967"/>
  </r>
  <r>
    <x v="3"/>
    <x v="0"/>
    <x v="0"/>
    <x v="455"/>
    <n v="47.195629438206026"/>
  </r>
  <r>
    <x v="3"/>
    <x v="6"/>
    <x v="0"/>
    <x v="455"/>
    <n v="0.12574915822051028"/>
  </r>
  <r>
    <x v="3"/>
    <x v="1"/>
    <x v="0"/>
    <x v="455"/>
    <n v="0.29837339996534556"/>
  </r>
  <r>
    <x v="3"/>
    <x v="2"/>
    <x v="0"/>
    <x v="455"/>
    <n v="3.1790103121728785"/>
  </r>
  <r>
    <x v="3"/>
    <x v="7"/>
    <x v="0"/>
    <x v="455"/>
    <n v="0.92041666476967676"/>
  </r>
  <r>
    <x v="3"/>
    <x v="8"/>
    <x v="0"/>
    <x v="455"/>
    <n v="0.12574915822051028"/>
  </r>
  <r>
    <x v="3"/>
    <x v="5"/>
    <x v="0"/>
    <x v="455"/>
    <n v="3.1790103121728785"/>
  </r>
  <r>
    <x v="3"/>
    <x v="3"/>
    <x v="0"/>
    <x v="456"/>
    <n v="0.68159805534073747"/>
  </r>
  <r>
    <x v="3"/>
    <x v="4"/>
    <x v="0"/>
    <x v="456"/>
    <n v="0.36501915545503749"/>
  </r>
  <r>
    <x v="3"/>
    <x v="0"/>
    <x v="0"/>
    <x v="457"/>
    <n v="46.896496867100758"/>
  </r>
  <r>
    <x v="3"/>
    <x v="6"/>
    <x v="0"/>
    <x v="457"/>
    <n v="0.12502949389462245"/>
  </r>
  <r>
    <x v="3"/>
    <x v="1"/>
    <x v="0"/>
    <x v="457"/>
    <n v="0.29913257110526831"/>
  </r>
  <r>
    <x v="3"/>
    <x v="2"/>
    <x v="0"/>
    <x v="457"/>
    <n v="3.1807834366610255"/>
  </r>
  <r>
    <x v="3"/>
    <x v="7"/>
    <x v="0"/>
    <x v="457"/>
    <n v="0.91988781225120897"/>
  </r>
  <r>
    <x v="3"/>
    <x v="8"/>
    <x v="0"/>
    <x v="457"/>
    <n v="0.12502949389462245"/>
  </r>
  <r>
    <x v="3"/>
    <x v="5"/>
    <x v="0"/>
    <x v="457"/>
    <n v="3.1807834366610255"/>
  </r>
  <r>
    <x v="3"/>
    <x v="3"/>
    <x v="0"/>
    <x v="458"/>
    <n v="0.68371783953067311"/>
  </r>
  <r>
    <x v="3"/>
    <x v="4"/>
    <x v="0"/>
    <x v="458"/>
    <n v="0.36431902981668429"/>
  </r>
  <r>
    <x v="3"/>
    <x v="0"/>
    <x v="0"/>
    <x v="459"/>
    <n v="46.596602239133006"/>
  </r>
  <r>
    <x v="3"/>
    <x v="6"/>
    <x v="0"/>
    <x v="459"/>
    <n v="0.12430633372691657"/>
  </r>
  <r>
    <x v="3"/>
    <x v="1"/>
    <x v="0"/>
    <x v="459"/>
    <n v="0.29989462796774918"/>
  </r>
  <r>
    <x v="3"/>
    <x v="2"/>
    <x v="0"/>
    <x v="459"/>
    <n v="3.1829166325882818"/>
  </r>
  <r>
    <x v="3"/>
    <x v="7"/>
    <x v="0"/>
    <x v="459"/>
    <n v="0.91935788845005406"/>
  </r>
  <r>
    <x v="3"/>
    <x v="8"/>
    <x v="0"/>
    <x v="459"/>
    <n v="0.12430633372691657"/>
  </r>
  <r>
    <x v="3"/>
    <x v="5"/>
    <x v="0"/>
    <x v="459"/>
    <n v="3.1829166325882818"/>
  </r>
  <r>
    <x v="3"/>
    <x v="3"/>
    <x v="0"/>
    <x v="460"/>
    <n v="0.68579848244039177"/>
  </r>
  <r>
    <x v="3"/>
    <x v="4"/>
    <x v="0"/>
    <x v="460"/>
    <n v="0.36365995015181785"/>
  </r>
  <r>
    <x v="3"/>
    <x v="0"/>
    <x v="0"/>
    <x v="461"/>
    <n v="46.295949062188235"/>
  </r>
  <r>
    <x v="3"/>
    <x v="6"/>
    <x v="0"/>
    <x v="461"/>
    <n v="0.12359425024086411"/>
  </r>
  <r>
    <x v="3"/>
    <x v="1"/>
    <x v="0"/>
    <x v="461"/>
    <n v="0.30065317694477145"/>
  </r>
  <r>
    <x v="3"/>
    <x v="2"/>
    <x v="0"/>
    <x v="461"/>
    <n v="3.1849390495399232"/>
  </r>
  <r>
    <x v="3"/>
    <x v="7"/>
    <x v="0"/>
    <x v="461"/>
    <n v="0.91886088285037315"/>
  </r>
  <r>
    <x v="3"/>
    <x v="8"/>
    <x v="0"/>
    <x v="461"/>
    <n v="0.12359425024086411"/>
  </r>
  <r>
    <x v="3"/>
    <x v="5"/>
    <x v="0"/>
    <x v="461"/>
    <n v="3.1849390495399232"/>
  </r>
  <r>
    <x v="3"/>
    <x v="3"/>
    <x v="0"/>
    <x v="462"/>
    <n v="0.68791381408623842"/>
  </r>
  <r>
    <x v="3"/>
    <x v="4"/>
    <x v="0"/>
    <x v="462"/>
    <n v="0.36295102985159922"/>
  </r>
  <r>
    <x v="3"/>
    <x v="0"/>
    <x v="0"/>
    <x v="463"/>
    <n v="45.994532708912018"/>
  </r>
  <r>
    <x v="3"/>
    <x v="6"/>
    <x v="0"/>
    <x v="463"/>
    <n v="0.12287481333639551"/>
  </r>
  <r>
    <x v="3"/>
    <x v="1"/>
    <x v="0"/>
    <x v="463"/>
    <n v="0.30141635327621419"/>
  </r>
  <r>
    <x v="3"/>
    <x v="2"/>
    <x v="0"/>
    <x v="463"/>
    <n v="3.1870825919464751"/>
  </r>
  <r>
    <x v="3"/>
    <x v="7"/>
    <x v="0"/>
    <x v="463"/>
    <n v="0.91832833144324277"/>
  </r>
  <r>
    <x v="3"/>
    <x v="8"/>
    <x v="0"/>
    <x v="463"/>
    <n v="0.12287481333639551"/>
  </r>
  <r>
    <x v="3"/>
    <x v="5"/>
    <x v="0"/>
    <x v="463"/>
    <n v="3.1870825919464751"/>
  </r>
  <r>
    <x v="3"/>
    <x v="3"/>
    <x v="0"/>
    <x v="464"/>
    <n v="0.69002915671858567"/>
  </r>
  <r>
    <x v="3"/>
    <x v="4"/>
    <x v="0"/>
    <x v="464"/>
    <n v="0.36226066199409601"/>
  </r>
  <r>
    <x v="3"/>
    <x v="0"/>
    <x v="0"/>
    <x v="465"/>
    <n v="45.692352494211462"/>
  </r>
  <r>
    <x v="3"/>
    <x v="6"/>
    <x v="0"/>
    <x v="465"/>
    <n v="0.12215697876773865"/>
  </r>
  <r>
    <x v="3"/>
    <x v="1"/>
    <x v="0"/>
    <x v="465"/>
    <n v="0.30218021470055578"/>
  </r>
  <r>
    <x v="3"/>
    <x v="2"/>
    <x v="0"/>
    <x v="465"/>
    <n v="3.1891580962353983"/>
  </r>
  <r>
    <x v="3"/>
    <x v="7"/>
    <x v="0"/>
    <x v="465"/>
    <n v="0.91781164699722428"/>
  </r>
  <r>
    <x v="3"/>
    <x v="8"/>
    <x v="0"/>
    <x v="465"/>
    <n v="0.12215697876773865"/>
  </r>
  <r>
    <x v="3"/>
    <x v="5"/>
    <x v="0"/>
    <x v="465"/>
    <n v="3.1891580962353983"/>
  </r>
  <r>
    <x v="3"/>
    <x v="3"/>
    <x v="0"/>
    <x v="466"/>
    <n v="0.69214451070780392"/>
  </r>
  <r>
    <x v="3"/>
    <x v="4"/>
    <x v="0"/>
    <x v="466"/>
    <n v="0.36154282222022882"/>
  </r>
  <r>
    <x v="3"/>
    <x v="0"/>
    <x v="0"/>
    <x v="467"/>
    <n v="45.389404503376838"/>
  </r>
  <r>
    <x v="3"/>
    <x v="6"/>
    <x v="0"/>
    <x v="467"/>
    <n v="0.12143344657746359"/>
  </r>
  <r>
    <x v="3"/>
    <x v="1"/>
    <x v="0"/>
    <x v="467"/>
    <n v="0.3029479908346262"/>
  </r>
  <r>
    <x v="3"/>
    <x v="2"/>
    <x v="0"/>
    <x v="467"/>
    <n v="3.1913016610420764"/>
  </r>
  <r>
    <x v="3"/>
    <x v="7"/>
    <x v="0"/>
    <x v="467"/>
    <n v="0.91727643924987745"/>
  </r>
  <r>
    <x v="3"/>
    <x v="8"/>
    <x v="0"/>
    <x v="467"/>
    <n v="0.12143344657746359"/>
  </r>
  <r>
    <x v="3"/>
    <x v="5"/>
    <x v="0"/>
    <x v="467"/>
    <n v="3.1913016610420764"/>
  </r>
  <r>
    <x v="3"/>
    <x v="3"/>
    <x v="0"/>
    <x v="468"/>
    <n v="0.69425987569355918"/>
  </r>
  <r>
    <x v="3"/>
    <x v="4"/>
    <x v="0"/>
    <x v="468"/>
    <n v="0.36084382293173345"/>
  </r>
  <r>
    <x v="3"/>
    <x v="0"/>
    <x v="0"/>
    <x v="469"/>
    <n v="45.085687105729995"/>
  </r>
  <r>
    <x v="3"/>
    <x v="6"/>
    <x v="0"/>
    <x v="469"/>
    <n v="0.12070940165444778"/>
  </r>
  <r>
    <x v="3"/>
    <x v="1"/>
    <x v="0"/>
    <x v="469"/>
    <n v="0.30371739764684019"/>
  </r>
  <r>
    <x v="3"/>
    <x v="2"/>
    <x v="0"/>
    <x v="469"/>
    <n v="3.1933939205001627"/>
  </r>
  <r>
    <x v="3"/>
    <x v="7"/>
    <x v="0"/>
    <x v="469"/>
    <n v="0.91675718932598405"/>
  </r>
  <r>
    <x v="3"/>
    <x v="8"/>
    <x v="0"/>
    <x v="469"/>
    <n v="0.12070940165444778"/>
  </r>
  <r>
    <x v="3"/>
    <x v="5"/>
    <x v="0"/>
    <x v="469"/>
    <n v="3.1933939205001627"/>
  </r>
  <r>
    <x v="3"/>
    <x v="3"/>
    <x v="0"/>
    <x v="470"/>
    <n v="0.69640993033344145"/>
  </r>
  <r>
    <x v="3"/>
    <x v="4"/>
    <x v="0"/>
    <x v="470"/>
    <n v="0.36011706434195823"/>
  </r>
  <r>
    <x v="3"/>
    <x v="0"/>
    <x v="0"/>
    <x v="471"/>
    <n v="44.781196654817968"/>
  </r>
  <r>
    <x v="3"/>
    <x v="6"/>
    <x v="0"/>
    <x v="471"/>
    <n v="0.11998029925417575"/>
  </r>
  <r>
    <x v="3"/>
    <x v="1"/>
    <x v="0"/>
    <x v="471"/>
    <n v="0.30449045091202659"/>
  </r>
  <r>
    <x v="3"/>
    <x v="2"/>
    <x v="0"/>
    <x v="471"/>
    <n v="3.1955213320252396"/>
  </r>
  <r>
    <x v="3"/>
    <x v="7"/>
    <x v="0"/>
    <x v="471"/>
    <n v="0.91621932294833552"/>
  </r>
  <r>
    <x v="3"/>
    <x v="8"/>
    <x v="0"/>
    <x v="471"/>
    <n v="0.11998029925417575"/>
  </r>
  <r>
    <x v="3"/>
    <x v="5"/>
    <x v="0"/>
    <x v="471"/>
    <n v="3.1955213320252396"/>
  </r>
  <r>
    <x v="3"/>
    <x v="3"/>
    <x v="0"/>
    <x v="472"/>
    <n v="0.69852531803256124"/>
  </r>
  <r>
    <x v="3"/>
    <x v="4"/>
    <x v="0"/>
    <x v="472"/>
    <n v="0.35938577349270417"/>
  </r>
  <r>
    <x v="3"/>
    <x v="0"/>
    <x v="0"/>
    <x v="473"/>
    <n v="44.475930937515592"/>
  </r>
  <r>
    <x v="3"/>
    <x v="6"/>
    <x v="0"/>
    <x v="473"/>
    <n v="0.11924939098674021"/>
  </r>
  <r>
    <x v="3"/>
    <x v="1"/>
    <x v="0"/>
    <x v="473"/>
    <n v="0.30526571730237634"/>
  </r>
  <r>
    <x v="3"/>
    <x v="2"/>
    <x v="0"/>
    <x v="473"/>
    <n v="3.1976649306142502"/>
  </r>
  <r>
    <x v="3"/>
    <x v="7"/>
    <x v="0"/>
    <x v="473"/>
    <n v="0.91568012905887619"/>
  </r>
  <r>
    <x v="3"/>
    <x v="8"/>
    <x v="0"/>
    <x v="473"/>
    <n v="0.11924939098674021"/>
  </r>
  <r>
    <x v="3"/>
    <x v="5"/>
    <x v="0"/>
    <x v="473"/>
    <n v="3.1976649306142502"/>
  </r>
  <r>
    <x v="3"/>
    <x v="3"/>
    <x v="0"/>
    <x v="474"/>
    <n v="0.7006407167165607"/>
  </r>
  <r>
    <x v="3"/>
    <x v="4"/>
    <x v="0"/>
    <x v="474"/>
    <n v="0.35867375751785779"/>
  </r>
  <r>
    <x v="3"/>
    <x v="0"/>
    <x v="0"/>
    <x v="475"/>
    <n v="44.16988740479735"/>
  </r>
  <r>
    <x v="3"/>
    <x v="6"/>
    <x v="0"/>
    <x v="475"/>
    <n v="0.11851593717942928"/>
  </r>
  <r>
    <x v="3"/>
    <x v="1"/>
    <x v="0"/>
    <x v="475"/>
    <n v="0.30604353271824108"/>
  </r>
  <r>
    <x v="3"/>
    <x v="2"/>
    <x v="0"/>
    <x v="475"/>
    <n v="3.1997404893006154"/>
  </r>
  <r>
    <x v="3"/>
    <x v="7"/>
    <x v="0"/>
    <x v="475"/>
    <n v="0.91515702942103128"/>
  </r>
  <r>
    <x v="3"/>
    <x v="8"/>
    <x v="0"/>
    <x v="475"/>
    <n v="0.11851593717942928"/>
  </r>
  <r>
    <x v="3"/>
    <x v="5"/>
    <x v="0"/>
    <x v="475"/>
    <n v="3.1997404893006154"/>
  </r>
  <r>
    <x v="3"/>
    <x v="3"/>
    <x v="0"/>
    <x v="476"/>
    <n v="0.70275612675609889"/>
  </r>
  <r>
    <x v="3"/>
    <x v="4"/>
    <x v="0"/>
    <x v="476"/>
    <n v="0.35793354885345074"/>
  </r>
  <r>
    <x v="3"/>
    <x v="0"/>
    <x v="0"/>
    <x v="477"/>
    <n v="43.86306211947921"/>
  </r>
  <r>
    <x v="3"/>
    <x v="6"/>
    <x v="0"/>
    <x v="477"/>
    <n v="0.11777681428081628"/>
  </r>
  <r>
    <x v="3"/>
    <x v="1"/>
    <x v="0"/>
    <x v="477"/>
    <n v="0.30682528531813796"/>
  </r>
  <r>
    <x v="3"/>
    <x v="2"/>
    <x v="0"/>
    <x v="477"/>
    <n v="3.2018841102875539"/>
  </r>
  <r>
    <x v="3"/>
    <x v="7"/>
    <x v="0"/>
    <x v="477"/>
    <n v="0.91461520596358392"/>
  </r>
  <r>
    <x v="3"/>
    <x v="8"/>
    <x v="0"/>
    <x v="477"/>
    <n v="0.11777681428081628"/>
  </r>
  <r>
    <x v="3"/>
    <x v="5"/>
    <x v="0"/>
    <x v="477"/>
    <n v="3.2018841102875539"/>
  </r>
  <r>
    <x v="3"/>
    <x v="3"/>
    <x v="0"/>
    <x v="478"/>
    <n v="0.70487154779135253"/>
  </r>
  <r>
    <x v="3"/>
    <x v="4"/>
    <x v="0"/>
    <x v="478"/>
    <n v="0.35721290305823494"/>
  </r>
  <r>
    <x v="3"/>
    <x v="0"/>
    <x v="0"/>
    <x v="479"/>
    <n v="43.555453361771811"/>
  </r>
  <r>
    <x v="3"/>
    <x v="6"/>
    <x v="0"/>
    <x v="479"/>
    <n v="0.11703703469076379"/>
  </r>
  <r>
    <x v="3"/>
    <x v="1"/>
    <x v="0"/>
    <x v="479"/>
    <n v="0.30760875770739582"/>
  </r>
  <r>
    <x v="3"/>
    <x v="2"/>
    <x v="0"/>
    <x v="479"/>
    <n v="3.0562999611287367"/>
  </r>
  <r>
    <x v="3"/>
    <x v="7"/>
    <x v="0"/>
    <x v="479"/>
    <n v="0.91408956680873221"/>
  </r>
  <r>
    <x v="3"/>
    <x v="8"/>
    <x v="0"/>
    <x v="479"/>
    <n v="0.11703703469076379"/>
  </r>
  <r>
    <x v="3"/>
    <x v="5"/>
    <x v="0"/>
    <x v="479"/>
    <n v="3.0562999611287367"/>
  </r>
  <r>
    <x v="3"/>
    <x v="3"/>
    <x v="0"/>
    <x v="480"/>
    <n v="0.40015576326013491"/>
  </r>
  <r>
    <x v="3"/>
    <x v="4"/>
    <x v="0"/>
    <x v="480"/>
    <n v="0.35646377724802836"/>
  </r>
  <r>
    <x v="3"/>
    <x v="0"/>
    <x v="0"/>
    <x v="481"/>
    <n v="43.244677899266449"/>
  </r>
  <r>
    <x v="3"/>
    <x v="6"/>
    <x v="0"/>
    <x v="481"/>
    <n v="0.11093210868043989"/>
  </r>
  <r>
    <x v="3"/>
    <x v="1"/>
    <x v="0"/>
    <x v="481"/>
    <n v="0.31077546250536231"/>
  </r>
  <r>
    <x v="3"/>
    <x v="2"/>
    <x v="0"/>
    <x v="481"/>
    <n v="2.8999187667568016"/>
  </r>
  <r>
    <x v="3"/>
    <x v="7"/>
    <x v="0"/>
    <x v="481"/>
    <n v="0.9136589816033982"/>
  </r>
  <r>
    <x v="3"/>
    <x v="8"/>
    <x v="0"/>
    <x v="481"/>
    <n v="0.11093210868043989"/>
  </r>
  <r>
    <x v="3"/>
    <x v="5"/>
    <x v="0"/>
    <x v="481"/>
    <n v="2.8999187667568016"/>
  </r>
  <r>
    <x v="3"/>
    <x v="3"/>
    <x v="0"/>
    <x v="482"/>
    <n v="0.39970366576818073"/>
  </r>
  <r>
    <x v="3"/>
    <x v="4"/>
    <x v="0"/>
    <x v="482"/>
    <n v="0.35635834948146705"/>
  </r>
  <r>
    <x v="3"/>
    <x v="0"/>
    <x v="0"/>
    <x v="483"/>
    <n v="42.930592878208245"/>
  </r>
  <r>
    <x v="3"/>
    <x v="6"/>
    <x v="0"/>
    <x v="483"/>
    <n v="0.10450504416869669"/>
  </r>
  <r>
    <x v="3"/>
    <x v="1"/>
    <x v="0"/>
    <x v="483"/>
    <n v="0.31408502105820302"/>
  </r>
  <r>
    <x v="3"/>
    <x v="2"/>
    <x v="0"/>
    <x v="483"/>
    <n v="2.8994828117087401"/>
  </r>
  <r>
    <x v="3"/>
    <x v="7"/>
    <x v="0"/>
    <x v="483"/>
    <n v="0.91334932227585641"/>
  </r>
  <r>
    <x v="3"/>
    <x v="8"/>
    <x v="0"/>
    <x v="483"/>
    <n v="0.10450504416869669"/>
  </r>
  <r>
    <x v="3"/>
    <x v="5"/>
    <x v="0"/>
    <x v="483"/>
    <n v="2.8994828117087401"/>
  </r>
  <r>
    <x v="3"/>
    <x v="3"/>
    <x v="0"/>
    <x v="484"/>
    <n v="0.39929140525005735"/>
  </r>
  <r>
    <x v="3"/>
    <x v="4"/>
    <x v="0"/>
    <x v="484"/>
    <n v="0.35626398276282778"/>
  </r>
  <r>
    <x v="3"/>
    <x v="0"/>
    <x v="0"/>
    <x v="485"/>
    <n v="42.615741845247676"/>
  </r>
  <r>
    <x v="3"/>
    <x v="6"/>
    <x v="0"/>
    <x v="485"/>
    <n v="0.10373043012235884"/>
  </r>
  <r>
    <x v="3"/>
    <x v="1"/>
    <x v="0"/>
    <x v="485"/>
    <n v="0.31485103296056655"/>
  </r>
  <r>
    <x v="3"/>
    <x v="2"/>
    <x v="0"/>
    <x v="485"/>
    <n v="2.899085162286239"/>
  </r>
  <r>
    <x v="3"/>
    <x v="7"/>
    <x v="0"/>
    <x v="485"/>
    <n v="0.91307002433158113"/>
  </r>
  <r>
    <x v="3"/>
    <x v="8"/>
    <x v="0"/>
    <x v="485"/>
    <n v="0.10373043012235884"/>
  </r>
  <r>
    <x v="3"/>
    <x v="5"/>
    <x v="0"/>
    <x v="485"/>
    <n v="2.899085162286239"/>
  </r>
  <r>
    <x v="3"/>
    <x v="3"/>
    <x v="0"/>
    <x v="486"/>
    <n v="0.39886517025813362"/>
  </r>
  <r>
    <x v="3"/>
    <x v="4"/>
    <x v="0"/>
    <x v="486"/>
    <n v="0.35616038039765208"/>
  </r>
  <r>
    <x v="3"/>
    <x v="0"/>
    <x v="0"/>
    <x v="487"/>
    <n v="42.300123719765956"/>
  </r>
  <r>
    <x v="3"/>
    <x v="6"/>
    <x v="0"/>
    <x v="487"/>
    <n v="0.10295555405281541"/>
  </r>
  <r>
    <x v="3"/>
    <x v="1"/>
    <x v="0"/>
    <x v="487"/>
    <n v="0.31561812548172075"/>
  </r>
  <r>
    <x v="3"/>
    <x v="2"/>
    <x v="0"/>
    <x v="487"/>
    <n v="2.8986520527577087"/>
  </r>
  <r>
    <x v="3"/>
    <x v="7"/>
    <x v="0"/>
    <x v="487"/>
    <n v="0.9127612082714921"/>
  </r>
  <r>
    <x v="3"/>
    <x v="8"/>
    <x v="0"/>
    <x v="487"/>
    <n v="0.10295555405281541"/>
  </r>
  <r>
    <x v="3"/>
    <x v="5"/>
    <x v="0"/>
    <x v="487"/>
    <n v="2.8986520527577087"/>
  </r>
  <r>
    <x v="3"/>
    <x v="3"/>
    <x v="0"/>
    <x v="488"/>
    <n v="0.39843893570943312"/>
  </r>
  <r>
    <x v="3"/>
    <x v="4"/>
    <x v="0"/>
    <x v="488"/>
    <n v="0.35606099559615245"/>
  </r>
  <r>
    <x v="3"/>
    <x v="0"/>
    <x v="0"/>
    <x v="489"/>
    <n v="41.983736233168429"/>
  </r>
  <r>
    <x v="3"/>
    <x v="6"/>
    <x v="0"/>
    <x v="489"/>
    <n v="0.10217778371017067"/>
  </r>
  <r>
    <x v="3"/>
    <x v="1"/>
    <x v="0"/>
    <x v="489"/>
    <n v="0.31638748659752586"/>
  </r>
  <r>
    <x v="3"/>
    <x v="2"/>
    <x v="0"/>
    <x v="489"/>
    <n v="2.8982326931811997"/>
  </r>
  <r>
    <x v="3"/>
    <x v="7"/>
    <x v="0"/>
    <x v="489"/>
    <n v="0.91246277699592737"/>
  </r>
  <r>
    <x v="3"/>
    <x v="8"/>
    <x v="0"/>
    <x v="489"/>
    <n v="0.10217778371017067"/>
  </r>
  <r>
    <x v="3"/>
    <x v="5"/>
    <x v="0"/>
    <x v="489"/>
    <n v="2.8982326931811997"/>
  </r>
  <r>
    <x v="3"/>
    <x v="3"/>
    <x v="0"/>
    <x v="490"/>
    <n v="0.39801270161792246"/>
  </r>
  <r>
    <x v="3"/>
    <x v="4"/>
    <x v="0"/>
    <x v="490"/>
    <n v="0.35595920270505843"/>
  </r>
  <r>
    <x v="3"/>
    <x v="0"/>
    <x v="0"/>
    <x v="491"/>
    <n v="41.666577902929141"/>
  </r>
  <r>
    <x v="3"/>
    <x v="6"/>
    <x v="0"/>
    <x v="491"/>
    <n v="0.10139886411072085"/>
  </r>
  <r>
    <x v="3"/>
    <x v="1"/>
    <x v="0"/>
    <x v="491"/>
    <n v="0.31715833023928541"/>
  </r>
  <r>
    <x v="3"/>
    <x v="2"/>
    <x v="0"/>
    <x v="491"/>
    <n v="2.8977995845723559"/>
  </r>
  <r>
    <x v="3"/>
    <x v="7"/>
    <x v="0"/>
    <x v="491"/>
    <n v="0.91215482410844373"/>
  </r>
  <r>
    <x v="3"/>
    <x v="8"/>
    <x v="0"/>
    <x v="491"/>
    <n v="0.10139886411072085"/>
  </r>
  <r>
    <x v="3"/>
    <x v="5"/>
    <x v="0"/>
    <x v="491"/>
    <n v="2.8977995845723559"/>
  </r>
  <r>
    <x v="3"/>
    <x v="3"/>
    <x v="0"/>
    <x v="492"/>
    <n v="0.3975864679794272"/>
  </r>
  <r>
    <x v="3"/>
    <x v="4"/>
    <x v="0"/>
    <x v="492"/>
    <n v="0.3558615690078426"/>
  </r>
  <r>
    <x v="3"/>
    <x v="0"/>
    <x v="0"/>
    <x v="493"/>
    <n v="41.348646807561913"/>
  </r>
  <r>
    <x v="3"/>
    <x v="6"/>
    <x v="0"/>
    <x v="493"/>
    <n v="0.10061782678138328"/>
  </r>
  <r>
    <x v="3"/>
    <x v="1"/>
    <x v="0"/>
    <x v="493"/>
    <n v="0.31793109536723063"/>
  </r>
  <r>
    <x v="3"/>
    <x v="2"/>
    <x v="0"/>
    <x v="493"/>
    <n v="2.8973768448694015"/>
  </r>
  <r>
    <x v="3"/>
    <x v="7"/>
    <x v="0"/>
    <x v="493"/>
    <n v="0.91185722745921449"/>
  </r>
  <r>
    <x v="3"/>
    <x v="8"/>
    <x v="0"/>
    <x v="493"/>
    <n v="0.10061782678138328"/>
  </r>
  <r>
    <x v="3"/>
    <x v="5"/>
    <x v="0"/>
    <x v="493"/>
    <n v="2.8973768448694015"/>
  </r>
  <r>
    <x v="3"/>
    <x v="3"/>
    <x v="0"/>
    <x v="494"/>
    <n v="0.39715324736793178"/>
  </r>
  <r>
    <x v="3"/>
    <x v="4"/>
    <x v="0"/>
    <x v="494"/>
    <n v="0.3557615855914964"/>
  </r>
  <r>
    <x v="3"/>
    <x v="0"/>
    <x v="0"/>
    <x v="495"/>
    <n v="41.029941402479153"/>
  </r>
  <r>
    <x v="3"/>
    <x v="6"/>
    <x v="0"/>
    <x v="495"/>
    <n v="9.9835509855760979E-2"/>
  </r>
  <r>
    <x v="3"/>
    <x v="1"/>
    <x v="0"/>
    <x v="495"/>
    <n v="0.31870540508275891"/>
  </r>
  <r>
    <x v="3"/>
    <x v="2"/>
    <x v="0"/>
    <x v="495"/>
    <n v="2.8969470055002589"/>
  </r>
  <r>
    <x v="3"/>
    <x v="7"/>
    <x v="0"/>
    <x v="495"/>
    <n v="0.91155013890889303"/>
  </r>
  <r>
    <x v="3"/>
    <x v="8"/>
    <x v="0"/>
    <x v="495"/>
    <n v="9.9835509855760979E-2"/>
  </r>
  <r>
    <x v="3"/>
    <x v="5"/>
    <x v="0"/>
    <x v="495"/>
    <n v="2.8969470055002589"/>
  </r>
  <r>
    <x v="3"/>
    <x v="3"/>
    <x v="0"/>
    <x v="496"/>
    <n v="0.39672701464115168"/>
  </r>
  <r>
    <x v="3"/>
    <x v="4"/>
    <x v="0"/>
    <x v="496"/>
    <n v="0.35566252174463742"/>
  </r>
  <r>
    <x v="3"/>
    <x v="0"/>
    <x v="0"/>
    <x v="497"/>
    <n v="40.710459865997507"/>
  </r>
  <r>
    <x v="3"/>
    <x v="6"/>
    <x v="0"/>
    <x v="497"/>
    <n v="9.9051304901469364E-2"/>
  </r>
  <r>
    <x v="3"/>
    <x v="1"/>
    <x v="0"/>
    <x v="497"/>
    <n v="0.31948153648164557"/>
  </r>
  <r>
    <x v="3"/>
    <x v="2"/>
    <x v="0"/>
    <x v="497"/>
    <n v="2.8965138982785277"/>
  </r>
  <r>
    <x v="3"/>
    <x v="7"/>
    <x v="0"/>
    <x v="497"/>
    <n v="0.91124348512832742"/>
  </r>
  <r>
    <x v="3"/>
    <x v="8"/>
    <x v="0"/>
    <x v="497"/>
    <n v="9.9051304901469364E-2"/>
  </r>
  <r>
    <x v="3"/>
    <x v="5"/>
    <x v="0"/>
    <x v="497"/>
    <n v="2.8965138982785277"/>
  </r>
  <r>
    <x v="3"/>
    <x v="3"/>
    <x v="0"/>
    <x v="498"/>
    <n v="0.39630078236840838"/>
  </r>
  <r>
    <x v="3"/>
    <x v="4"/>
    <x v="0"/>
    <x v="498"/>
    <n v="0.35556752905858691"/>
  </r>
  <r>
    <x v="3"/>
    <x v="0"/>
    <x v="0"/>
    <x v="499"/>
    <n v="40.390200434846527"/>
  </r>
  <r>
    <x v="3"/>
    <x v="6"/>
    <x v="0"/>
    <x v="499"/>
    <n v="9.8265344005976807E-2"/>
  </r>
  <r>
    <x v="3"/>
    <x v="1"/>
    <x v="0"/>
    <x v="499"/>
    <n v="0.32025943115098338"/>
  </r>
  <r>
    <x v="3"/>
    <x v="2"/>
    <x v="0"/>
    <x v="499"/>
    <n v="2.8960945409412053"/>
  </r>
  <r>
    <x v="3"/>
    <x v="7"/>
    <x v="0"/>
    <x v="499"/>
    <n v="0.91094714462484039"/>
  </r>
  <r>
    <x v="3"/>
    <x v="8"/>
    <x v="0"/>
    <x v="499"/>
    <n v="9.8265344005976807E-2"/>
  </r>
  <r>
    <x v="3"/>
    <x v="5"/>
    <x v="0"/>
    <x v="499"/>
    <n v="2.8960945409412053"/>
  </r>
  <r>
    <x v="3"/>
    <x v="3"/>
    <x v="0"/>
    <x v="500"/>
    <n v="0.39587455055265508"/>
  </r>
  <r>
    <x v="3"/>
    <x v="4"/>
    <x v="0"/>
    <x v="500"/>
    <n v="0.35547027468787462"/>
  </r>
  <r>
    <x v="3"/>
    <x v="0"/>
    <x v="0"/>
    <x v="501"/>
    <n v="40.069161602409984"/>
  </r>
  <r>
    <x v="3"/>
    <x v="6"/>
    <x v="0"/>
    <x v="501"/>
    <n v="9.7478199155733566E-2"/>
  </r>
  <r>
    <x v="3"/>
    <x v="1"/>
    <x v="0"/>
    <x v="501"/>
    <n v="0.32103883243654024"/>
  </r>
  <r>
    <x v="3"/>
    <x v="2"/>
    <x v="0"/>
    <x v="501"/>
    <n v="2.8956614346398046"/>
  </r>
  <r>
    <x v="3"/>
    <x v="7"/>
    <x v="0"/>
    <x v="501"/>
    <n v="0.91064135040716987"/>
  </r>
  <r>
    <x v="3"/>
    <x v="8"/>
    <x v="0"/>
    <x v="501"/>
    <n v="9.7478199155733566E-2"/>
  </r>
  <r>
    <x v="3"/>
    <x v="5"/>
    <x v="0"/>
    <x v="501"/>
    <n v="2.8956614346398046"/>
  </r>
  <r>
    <x v="3"/>
    <x v="3"/>
    <x v="0"/>
    <x v="502"/>
    <n v="0.39544831917943668"/>
  </r>
  <r>
    <x v="3"/>
    <x v="4"/>
    <x v="0"/>
    <x v="502"/>
    <n v="0.35537703310830615"/>
  </r>
  <r>
    <x v="3"/>
    <x v="0"/>
    <x v="0"/>
    <x v="503"/>
    <n v="39.747341437746449"/>
  </r>
  <r>
    <x v="3"/>
    <x v="6"/>
    <x v="0"/>
    <x v="503"/>
    <n v="9.6688938308707367E-2"/>
  </r>
  <r>
    <x v="3"/>
    <x v="1"/>
    <x v="0"/>
    <x v="503"/>
    <n v="0.32182016466353264"/>
  </r>
  <r>
    <x v="3"/>
    <x v="2"/>
    <x v="0"/>
    <x v="503"/>
    <n v="2.8952386971835198"/>
  </r>
  <r>
    <x v="3"/>
    <x v="7"/>
    <x v="0"/>
    <x v="503"/>
    <n v="0.9103458410423716"/>
  </r>
  <r>
    <x v="3"/>
    <x v="8"/>
    <x v="0"/>
    <x v="503"/>
    <n v="9.6688938308707367E-2"/>
  </r>
  <r>
    <x v="3"/>
    <x v="5"/>
    <x v="0"/>
    <x v="503"/>
    <n v="2.8952386971835198"/>
  </r>
  <r>
    <x v="3"/>
    <x v="3"/>
    <x v="0"/>
    <x v="504"/>
    <n v="0.39501510087023295"/>
  </r>
  <r>
    <x v="3"/>
    <x v="4"/>
    <x v="0"/>
    <x v="504"/>
    <n v="0.3552815882149174"/>
  </r>
  <r>
    <x v="3"/>
    <x v="0"/>
    <x v="0"/>
    <x v="505"/>
    <n v="39.424738373878782"/>
  </r>
  <r>
    <x v="3"/>
    <x v="6"/>
    <x v="0"/>
    <x v="505"/>
    <n v="9.5898367533941445E-2"/>
  </r>
  <r>
    <x v="3"/>
    <x v="1"/>
    <x v="0"/>
    <x v="505"/>
    <n v="0.32260306386766757"/>
  </r>
  <r>
    <x v="3"/>
    <x v="2"/>
    <x v="0"/>
    <x v="505"/>
    <n v="2.8948156221073473"/>
  </r>
  <r>
    <x v="3"/>
    <x v="7"/>
    <x v="0"/>
    <x v="505"/>
    <n v="0.910040907559447"/>
  </r>
  <r>
    <x v="3"/>
    <x v="8"/>
    <x v="0"/>
    <x v="505"/>
    <n v="9.5898367533941445E-2"/>
  </r>
  <r>
    <x v="3"/>
    <x v="5"/>
    <x v="0"/>
    <x v="505"/>
    <n v="2.8948156221073473"/>
  </r>
  <r>
    <x v="3"/>
    <x v="3"/>
    <x v="0"/>
    <x v="506"/>
    <n v="0.39460284519678979"/>
  </r>
  <r>
    <x v="3"/>
    <x v="4"/>
    <x v="0"/>
    <x v="506"/>
    <n v="0.35518706289250357"/>
  </r>
  <r>
    <x v="3"/>
    <x v="0"/>
    <x v="0"/>
    <x v="507"/>
    <n v="39.10135067661718"/>
  </r>
  <r>
    <x v="3"/>
    <x v="6"/>
    <x v="0"/>
    <x v="507"/>
    <n v="9.5106123785166238E-2"/>
  </r>
  <r>
    <x v="3"/>
    <x v="1"/>
    <x v="0"/>
    <x v="507"/>
    <n v="0.32338769726160516"/>
  </r>
  <r>
    <x v="3"/>
    <x v="2"/>
    <x v="0"/>
    <x v="507"/>
    <n v="2.8943819939378646"/>
  </r>
  <r>
    <x v="3"/>
    <x v="7"/>
    <x v="0"/>
    <x v="507"/>
    <n v="0.90973640182226911"/>
  </r>
  <r>
    <x v="3"/>
    <x v="8"/>
    <x v="0"/>
    <x v="507"/>
    <n v="9.5106123785166238E-2"/>
  </r>
  <r>
    <x v="3"/>
    <x v="5"/>
    <x v="0"/>
    <x v="507"/>
    <n v="2.8943819939378646"/>
  </r>
  <r>
    <x v="3"/>
    <x v="3"/>
    <x v="0"/>
    <x v="508"/>
    <n v="0.39419058990637357"/>
  </r>
  <r>
    <x v="3"/>
    <x v="4"/>
    <x v="0"/>
    <x v="508"/>
    <n v="0.35510247557306585"/>
  </r>
  <r>
    <x v="3"/>
    <x v="0"/>
    <x v="0"/>
    <x v="509"/>
    <n v="38.777176457788599"/>
  </r>
  <r>
    <x v="3"/>
    <x v="6"/>
    <x v="0"/>
    <x v="509"/>
    <n v="9.4311871114209217E-2"/>
  </r>
  <r>
    <x v="3"/>
    <x v="1"/>
    <x v="0"/>
    <x v="509"/>
    <n v="0.32417421882858383"/>
  </r>
  <r>
    <x v="3"/>
    <x v="2"/>
    <x v="0"/>
    <x v="509"/>
    <n v="2.8939843495663453"/>
  </r>
  <r>
    <x v="3"/>
    <x v="7"/>
    <x v="0"/>
    <x v="509"/>
    <n v="0.90946175329942991"/>
  </r>
  <r>
    <x v="3"/>
    <x v="8"/>
    <x v="0"/>
    <x v="509"/>
    <n v="9.4311871114209217E-2"/>
  </r>
  <r>
    <x v="3"/>
    <x v="5"/>
    <x v="0"/>
    <x v="509"/>
    <n v="2.8939843495663453"/>
  </r>
  <r>
    <x v="3"/>
    <x v="3"/>
    <x v="0"/>
    <x v="510"/>
    <n v="0.39376436033708995"/>
  </r>
  <r>
    <x v="3"/>
    <x v="4"/>
    <x v="0"/>
    <x v="510"/>
    <n v="0.35500970040287516"/>
  </r>
  <r>
    <x v="3"/>
    <x v="0"/>
    <x v="0"/>
    <x v="511"/>
    <n v="38.452214512156218"/>
  </r>
  <r>
    <x v="3"/>
    <x v="6"/>
    <x v="0"/>
    <x v="511"/>
    <n v="9.3517118157677409E-2"/>
  </r>
  <r>
    <x v="3"/>
    <x v="1"/>
    <x v="0"/>
    <x v="511"/>
    <n v="0.32496194563238134"/>
  </r>
  <r>
    <x v="3"/>
    <x v="2"/>
    <x v="0"/>
    <x v="511"/>
    <n v="2.8935512455446544"/>
  </r>
  <r>
    <x v="3"/>
    <x v="7"/>
    <x v="0"/>
    <x v="511"/>
    <n v="0.9091580807060593"/>
  </r>
  <r>
    <x v="3"/>
    <x v="8"/>
    <x v="0"/>
    <x v="511"/>
    <n v="9.3517118157677409E-2"/>
  </r>
  <r>
    <x v="3"/>
    <x v="5"/>
    <x v="0"/>
    <x v="511"/>
    <n v="2.8935512455446544"/>
  </r>
  <r>
    <x v="3"/>
    <x v="3"/>
    <x v="0"/>
    <x v="512"/>
    <n v="0.39333813120483452"/>
  </r>
  <r>
    <x v="3"/>
    <x v="4"/>
    <x v="0"/>
    <x v="512"/>
    <n v="0.35492079353525163"/>
  </r>
  <r>
    <x v="3"/>
    <x v="0"/>
    <x v="0"/>
    <x v="513"/>
    <n v="38.12646257628829"/>
  </r>
  <r>
    <x v="3"/>
    <x v="6"/>
    <x v="0"/>
    <x v="513"/>
    <n v="9.2719544329666684E-2"/>
  </r>
  <r>
    <x v="3"/>
    <x v="1"/>
    <x v="0"/>
    <x v="513"/>
    <n v="0.32575193586792983"/>
  </r>
  <r>
    <x v="3"/>
    <x v="2"/>
    <x v="0"/>
    <x v="513"/>
    <n v="2.8931318912999915"/>
  </r>
  <r>
    <x v="3"/>
    <x v="7"/>
    <x v="0"/>
    <x v="513"/>
    <n v="0.90886462281183811"/>
  </r>
  <r>
    <x v="3"/>
    <x v="8"/>
    <x v="0"/>
    <x v="513"/>
    <n v="9.2719544329666684E-2"/>
  </r>
  <r>
    <x v="3"/>
    <x v="5"/>
    <x v="0"/>
    <x v="513"/>
    <n v="2.8931318912999915"/>
  </r>
  <r>
    <x v="3"/>
    <x v="3"/>
    <x v="0"/>
    <x v="514"/>
    <n v="0.39291190253525343"/>
  </r>
  <r>
    <x v="3"/>
    <x v="4"/>
    <x v="0"/>
    <x v="514"/>
    <n v="0.35482982784609263"/>
  </r>
  <r>
    <x v="3"/>
    <x v="0"/>
    <x v="0"/>
    <x v="515"/>
    <n v="37.79991910926784"/>
  </r>
  <r>
    <x v="3"/>
    <x v="6"/>
    <x v="0"/>
    <x v="515"/>
    <n v="9.1920737318262849E-2"/>
  </r>
  <r>
    <x v="3"/>
    <x v="1"/>
    <x v="0"/>
    <x v="515"/>
    <n v="0.32654346702045067"/>
  </r>
  <r>
    <x v="3"/>
    <x v="2"/>
    <x v="0"/>
    <x v="515"/>
    <n v="2.8926987881926136"/>
  </r>
  <r>
    <x v="3"/>
    <x v="7"/>
    <x v="0"/>
    <x v="515"/>
    <n v="0.90856180482746451"/>
  </r>
  <r>
    <x v="3"/>
    <x v="8"/>
    <x v="0"/>
    <x v="515"/>
    <n v="9.1920737318262849E-2"/>
  </r>
  <r>
    <x v="3"/>
    <x v="5"/>
    <x v="0"/>
    <x v="515"/>
    <n v="2.8926987881926136"/>
  </r>
  <r>
    <x v="3"/>
    <x v="3"/>
    <x v="0"/>
    <x v="516"/>
    <n v="0.3924856743025229"/>
  </r>
  <r>
    <x v="3"/>
    <x v="4"/>
    <x v="0"/>
    <x v="516"/>
    <n v="0.35474267209001376"/>
  </r>
  <r>
    <x v="3"/>
    <x v="0"/>
    <x v="0"/>
    <x v="517"/>
    <n v="37.472582166936114"/>
  </r>
  <r>
    <x v="3"/>
    <x v="6"/>
    <x v="0"/>
    <x v="517"/>
    <n v="9.1119816834298359E-2"/>
  </r>
  <r>
    <x v="3"/>
    <x v="1"/>
    <x v="0"/>
    <x v="517"/>
    <n v="0.32733694233172816"/>
  </r>
  <r>
    <x v="3"/>
    <x v="2"/>
    <x v="0"/>
    <x v="517"/>
    <n v="2.8922760538594972"/>
  </r>
  <r>
    <x v="3"/>
    <x v="7"/>
    <x v="0"/>
    <x v="517"/>
    <n v="0.90826917328556955"/>
  </r>
  <r>
    <x v="3"/>
    <x v="8"/>
    <x v="0"/>
    <x v="517"/>
    <n v="9.1119816834298359E-2"/>
  </r>
  <r>
    <x v="3"/>
    <x v="5"/>
    <x v="0"/>
    <x v="517"/>
    <n v="2.8922760538594972"/>
  </r>
  <r>
    <x v="3"/>
    <x v="3"/>
    <x v="0"/>
    <x v="518"/>
    <n v="0.39205245920226339"/>
  </r>
  <r>
    <x v="3"/>
    <x v="4"/>
    <x v="0"/>
    <x v="518"/>
    <n v="0.35465351588377381"/>
  </r>
  <r>
    <x v="3"/>
    <x v="0"/>
    <x v="0"/>
    <x v="519"/>
    <n v="37.144450150467648"/>
  </r>
  <r>
    <x v="3"/>
    <x v="6"/>
    <x v="0"/>
    <x v="519"/>
    <n v="9.0317543398093239E-2"/>
  </r>
  <r>
    <x v="3"/>
    <x v="1"/>
    <x v="0"/>
    <x v="519"/>
    <n v="0.32813201646846868"/>
  </r>
  <r>
    <x v="3"/>
    <x v="2"/>
    <x v="0"/>
    <x v="519"/>
    <n v="2.8918462199580919"/>
  </r>
  <r>
    <x v="3"/>
    <x v="7"/>
    <x v="0"/>
    <x v="519"/>
    <n v="0.90796721109206624"/>
  </r>
  <r>
    <x v="3"/>
    <x v="8"/>
    <x v="0"/>
    <x v="519"/>
    <n v="9.0317543398093239E-2"/>
  </r>
  <r>
    <x v="3"/>
    <x v="5"/>
    <x v="0"/>
    <x v="519"/>
    <n v="2.8918462199580919"/>
  </r>
  <r>
    <x v="3"/>
    <x v="3"/>
    <x v="0"/>
    <x v="520"/>
    <n v="0.39162623189805679"/>
  </r>
  <r>
    <x v="3"/>
    <x v="4"/>
    <x v="0"/>
    <x v="520"/>
    <n v="0.35456527925155079"/>
  </r>
  <r>
    <x v="3"/>
    <x v="0"/>
    <x v="0"/>
    <x v="521"/>
    <n v="36.815521206784233"/>
  </r>
  <r>
    <x v="3"/>
    <x v="6"/>
    <x v="0"/>
    <x v="521"/>
    <n v="8.9513364800043155E-2"/>
  </r>
  <r>
    <x v="3"/>
    <x v="1"/>
    <x v="0"/>
    <x v="521"/>
    <n v="0.32892894368341746"/>
  </r>
  <r>
    <x v="3"/>
    <x v="2"/>
    <x v="0"/>
    <x v="521"/>
    <n v="2.8914131182412017"/>
  </r>
  <r>
    <x v="3"/>
    <x v="7"/>
    <x v="0"/>
    <x v="521"/>
    <n v="0.90766567935091791"/>
  </r>
  <r>
    <x v="3"/>
    <x v="8"/>
    <x v="0"/>
    <x v="521"/>
    <n v="8.9513364800043155E-2"/>
  </r>
  <r>
    <x v="3"/>
    <x v="5"/>
    <x v="0"/>
    <x v="521"/>
    <n v="2.8914131182412017"/>
  </r>
  <r>
    <x v="3"/>
    <x v="3"/>
    <x v="0"/>
    <x v="522"/>
    <n v="0.39120000503654051"/>
  </r>
  <r>
    <x v="3"/>
    <x v="4"/>
    <x v="0"/>
    <x v="522"/>
    <n v="0.35448076451978228"/>
  </r>
  <r>
    <x v="3"/>
    <x v="0"/>
    <x v="0"/>
    <x v="523"/>
    <n v="36.485793536215965"/>
  </r>
  <r>
    <x v="3"/>
    <x v="6"/>
    <x v="0"/>
    <x v="523"/>
    <n v="8.8707400810152687E-2"/>
  </r>
  <r>
    <x v="3"/>
    <x v="1"/>
    <x v="0"/>
    <x v="523"/>
    <n v="0.32972767056826424"/>
  </r>
  <r>
    <x v="3"/>
    <x v="2"/>
    <x v="0"/>
    <x v="523"/>
    <n v="2.890993766227643"/>
  </r>
  <r>
    <x v="3"/>
    <x v="7"/>
    <x v="0"/>
    <x v="523"/>
    <n v="0.90737429152609983"/>
  </r>
  <r>
    <x v="3"/>
    <x v="8"/>
    <x v="0"/>
    <x v="523"/>
    <n v="8.8707400810152687E-2"/>
  </r>
  <r>
    <x v="3"/>
    <x v="5"/>
    <x v="0"/>
    <x v="523"/>
    <n v="2.890993766227643"/>
  </r>
  <r>
    <x v="3"/>
    <x v="3"/>
    <x v="0"/>
    <x v="524"/>
    <n v="0.3907737786318588"/>
  </r>
  <r>
    <x v="3"/>
    <x v="4"/>
    <x v="0"/>
    <x v="524"/>
    <n v="0.35439433737356474"/>
  </r>
  <r>
    <x v="3"/>
    <x v="0"/>
    <x v="0"/>
    <x v="525"/>
    <n v="36.155265572984518"/>
  </r>
  <r>
    <x v="3"/>
    <x v="6"/>
    <x v="0"/>
    <x v="525"/>
    <n v="8.7900168057557765E-2"/>
  </r>
  <r>
    <x v="3"/>
    <x v="1"/>
    <x v="0"/>
    <x v="525"/>
    <n v="0.33052796323144423"/>
  </r>
  <r>
    <x v="3"/>
    <x v="2"/>
    <x v="0"/>
    <x v="525"/>
    <n v="2.8905606654303284"/>
  </r>
  <r>
    <x v="3"/>
    <x v="7"/>
    <x v="0"/>
    <x v="525"/>
    <n v="0.90707361085298388"/>
  </r>
  <r>
    <x v="3"/>
    <x v="8"/>
    <x v="0"/>
    <x v="525"/>
    <n v="8.7900168057557765E-2"/>
  </r>
  <r>
    <x v="3"/>
    <x v="5"/>
    <x v="0"/>
    <x v="525"/>
    <n v="2.8905606654303284"/>
  </r>
  <r>
    <x v="3"/>
    <x v="3"/>
    <x v="0"/>
    <x v="526"/>
    <n v="0.3903475526811917"/>
  </r>
  <r>
    <x v="3"/>
    <x v="4"/>
    <x v="0"/>
    <x v="526"/>
    <n v="0.3543115737584257"/>
  </r>
  <r>
    <x v="3"/>
    <x v="0"/>
    <x v="0"/>
    <x v="527"/>
    <n v="35.823935363560004"/>
  </r>
  <r>
    <x v="3"/>
    <x v="6"/>
    <x v="0"/>
    <x v="527"/>
    <n v="8.709082376121377E-2"/>
  </r>
  <r>
    <x v="3"/>
    <x v="1"/>
    <x v="0"/>
    <x v="527"/>
    <n v="0.33133020942451241"/>
  </r>
  <r>
    <x v="3"/>
    <x v="2"/>
    <x v="0"/>
    <x v="527"/>
    <n v="2.8901379333521859"/>
  </r>
  <r>
    <x v="3"/>
    <x v="7"/>
    <x v="0"/>
    <x v="527"/>
    <n v="0.90678304595928538"/>
  </r>
  <r>
    <x v="3"/>
    <x v="8"/>
    <x v="0"/>
    <x v="527"/>
    <n v="8.709082376121377E-2"/>
  </r>
  <r>
    <x v="3"/>
    <x v="5"/>
    <x v="0"/>
    <x v="527"/>
    <n v="2.8901379333521859"/>
  </r>
  <r>
    <x v="3"/>
    <x v="3"/>
    <x v="0"/>
    <x v="528"/>
    <n v="0.38991433988349034"/>
  </r>
  <r>
    <x v="3"/>
    <x v="4"/>
    <x v="0"/>
    <x v="528"/>
    <n v="0.35422695610056731"/>
  </r>
  <r>
    <x v="3"/>
    <x v="0"/>
    <x v="0"/>
    <x v="529"/>
    <n v="35.491801286059193"/>
  </r>
  <r>
    <x v="3"/>
    <x v="6"/>
    <x v="0"/>
    <x v="529"/>
    <n v="8.6280095430151457E-2"/>
  </r>
  <r>
    <x v="3"/>
    <x v="1"/>
    <x v="0"/>
    <x v="529"/>
    <n v="0.33213407750080792"/>
  </r>
  <r>
    <x v="3"/>
    <x v="2"/>
    <x v="0"/>
    <x v="529"/>
    <n v="2.8897148636498704"/>
  </r>
  <r>
    <x v="3"/>
    <x v="7"/>
    <x v="0"/>
    <x v="529"/>
    <n v="0.90648321754325012"/>
  </r>
  <r>
    <x v="3"/>
    <x v="8"/>
    <x v="0"/>
    <x v="529"/>
    <n v="8.6280095430151457E-2"/>
  </r>
  <r>
    <x v="3"/>
    <x v="5"/>
    <x v="0"/>
    <x v="529"/>
    <n v="2.8897148636498704"/>
  </r>
  <r>
    <x v="3"/>
    <x v="3"/>
    <x v="0"/>
    <x v="530"/>
    <n v="0.38950208943777653"/>
  </r>
  <r>
    <x v="3"/>
    <x v="4"/>
    <x v="0"/>
    <x v="530"/>
    <n v="0.35414325801972346"/>
  </r>
  <r>
    <x v="3"/>
    <x v="0"/>
    <x v="0"/>
    <x v="531"/>
    <n v="35.158861565598102"/>
  </r>
  <r>
    <x v="3"/>
    <x v="6"/>
    <x v="0"/>
    <x v="531"/>
    <n v="8.5467654761694156E-2"/>
  </r>
  <r>
    <x v="3"/>
    <x v="1"/>
    <x v="0"/>
    <x v="531"/>
    <n v="0.33293972046109166"/>
  </r>
  <r>
    <x v="3"/>
    <x v="2"/>
    <x v="0"/>
    <x v="531"/>
    <n v="2.8892812409917124"/>
  </r>
  <r>
    <x v="3"/>
    <x v="7"/>
    <x v="0"/>
    <x v="531"/>
    <n v="0.90618381261040837"/>
  </r>
  <r>
    <x v="3"/>
    <x v="8"/>
    <x v="0"/>
    <x v="531"/>
    <n v="8.5467654761694156E-2"/>
  </r>
  <r>
    <x v="3"/>
    <x v="5"/>
    <x v="0"/>
    <x v="531"/>
    <n v="2.8892812409917124"/>
  </r>
  <r>
    <x v="3"/>
    <x v="3"/>
    <x v="0"/>
    <x v="532"/>
    <n v="0.38908983939816011"/>
  </r>
  <r>
    <x v="3"/>
    <x v="4"/>
    <x v="0"/>
    <x v="532"/>
    <n v="0.35406845014975818"/>
  </r>
  <r>
    <x v="3"/>
    <x v="0"/>
    <x v="0"/>
    <x v="533"/>
    <n v="34.825114287175602"/>
  </r>
  <r>
    <x v="3"/>
    <x v="6"/>
    <x v="0"/>
    <x v="533"/>
    <n v="8.4653199313422703E-2"/>
  </r>
  <r>
    <x v="3"/>
    <x v="1"/>
    <x v="0"/>
    <x v="533"/>
    <n v="0.33374727842250079"/>
  </r>
  <r>
    <x v="3"/>
    <x v="2"/>
    <x v="0"/>
    <x v="533"/>
    <n v="2.8888836016765262"/>
  </r>
  <r>
    <x v="3"/>
    <x v="7"/>
    <x v="0"/>
    <x v="533"/>
    <n v="0.90591376752435704"/>
  </r>
  <r>
    <x v="3"/>
    <x v="8"/>
    <x v="0"/>
    <x v="533"/>
    <n v="8.4653199313422703E-2"/>
  </r>
  <r>
    <x v="3"/>
    <x v="5"/>
    <x v="0"/>
    <x v="533"/>
    <n v="2.8888836016765262"/>
  </r>
  <r>
    <x v="3"/>
    <x v="3"/>
    <x v="0"/>
    <x v="534"/>
    <n v="0.38866361524032556"/>
  </r>
  <r>
    <x v="3"/>
    <x v="4"/>
    <x v="0"/>
    <x v="534"/>
    <n v="0.35398650223346095"/>
  </r>
  <r>
    <x v="3"/>
    <x v="0"/>
    <x v="0"/>
    <x v="535"/>
    <n v="34.490558155167903"/>
  </r>
  <r>
    <x v="3"/>
    <x v="6"/>
    <x v="0"/>
    <x v="535"/>
    <n v="8.3838084658943879E-2"/>
  </r>
  <r>
    <x v="3"/>
    <x v="1"/>
    <x v="0"/>
    <x v="535"/>
    <n v="0.33455613200769874"/>
  </r>
  <r>
    <x v="3"/>
    <x v="2"/>
    <x v="0"/>
    <x v="535"/>
    <n v="2.8884505031535035"/>
  </r>
  <r>
    <x v="3"/>
    <x v="7"/>
    <x v="0"/>
    <x v="535"/>
    <n v="0.90561518756449322"/>
  </r>
  <r>
    <x v="3"/>
    <x v="8"/>
    <x v="0"/>
    <x v="535"/>
    <n v="8.3838084658943879E-2"/>
  </r>
  <r>
    <x v="3"/>
    <x v="5"/>
    <x v="0"/>
    <x v="535"/>
    <n v="2.8884505031535035"/>
  </r>
  <r>
    <x v="3"/>
    <x v="3"/>
    <x v="0"/>
    <x v="536"/>
    <n v="0.38823739151918613"/>
  </r>
  <r>
    <x v="3"/>
    <x v="4"/>
    <x v="0"/>
    <x v="536"/>
    <n v="0.35390807336002084"/>
  </r>
  <r>
    <x v="3"/>
    <x v="0"/>
    <x v="0"/>
    <x v="537"/>
    <n v="34.155190913132522"/>
  </r>
  <r>
    <x v="3"/>
    <x v="6"/>
    <x v="0"/>
    <x v="537"/>
    <n v="8.3020225047783364E-2"/>
  </r>
  <r>
    <x v="3"/>
    <x v="1"/>
    <x v="0"/>
    <x v="537"/>
    <n v="0.33536724203537843"/>
  </r>
  <r>
    <x v="3"/>
    <x v="2"/>
    <x v="0"/>
    <x v="537"/>
    <n v="2.8880311542386217"/>
  </r>
  <r>
    <x v="3"/>
    <x v="7"/>
    <x v="0"/>
    <x v="537"/>
    <n v="0.90532665393758749"/>
  </r>
  <r>
    <x v="3"/>
    <x v="8"/>
    <x v="0"/>
    <x v="537"/>
    <n v="8.3020225047783364E-2"/>
  </r>
  <r>
    <x v="3"/>
    <x v="5"/>
    <x v="0"/>
    <x v="537"/>
    <n v="2.8880311542386217"/>
  </r>
  <r>
    <x v="3"/>
    <x v="3"/>
    <x v="0"/>
    <x v="538"/>
    <n v="0.38781116827273365"/>
  </r>
  <r>
    <x v="3"/>
    <x v="4"/>
    <x v="0"/>
    <x v="538"/>
    <n v="0.35382793493865528"/>
  </r>
  <r>
    <x v="3"/>
    <x v="0"/>
    <x v="0"/>
    <x v="539"/>
    <n v="33.819010959895948"/>
  </r>
  <r>
    <x v="3"/>
    <x v="6"/>
    <x v="0"/>
    <x v="539"/>
    <n v="8.220104619674562E-2"/>
  </r>
  <r>
    <x v="3"/>
    <x v="1"/>
    <x v="0"/>
    <x v="539"/>
    <n v="0.33617995323657246"/>
  </r>
  <r>
    <x v="3"/>
    <x v="2"/>
    <x v="0"/>
    <x v="539"/>
    <n v="2.8875980566414139"/>
  </r>
  <r>
    <x v="3"/>
    <x v="7"/>
    <x v="0"/>
    <x v="539"/>
    <n v="0.90502892018641112"/>
  </r>
  <r>
    <x v="3"/>
    <x v="8"/>
    <x v="0"/>
    <x v="539"/>
    <n v="8.220104619674562E-2"/>
  </r>
  <r>
    <x v="3"/>
    <x v="5"/>
    <x v="0"/>
    <x v="539"/>
    <n v="2.8875980566414139"/>
  </r>
  <r>
    <x v="3"/>
    <x v="3"/>
    <x v="0"/>
    <x v="540"/>
    <n v="0.38738494546290969"/>
  </r>
  <r>
    <x v="3"/>
    <x v="4"/>
    <x v="0"/>
    <x v="540"/>
    <n v="0.35375125719077083"/>
  </r>
  <r>
    <x v="3"/>
    <x v="0"/>
    <x v="0"/>
    <x v="541"/>
    <n v="33.482016328833161"/>
  </r>
  <r>
    <x v="3"/>
    <x v="6"/>
    <x v="0"/>
    <x v="541"/>
    <n v="8.1379758604441979E-2"/>
  </r>
  <r>
    <x v="3"/>
    <x v="1"/>
    <x v="0"/>
    <x v="541"/>
    <n v="0.33699463106278676"/>
  </r>
  <r>
    <x v="3"/>
    <x v="2"/>
    <x v="0"/>
    <x v="541"/>
    <n v="2.8871753276810441"/>
  </r>
  <r>
    <x v="3"/>
    <x v="7"/>
    <x v="0"/>
    <x v="541"/>
    <n v="0.90474120479564724"/>
  </r>
  <r>
    <x v="3"/>
    <x v="8"/>
    <x v="0"/>
    <x v="541"/>
    <n v="8.1379758604441979E-2"/>
  </r>
  <r>
    <x v="3"/>
    <x v="5"/>
    <x v="0"/>
    <x v="541"/>
    <n v="2.8871753276810441"/>
  </r>
  <r>
    <x v="3"/>
    <x v="3"/>
    <x v="0"/>
    <x v="542"/>
    <n v="0.38695173586273945"/>
  </r>
  <r>
    <x v="3"/>
    <x v="4"/>
    <x v="0"/>
    <x v="542"/>
    <n v="0.35367292826731234"/>
  </r>
  <r>
    <x v="3"/>
    <x v="0"/>
    <x v="0"/>
    <x v="543"/>
    <n v="33.144205365264142"/>
  </r>
  <r>
    <x v="3"/>
    <x v="6"/>
    <x v="0"/>
    <x v="543"/>
    <n v="8.0557042888017599E-2"/>
  </r>
  <r>
    <x v="3"/>
    <x v="1"/>
    <x v="0"/>
    <x v="543"/>
    <n v="0.33781096356901624"/>
  </r>
  <r>
    <x v="3"/>
    <x v="2"/>
    <x v="0"/>
    <x v="543"/>
    <n v="2.8867454992366737"/>
  </r>
  <r>
    <x v="3"/>
    <x v="7"/>
    <x v="0"/>
    <x v="543"/>
    <n v="0.9044443184521046"/>
  </r>
  <r>
    <x v="3"/>
    <x v="8"/>
    <x v="0"/>
    <x v="543"/>
    <n v="8.0557042888017599E-2"/>
  </r>
  <r>
    <x v="3"/>
    <x v="5"/>
    <x v="0"/>
    <x v="543"/>
    <n v="2.8867454992366737"/>
  </r>
  <r>
    <x v="3"/>
    <x v="3"/>
    <x v="0"/>
    <x v="544"/>
    <n v="0.38652551396944901"/>
  </r>
  <r>
    <x v="3"/>
    <x v="4"/>
    <x v="0"/>
    <x v="544"/>
    <n v="0.35359551892597541"/>
  </r>
  <r>
    <x v="3"/>
    <x v="0"/>
    <x v="0"/>
    <x v="545"/>
    <n v="32.805576184420659"/>
  </r>
  <r>
    <x v="3"/>
    <x v="6"/>
    <x v="0"/>
    <x v="545"/>
    <n v="7.9732404719960362E-2"/>
  </r>
  <r>
    <x v="3"/>
    <x v="1"/>
    <x v="0"/>
    <x v="545"/>
    <n v="0.33862918084348687"/>
  </r>
  <r>
    <x v="3"/>
    <x v="2"/>
    <x v="0"/>
    <x v="545"/>
    <n v="2.886312403023803"/>
  </r>
  <r>
    <x v="3"/>
    <x v="7"/>
    <x v="0"/>
    <x v="545"/>
    <n v="0.90414785832598832"/>
  </r>
  <r>
    <x v="3"/>
    <x v="8"/>
    <x v="0"/>
    <x v="545"/>
    <n v="7.9732404719960362E-2"/>
  </r>
  <r>
    <x v="3"/>
    <x v="5"/>
    <x v="0"/>
    <x v="545"/>
    <n v="2.886312403023803"/>
  </r>
  <r>
    <x v="3"/>
    <x v="3"/>
    <x v="0"/>
    <x v="546"/>
    <n v="0.38609929253103914"/>
  </r>
  <r>
    <x v="3"/>
    <x v="4"/>
    <x v="0"/>
    <x v="546"/>
    <n v="0.35352148222560498"/>
  </r>
  <r>
    <x v="3"/>
    <x v="0"/>
    <x v="0"/>
    <x v="547"/>
    <n v="32.466126949650175"/>
  </r>
  <r>
    <x v="3"/>
    <x v="6"/>
    <x v="0"/>
    <x v="547"/>
    <n v="7.8905951191196491E-2"/>
  </r>
  <r>
    <x v="3"/>
    <x v="1"/>
    <x v="0"/>
    <x v="547"/>
    <n v="0.33944923477048627"/>
  </r>
  <r>
    <x v="3"/>
    <x v="2"/>
    <x v="0"/>
    <x v="547"/>
    <n v="2.8858930563462426"/>
  </r>
  <r>
    <x v="3"/>
    <x v="7"/>
    <x v="0"/>
    <x v="547"/>
    <n v="0.90386137446096337"/>
  </r>
  <r>
    <x v="3"/>
    <x v="8"/>
    <x v="0"/>
    <x v="547"/>
    <n v="7.8905951191196491E-2"/>
  </r>
  <r>
    <x v="3"/>
    <x v="5"/>
    <x v="0"/>
    <x v="547"/>
    <n v="2.8858930563462426"/>
  </r>
  <r>
    <x v="3"/>
    <x v="3"/>
    <x v="0"/>
    <x v="548"/>
    <n v="0.38567307154930841"/>
  </r>
  <r>
    <x v="3"/>
    <x v="4"/>
    <x v="0"/>
    <x v="548"/>
    <n v="0.3534458823870601"/>
  </r>
  <r>
    <x v="3"/>
    <x v="0"/>
    <x v="0"/>
    <x v="549"/>
    <n v="32.125856034126919"/>
  </r>
  <r>
    <x v="3"/>
    <x v="6"/>
    <x v="0"/>
    <x v="549"/>
    <n v="7.807814194204267E-2"/>
  </r>
  <r>
    <x v="3"/>
    <x v="1"/>
    <x v="0"/>
    <x v="549"/>
    <n v="0.34027091552325756"/>
  </r>
  <r>
    <x v="3"/>
    <x v="2"/>
    <x v="0"/>
    <x v="549"/>
    <n v="2.8854599610534137"/>
  </r>
  <r>
    <x v="3"/>
    <x v="7"/>
    <x v="0"/>
    <x v="549"/>
    <n v="0.90356575707031006"/>
  </r>
  <r>
    <x v="3"/>
    <x v="8"/>
    <x v="0"/>
    <x v="549"/>
    <n v="7.807814194204267E-2"/>
  </r>
  <r>
    <x v="3"/>
    <x v="5"/>
    <x v="0"/>
    <x v="549"/>
    <n v="2.8854599610534137"/>
  </r>
  <r>
    <x v="3"/>
    <x v="3"/>
    <x v="0"/>
    <x v="550"/>
    <n v="0.38524685101040124"/>
  </r>
  <r>
    <x v="3"/>
    <x v="4"/>
    <x v="0"/>
    <x v="550"/>
    <n v="0.35337359682008351"/>
  </r>
  <r>
    <x v="3"/>
    <x v="0"/>
    <x v="0"/>
    <x v="551"/>
    <n v="31.784761461947138"/>
  </r>
  <r>
    <x v="3"/>
    <x v="6"/>
    <x v="0"/>
    <x v="551"/>
    <n v="7.724822608419965E-2"/>
  </r>
  <r>
    <x v="3"/>
    <x v="1"/>
    <x v="0"/>
    <x v="551"/>
    <n v="0.34109457217978023"/>
  </r>
  <r>
    <x v="3"/>
    <x v="2"/>
    <x v="0"/>
    <x v="551"/>
    <n v="2.8851125812504685"/>
  </r>
  <r>
    <x v="3"/>
    <x v="7"/>
    <x v="0"/>
    <x v="551"/>
    <n v="0.90328008808570881"/>
  </r>
  <r>
    <x v="3"/>
    <x v="8"/>
    <x v="0"/>
    <x v="551"/>
    <n v="7.724822608419965E-2"/>
  </r>
  <r>
    <x v="3"/>
    <x v="5"/>
    <x v="0"/>
    <x v="551"/>
    <n v="2.8851125812504685"/>
  </r>
  <r>
    <x v="3"/>
    <x v="3"/>
    <x v="0"/>
    <x v="552"/>
    <n v="0.3859919250126298"/>
  </r>
  <r>
    <x v="3"/>
    <x v="4"/>
    <x v="0"/>
    <x v="552"/>
    <n v="0.35329980648779458"/>
  </r>
  <r>
    <x v="3"/>
    <x v="0"/>
    <x v="0"/>
    <x v="553"/>
    <n v="31.442842473723367"/>
  </r>
  <r>
    <x v="3"/>
    <x v="6"/>
    <x v="0"/>
    <x v="553"/>
    <n v="7.6418845988257392E-2"/>
  </r>
  <r>
    <x v="3"/>
    <x v="1"/>
    <x v="0"/>
    <x v="553"/>
    <n v="0.34191898822377093"/>
  </r>
  <r>
    <x v="3"/>
    <x v="2"/>
    <x v="0"/>
    <x v="553"/>
    <n v="2.8847695621711722"/>
  </r>
  <r>
    <x v="3"/>
    <x v="7"/>
    <x v="0"/>
    <x v="553"/>
    <n v="0.9029852570732555"/>
  </r>
  <r>
    <x v="3"/>
    <x v="8"/>
    <x v="0"/>
    <x v="553"/>
    <n v="7.6418845988257392E-2"/>
  </r>
  <r>
    <x v="3"/>
    <x v="5"/>
    <x v="0"/>
    <x v="553"/>
    <n v="2.8847695621711722"/>
  </r>
  <r>
    <x v="3"/>
    <x v="3"/>
    <x v="0"/>
    <x v="554"/>
    <n v="0.3856120525916884"/>
  </r>
  <r>
    <x v="3"/>
    <x v="4"/>
    <x v="0"/>
    <x v="554"/>
    <n v="0.35322463400453419"/>
  </r>
  <r>
    <x v="3"/>
    <x v="0"/>
    <x v="0"/>
    <x v="555"/>
    <n v="31.10009728131034"/>
  </r>
  <r>
    <x v="3"/>
    <x v="6"/>
    <x v="0"/>
    <x v="555"/>
    <n v="7.5587795763616877E-2"/>
  </r>
  <r>
    <x v="3"/>
    <x v="1"/>
    <x v="0"/>
    <x v="555"/>
    <n v="0.34274519241302659"/>
  </r>
  <r>
    <x v="3"/>
    <x v="2"/>
    <x v="0"/>
    <x v="555"/>
    <n v="2.8843401924775058"/>
  </r>
  <r>
    <x v="3"/>
    <x v="7"/>
    <x v="0"/>
    <x v="555"/>
    <n v="0.90269078426734661"/>
  </r>
  <r>
    <x v="3"/>
    <x v="8"/>
    <x v="0"/>
    <x v="555"/>
    <n v="7.5587795763616877E-2"/>
  </r>
  <r>
    <x v="3"/>
    <x v="5"/>
    <x v="0"/>
    <x v="555"/>
    <n v="2.8843401924775058"/>
  </r>
  <r>
    <x v="3"/>
    <x v="3"/>
    <x v="0"/>
    <x v="556"/>
    <n v="0.3851928158612461"/>
  </r>
  <r>
    <x v="3"/>
    <x v="4"/>
    <x v="0"/>
    <x v="556"/>
    <n v="0.35315506985911238"/>
  </r>
  <r>
    <x v="3"/>
    <x v="0"/>
    <x v="0"/>
    <x v="557"/>
    <n v="30.756523006456916"/>
  </r>
  <r>
    <x v="3"/>
    <x v="6"/>
    <x v="0"/>
    <x v="557"/>
    <n v="7.475271714870331E-2"/>
  </r>
  <r>
    <x v="3"/>
    <x v="1"/>
    <x v="0"/>
    <x v="557"/>
    <n v="0.34357427485342229"/>
  </r>
  <r>
    <x v="3"/>
    <x v="2"/>
    <x v="0"/>
    <x v="557"/>
    <n v="2.8839326858745773"/>
  </r>
  <r>
    <x v="3"/>
    <x v="7"/>
    <x v="0"/>
    <x v="557"/>
    <n v="0.90241570331823728"/>
  </r>
  <r>
    <x v="3"/>
    <x v="8"/>
    <x v="0"/>
    <x v="557"/>
    <n v="7.475271714870331E-2"/>
  </r>
  <r>
    <x v="3"/>
    <x v="5"/>
    <x v="0"/>
    <x v="557"/>
    <n v="2.8839326858745773"/>
  </r>
  <r>
    <x v="3"/>
    <x v="3"/>
    <x v="0"/>
    <x v="558"/>
    <n v="0.38476659231827526"/>
  </r>
  <r>
    <x v="3"/>
    <x v="4"/>
    <x v="0"/>
    <x v="558"/>
    <n v="0.35308159568199216"/>
  </r>
  <r>
    <x v="3"/>
    <x v="0"/>
    <x v="0"/>
    <x v="559"/>
    <n v="30.412118090685226"/>
  </r>
  <r>
    <x v="3"/>
    <x v="6"/>
    <x v="0"/>
    <x v="559"/>
    <n v="7.3916451668478891E-2"/>
  </r>
  <r>
    <x v="3"/>
    <x v="1"/>
    <x v="0"/>
    <x v="559"/>
    <n v="0.34440491577169124"/>
  </r>
  <r>
    <x v="3"/>
    <x v="2"/>
    <x v="0"/>
    <x v="559"/>
    <n v="2.8835007758426823"/>
  </r>
  <r>
    <x v="3"/>
    <x v="7"/>
    <x v="0"/>
    <x v="559"/>
    <n v="0.90212205499720177"/>
  </r>
  <r>
    <x v="3"/>
    <x v="8"/>
    <x v="0"/>
    <x v="559"/>
    <n v="7.3916451668478891E-2"/>
  </r>
  <r>
    <x v="3"/>
    <x v="5"/>
    <x v="0"/>
    <x v="559"/>
    <n v="2.8835007758426823"/>
  </r>
  <r>
    <x v="3"/>
    <x v="3"/>
    <x v="0"/>
    <x v="560"/>
    <n v="0.38434036922498915"/>
  </r>
  <r>
    <x v="3"/>
    <x v="4"/>
    <x v="0"/>
    <x v="560"/>
    <n v="0.35301136482157602"/>
  </r>
  <r>
    <x v="3"/>
    <x v="0"/>
    <x v="0"/>
    <x v="561"/>
    <n v="30.066880419402175"/>
  </r>
  <r>
    <x v="3"/>
    <x v="6"/>
    <x v="0"/>
    <x v="561"/>
    <n v="7.3077805091258552E-2"/>
  </r>
  <r>
    <x v="3"/>
    <x v="1"/>
    <x v="0"/>
    <x v="561"/>
    <n v="0.34523767128305016"/>
  </r>
  <r>
    <x v="3"/>
    <x v="2"/>
    <x v="0"/>
    <x v="561"/>
    <n v="2.8830825776771629"/>
  </r>
  <r>
    <x v="3"/>
    <x v="7"/>
    <x v="0"/>
    <x v="561"/>
    <n v="0.90183828910686159"/>
  </r>
  <r>
    <x v="3"/>
    <x v="8"/>
    <x v="0"/>
    <x v="561"/>
    <n v="7.3077805091258552E-2"/>
  </r>
  <r>
    <x v="3"/>
    <x v="5"/>
    <x v="0"/>
    <x v="561"/>
    <n v="2.8830825776771629"/>
  </r>
  <r>
    <x v="3"/>
    <x v="3"/>
    <x v="0"/>
    <x v="562"/>
    <n v="0.38391414658214273"/>
  </r>
  <r>
    <x v="3"/>
    <x v="4"/>
    <x v="0"/>
    <x v="562"/>
    <n v="0.35293969522145474"/>
  </r>
  <r>
    <x v="3"/>
    <x v="0"/>
    <x v="0"/>
    <x v="563"/>
    <n v="29.720808328175362"/>
  </r>
  <r>
    <x v="3"/>
    <x v="6"/>
    <x v="0"/>
    <x v="563"/>
    <n v="7.223774925190099E-2"/>
  </r>
  <r>
    <x v="3"/>
    <x v="1"/>
    <x v="0"/>
    <x v="563"/>
    <n v="0.3460720912268121"/>
  </r>
  <r>
    <x v="3"/>
    <x v="2"/>
    <x v="0"/>
    <x v="563"/>
    <n v="2.8826506685563613"/>
  </r>
  <r>
    <x v="3"/>
    <x v="7"/>
    <x v="0"/>
    <x v="563"/>
    <n v="0.90154547711539024"/>
  </r>
  <r>
    <x v="3"/>
    <x v="8"/>
    <x v="0"/>
    <x v="563"/>
    <n v="7.223774925190099E-2"/>
  </r>
  <r>
    <x v="3"/>
    <x v="5"/>
    <x v="0"/>
    <x v="563"/>
    <n v="2.8826506685563613"/>
  </r>
  <r>
    <x v="3"/>
    <x v="3"/>
    <x v="0"/>
    <x v="564"/>
    <n v="0.38348792440774382"/>
  </r>
  <r>
    <x v="3"/>
    <x v="4"/>
    <x v="0"/>
    <x v="564"/>
    <n v="0.35287121072775651"/>
  </r>
  <r>
    <x v="3"/>
    <x v="0"/>
    <x v="0"/>
    <x v="565"/>
    <n v="29.373899827928323"/>
  </r>
  <r>
    <x v="3"/>
    <x v="6"/>
    <x v="0"/>
    <x v="565"/>
    <n v="7.1395589997708606E-2"/>
  </r>
  <r>
    <x v="3"/>
    <x v="1"/>
    <x v="0"/>
    <x v="565"/>
    <n v="0.34690850024704073"/>
  </r>
  <r>
    <x v="3"/>
    <x v="2"/>
    <x v="0"/>
    <x v="565"/>
    <n v="2.8822290996238209"/>
  </r>
  <r>
    <x v="3"/>
    <x v="7"/>
    <x v="0"/>
    <x v="565"/>
    <n v="0.90126251991507611"/>
  </r>
  <r>
    <x v="3"/>
    <x v="8"/>
    <x v="0"/>
    <x v="565"/>
    <n v="7.1395589997708606E-2"/>
  </r>
  <r>
    <x v="3"/>
    <x v="5"/>
    <x v="0"/>
    <x v="565"/>
    <n v="2.8822290996238209"/>
  </r>
  <r>
    <x v="3"/>
    <x v="3"/>
    <x v="0"/>
    <x v="566"/>
    <n v="0.38305471544026748"/>
  </r>
  <r>
    <x v="3"/>
    <x v="4"/>
    <x v="0"/>
    <x v="566"/>
    <n v="0.35280134570851995"/>
  </r>
  <r>
    <x v="3"/>
    <x v="0"/>
    <x v="0"/>
    <x v="567"/>
    <n v="29.026153205487923"/>
  </r>
  <r>
    <x v="3"/>
    <x v="6"/>
    <x v="0"/>
    <x v="567"/>
    <n v="7.0551924044575248E-2"/>
  </r>
  <r>
    <x v="3"/>
    <x v="1"/>
    <x v="0"/>
    <x v="567"/>
    <n v="0.3477466224404015"/>
  </r>
  <r>
    <x v="3"/>
    <x v="2"/>
    <x v="0"/>
    <x v="567"/>
    <n v="2.8818004506864314"/>
  </r>
  <r>
    <x v="3"/>
    <x v="7"/>
    <x v="0"/>
    <x v="567"/>
    <n v="0.90097054546467525"/>
  </r>
  <r>
    <x v="3"/>
    <x v="8"/>
    <x v="0"/>
    <x v="567"/>
    <n v="7.0551924044575248E-2"/>
  </r>
  <r>
    <x v="3"/>
    <x v="5"/>
    <x v="0"/>
    <x v="567"/>
    <n v="2.8818004506864314"/>
  </r>
  <r>
    <x v="3"/>
    <x v="3"/>
    <x v="0"/>
    <x v="568"/>
    <n v="0.38262849418664313"/>
  </r>
  <r>
    <x v="3"/>
    <x v="4"/>
    <x v="0"/>
    <x v="568"/>
    <n v="0.35273239777293686"/>
  </r>
  <r>
    <x v="3"/>
    <x v="0"/>
    <x v="0"/>
    <x v="569"/>
    <n v="28.67756654366811"/>
  </r>
  <r>
    <x v="3"/>
    <x v="6"/>
    <x v="0"/>
    <x v="569"/>
    <n v="6.9706317824390532E-2"/>
  </r>
  <r>
    <x v="3"/>
    <x v="1"/>
    <x v="0"/>
    <x v="569"/>
    <n v="0.34858666181981385"/>
  </r>
  <r>
    <x v="3"/>
    <x v="2"/>
    <x v="0"/>
    <x v="569"/>
    <n v="2.8813685429460145"/>
  </r>
  <r>
    <x v="3"/>
    <x v="7"/>
    <x v="0"/>
    <x v="569"/>
    <n v="0.90067899225426307"/>
  </r>
  <r>
    <x v="3"/>
    <x v="8"/>
    <x v="0"/>
    <x v="569"/>
    <n v="6.9706317824390532E-2"/>
  </r>
  <r>
    <x v="3"/>
    <x v="5"/>
    <x v="0"/>
    <x v="569"/>
    <n v="2.8813685429460145"/>
  </r>
  <r>
    <x v="3"/>
    <x v="3"/>
    <x v="0"/>
    <x v="570"/>
    <n v="0.38220227337659729"/>
  </r>
  <r>
    <x v="3"/>
    <x v="4"/>
    <x v="0"/>
    <x v="570"/>
    <n v="0.35266654715104817"/>
  </r>
  <r>
    <x v="3"/>
    <x v="0"/>
    <x v="0"/>
    <x v="571"/>
    <n v="28.328137967678"/>
  </r>
  <r>
    <x v="3"/>
    <x v="6"/>
    <x v="0"/>
    <x v="571"/>
    <n v="6.8858865105972084E-2"/>
  </r>
  <r>
    <x v="3"/>
    <x v="1"/>
    <x v="0"/>
    <x v="571"/>
    <n v="0.3494285759901089"/>
  </r>
  <r>
    <x v="3"/>
    <x v="2"/>
    <x v="0"/>
    <x v="571"/>
    <n v="2.8809503470053821"/>
  </r>
  <r>
    <x v="3"/>
    <x v="7"/>
    <x v="0"/>
    <x v="571"/>
    <n v="0.90039725223604239"/>
  </r>
  <r>
    <x v="3"/>
    <x v="8"/>
    <x v="0"/>
    <x v="571"/>
    <n v="6.8858865105972084E-2"/>
  </r>
  <r>
    <x v="3"/>
    <x v="5"/>
    <x v="0"/>
    <x v="571"/>
    <n v="2.8809503470053821"/>
  </r>
  <r>
    <x v="3"/>
    <x v="3"/>
    <x v="0"/>
    <x v="572"/>
    <n v="0.38177605303593154"/>
  </r>
  <r>
    <x v="3"/>
    <x v="4"/>
    <x v="0"/>
    <x v="572"/>
    <n v="0.35259940380250043"/>
  </r>
  <r>
    <x v="3"/>
    <x v="0"/>
    <x v="0"/>
    <x v="573"/>
    <n v="27.977865786625227"/>
  </r>
  <r>
    <x v="3"/>
    <x v="6"/>
    <x v="0"/>
    <x v="573"/>
    <n v="6.8009965756665347E-2"/>
  </r>
  <r>
    <x v="3"/>
    <x v="1"/>
    <x v="0"/>
    <x v="573"/>
    <n v="0.35027218105277452"/>
  </r>
  <r>
    <x v="3"/>
    <x v="2"/>
    <x v="0"/>
    <x v="573"/>
    <n v="2.8805184401832307"/>
  </r>
  <r>
    <x v="3"/>
    <x v="7"/>
    <x v="0"/>
    <x v="573"/>
    <n v="0.90010653195566281"/>
  </r>
  <r>
    <x v="3"/>
    <x v="8"/>
    <x v="0"/>
    <x v="573"/>
    <n v="6.8009965756665347E-2"/>
  </r>
  <r>
    <x v="3"/>
    <x v="5"/>
    <x v="0"/>
    <x v="573"/>
    <n v="2.8805184401832307"/>
  </r>
  <r>
    <x v="3"/>
    <x v="3"/>
    <x v="0"/>
    <x v="574"/>
    <n v="0.38134983314472848"/>
  </r>
  <r>
    <x v="3"/>
    <x v="4"/>
    <x v="0"/>
    <x v="574"/>
    <n v="0.35253529955727725"/>
  </r>
  <r>
    <x v="3"/>
    <x v="0"/>
    <x v="0"/>
    <x v="575"/>
    <n v="27.626748002211812"/>
  </r>
  <r>
    <x v="3"/>
    <x v="6"/>
    <x v="0"/>
    <x v="575"/>
    <n v="6.7158965262788015E-2"/>
  </r>
  <r>
    <x v="3"/>
    <x v="1"/>
    <x v="0"/>
    <x v="575"/>
    <n v="0.3511177844134134"/>
  </r>
  <r>
    <x v="3"/>
    <x v="2"/>
    <x v="0"/>
    <x v="575"/>
    <n v="2.8800182576135347"/>
  </r>
  <r>
    <x v="3"/>
    <x v="7"/>
    <x v="0"/>
    <x v="575"/>
    <n v="0.89982559734295164"/>
  </r>
  <r>
    <x v="3"/>
    <x v="8"/>
    <x v="0"/>
    <x v="575"/>
    <n v="6.7158965262788015E-2"/>
  </r>
  <r>
    <x v="3"/>
    <x v="5"/>
    <x v="0"/>
    <x v="575"/>
    <n v="2.8800182576135347"/>
  </r>
  <r>
    <x v="3"/>
    <x v="3"/>
    <x v="0"/>
    <x v="576"/>
    <n v="0.37974495700343613"/>
  </r>
  <r>
    <x v="3"/>
    <x v="4"/>
    <x v="0"/>
    <x v="576"/>
    <n v="0.35246996080009474"/>
  </r>
  <r>
    <x v="3"/>
    <x v="0"/>
    <x v="0"/>
    <x v="577"/>
    <n v="27.274782036399678"/>
  </r>
  <r>
    <x v="3"/>
    <x v="6"/>
    <x v="0"/>
    <x v="577"/>
    <n v="6.6304615537382011E-2"/>
  </r>
  <r>
    <x v="3"/>
    <x v="1"/>
    <x v="0"/>
    <x v="577"/>
    <n v="0.35196596581213269"/>
  </r>
  <r>
    <x v="3"/>
    <x v="2"/>
    <x v="0"/>
    <x v="577"/>
    <n v="2.8795093415986495"/>
  </r>
  <r>
    <x v="3"/>
    <x v="7"/>
    <x v="0"/>
    <x v="577"/>
    <n v="0.89953577104535931"/>
  </r>
  <r>
    <x v="3"/>
    <x v="8"/>
    <x v="0"/>
    <x v="577"/>
    <n v="6.6304615537382011E-2"/>
  </r>
  <r>
    <x v="3"/>
    <x v="5"/>
    <x v="0"/>
    <x v="577"/>
    <n v="2.8795093415986495"/>
  </r>
  <r>
    <x v="3"/>
    <x v="3"/>
    <x v="0"/>
    <x v="578"/>
    <n v="0.37929378744390174"/>
  </r>
  <r>
    <x v="3"/>
    <x v="4"/>
    <x v="0"/>
    <x v="578"/>
    <n v="0.35240785520802564"/>
  </r>
  <r>
    <x v="3"/>
    <x v="0"/>
    <x v="0"/>
    <x v="579"/>
    <n v="26.921965972309902"/>
  </r>
  <r>
    <x v="3"/>
    <x v="6"/>
    <x v="0"/>
    <x v="579"/>
    <n v="6.5448324719900058E-2"/>
  </r>
  <r>
    <x v="3"/>
    <x v="1"/>
    <x v="0"/>
    <x v="579"/>
    <n v="0.35281606408977711"/>
  </r>
  <r>
    <x v="3"/>
    <x v="2"/>
    <x v="0"/>
    <x v="579"/>
    <n v="2.8790729446197849"/>
  </r>
  <r>
    <x v="3"/>
    <x v="7"/>
    <x v="0"/>
    <x v="579"/>
    <n v="0.89924642530914123"/>
  </r>
  <r>
    <x v="3"/>
    <x v="8"/>
    <x v="0"/>
    <x v="579"/>
    <n v="6.5448324719900058E-2"/>
  </r>
  <r>
    <x v="3"/>
    <x v="5"/>
    <x v="0"/>
    <x v="579"/>
    <n v="2.8790729446197849"/>
  </r>
  <r>
    <x v="3"/>
    <x v="3"/>
    <x v="0"/>
    <x v="580"/>
    <n v="0.37888154789826878"/>
  </r>
  <r>
    <x v="3"/>
    <x v="4"/>
    <x v="0"/>
    <x v="580"/>
    <n v="0.35235261994561728"/>
  </r>
  <r>
    <x v="3"/>
    <x v="0"/>
    <x v="0"/>
    <x v="581"/>
    <n v="26.568298741845805"/>
  </r>
  <r>
    <x v="3"/>
    <x v="6"/>
    <x v="0"/>
    <x v="581"/>
    <n v="6.4591919872376724E-2"/>
  </r>
  <r>
    <x v="3"/>
    <x v="1"/>
    <x v="0"/>
    <x v="581"/>
    <n v="0.35366723046409587"/>
  </r>
  <r>
    <x v="3"/>
    <x v="2"/>
    <x v="0"/>
    <x v="581"/>
    <n v="2.8786753154235489"/>
  </r>
  <r>
    <x v="3"/>
    <x v="7"/>
    <x v="0"/>
    <x v="581"/>
    <n v="0.89898546058718432"/>
  </r>
  <r>
    <x v="3"/>
    <x v="8"/>
    <x v="0"/>
    <x v="581"/>
    <n v="6.4591919872376724E-2"/>
  </r>
  <r>
    <x v="3"/>
    <x v="5"/>
    <x v="0"/>
    <x v="581"/>
    <n v="2.8786753154235489"/>
  </r>
  <r>
    <x v="3"/>
    <x v="3"/>
    <x v="0"/>
    <x v="582"/>
    <n v="0.3784553345839603"/>
  </r>
  <r>
    <x v="3"/>
    <x v="4"/>
    <x v="0"/>
    <x v="582"/>
    <n v="0.3522923417242918"/>
  </r>
  <r>
    <x v="3"/>
    <x v="0"/>
    <x v="0"/>
    <x v="583"/>
    <n v="26.213778887419402"/>
  </r>
  <r>
    <x v="3"/>
    <x v="6"/>
    <x v="0"/>
    <x v="583"/>
    <n v="6.3734588134125164E-2"/>
  </r>
  <r>
    <x v="3"/>
    <x v="1"/>
    <x v="0"/>
    <x v="583"/>
    <n v="0.35451985442640249"/>
  </r>
  <r>
    <x v="3"/>
    <x v="2"/>
    <x v="0"/>
    <x v="583"/>
    <n v="2.8782422279281716"/>
  </r>
  <r>
    <x v="3"/>
    <x v="7"/>
    <x v="0"/>
    <x v="583"/>
    <n v="0.89869692605295504"/>
  </r>
  <r>
    <x v="3"/>
    <x v="8"/>
    <x v="0"/>
    <x v="583"/>
    <n v="6.3734588134125164E-2"/>
  </r>
  <r>
    <x v="3"/>
    <x v="5"/>
    <x v="0"/>
    <x v="583"/>
    <n v="2.8782422279281716"/>
  </r>
  <r>
    <x v="3"/>
    <x v="3"/>
    <x v="0"/>
    <x v="584"/>
    <n v="0.37802912172468783"/>
  </r>
  <r>
    <x v="3"/>
    <x v="4"/>
    <x v="0"/>
    <x v="584"/>
    <n v="0.35223488354636512"/>
  </r>
  <r>
    <x v="3"/>
    <x v="0"/>
    <x v="0"/>
    <x v="585"/>
    <n v="25.858404172353691"/>
  </r>
  <r>
    <x v="3"/>
    <x v="6"/>
    <x v="0"/>
    <x v="585"/>
    <n v="6.2874671122785525E-2"/>
  </r>
  <r>
    <x v="3"/>
    <x v="1"/>
    <x v="0"/>
    <x v="585"/>
    <n v="0.35537471506570967"/>
  </r>
  <r>
    <x v="3"/>
    <x v="2"/>
    <x v="0"/>
    <x v="585"/>
    <n v="2.8778228896910152"/>
  </r>
  <r>
    <x v="3"/>
    <x v="7"/>
    <x v="0"/>
    <x v="585"/>
    <n v="0.89841810585585369"/>
  </r>
  <r>
    <x v="3"/>
    <x v="8"/>
    <x v="0"/>
    <x v="585"/>
    <n v="6.2874671122785525E-2"/>
  </r>
  <r>
    <x v="3"/>
    <x v="5"/>
    <x v="0"/>
    <x v="585"/>
    <n v="2.8778228896910152"/>
  </r>
  <r>
    <x v="3"/>
    <x v="3"/>
    <x v="0"/>
    <x v="586"/>
    <n v="0.37760290932191687"/>
  </r>
  <r>
    <x v="3"/>
    <x v="4"/>
    <x v="0"/>
    <x v="586"/>
    <n v="0.35217641486791074"/>
  </r>
  <r>
    <x v="3"/>
    <x v="0"/>
    <x v="0"/>
    <x v="587"/>
    <n v="25.502172869180679"/>
  </r>
  <r>
    <x v="3"/>
    <x v="6"/>
    <x v="0"/>
    <x v="587"/>
    <n v="6.2013256181734366E-2"/>
  </r>
  <r>
    <x v="3"/>
    <x v="1"/>
    <x v="0"/>
    <x v="587"/>
    <n v="0.3562313031730111"/>
  </r>
  <r>
    <x v="3"/>
    <x v="2"/>
    <x v="0"/>
    <x v="587"/>
    <n v="2.8773898031156353"/>
  </r>
  <r>
    <x v="3"/>
    <x v="7"/>
    <x v="0"/>
    <x v="587"/>
    <n v="0.89813040119360521"/>
  </r>
  <r>
    <x v="3"/>
    <x v="8"/>
    <x v="0"/>
    <x v="587"/>
    <n v="6.2013256181734366E-2"/>
  </r>
  <r>
    <x v="3"/>
    <x v="5"/>
    <x v="0"/>
    <x v="587"/>
    <n v="2.8773898031156353"/>
  </r>
  <r>
    <x v="3"/>
    <x v="3"/>
    <x v="0"/>
    <x v="588"/>
    <n v="0.37717669736199166"/>
  </r>
  <r>
    <x v="3"/>
    <x v="4"/>
    <x v="0"/>
    <x v="588"/>
    <n v="0.35212070786301286"/>
  </r>
  <r>
    <x v="3"/>
    <x v="0"/>
    <x v="0"/>
    <x v="589"/>
    <n v="25.145082967052456"/>
  </r>
  <r>
    <x v="3"/>
    <x v="6"/>
    <x v="0"/>
    <x v="589"/>
    <n v="6.1149743475894025E-2"/>
  </r>
  <r>
    <x v="3"/>
    <x v="1"/>
    <x v="0"/>
    <x v="589"/>
    <n v="0.35708990212822295"/>
  </r>
  <r>
    <x v="3"/>
    <x v="2"/>
    <x v="0"/>
    <x v="589"/>
    <n v="2.876967084915858"/>
  </r>
  <r>
    <x v="3"/>
    <x v="7"/>
    <x v="0"/>
    <x v="589"/>
    <n v="0.89785238344871243"/>
  </r>
  <r>
    <x v="3"/>
    <x v="8"/>
    <x v="0"/>
    <x v="589"/>
    <n v="6.1149743475894025E-2"/>
  </r>
  <r>
    <x v="3"/>
    <x v="5"/>
    <x v="0"/>
    <x v="589"/>
    <n v="2.876967084915858"/>
  </r>
  <r>
    <x v="3"/>
    <x v="3"/>
    <x v="0"/>
    <x v="590"/>
    <n v="0.37674349878922264"/>
  </r>
  <r>
    <x v="3"/>
    <x v="4"/>
    <x v="0"/>
    <x v="590"/>
    <n v="0.35206404873269204"/>
  </r>
  <r>
    <x v="3"/>
    <x v="0"/>
    <x v="0"/>
    <x v="591"/>
    <n v="24.787132694579295"/>
  </r>
  <r>
    <x v="3"/>
    <x v="6"/>
    <x v="0"/>
    <x v="591"/>
    <n v="6.0284646703073701E-2"/>
  </r>
  <r>
    <x v="3"/>
    <x v="1"/>
    <x v="0"/>
    <x v="591"/>
    <n v="0.35795027247316036"/>
  </r>
  <r>
    <x v="3"/>
    <x v="2"/>
    <x v="0"/>
    <x v="591"/>
    <n v="2.8765372674130685"/>
  </r>
  <r>
    <x v="3"/>
    <x v="7"/>
    <x v="0"/>
    <x v="591"/>
    <n v="0.89756550989093342"/>
  </r>
  <r>
    <x v="3"/>
    <x v="8"/>
    <x v="0"/>
    <x v="591"/>
    <n v="6.0284646703073701E-2"/>
  </r>
  <r>
    <x v="3"/>
    <x v="5"/>
    <x v="0"/>
    <x v="591"/>
    <n v="2.8765372674130685"/>
  </r>
  <r>
    <x v="3"/>
    <x v="3"/>
    <x v="0"/>
    <x v="592"/>
    <n v="0.37631728774565332"/>
  </r>
  <r>
    <x v="3"/>
    <x v="4"/>
    <x v="0"/>
    <x v="592"/>
    <n v="0.35200830921089388"/>
  </r>
  <r>
    <x v="3"/>
    <x v="0"/>
    <x v="0"/>
    <x v="593"/>
    <n v="24.428320102752672"/>
  </r>
  <r>
    <x v="3"/>
    <x v="6"/>
    <x v="0"/>
    <x v="593"/>
    <n v="5.9417592456891995E-2"/>
  </r>
  <r>
    <x v="3"/>
    <x v="1"/>
    <x v="0"/>
    <x v="593"/>
    <n v="0.35881259182662412"/>
  </r>
  <r>
    <x v="3"/>
    <x v="2"/>
    <x v="0"/>
    <x v="593"/>
    <n v="2.8761041822255118"/>
  </r>
  <r>
    <x v="3"/>
    <x v="7"/>
    <x v="0"/>
    <x v="593"/>
    <n v="0.89727905431502542"/>
  </r>
  <r>
    <x v="3"/>
    <x v="8"/>
    <x v="0"/>
    <x v="593"/>
    <n v="5.9417592456891995E-2"/>
  </r>
  <r>
    <x v="3"/>
    <x v="5"/>
    <x v="0"/>
    <x v="593"/>
    <n v="2.8761041822255118"/>
  </r>
  <r>
    <x v="3"/>
    <x v="3"/>
    <x v="0"/>
    <x v="594"/>
    <n v="0.37589107715778614"/>
  </r>
  <r>
    <x v="3"/>
    <x v="4"/>
    <x v="0"/>
    <x v="594"/>
    <n v="0.35195524332938266"/>
  </r>
  <r>
    <x v="3"/>
    <x v="0"/>
    <x v="0"/>
    <x v="595"/>
    <n v="24.068643279191363"/>
  </r>
  <r>
    <x v="3"/>
    <x v="6"/>
    <x v="0"/>
    <x v="595"/>
    <n v="5.8548661343558878E-2"/>
  </r>
  <r>
    <x v="3"/>
    <x v="1"/>
    <x v="0"/>
    <x v="595"/>
    <n v="0.35967682356130781"/>
  </r>
  <r>
    <x v="3"/>
    <x v="2"/>
    <x v="0"/>
    <x v="595"/>
    <n v="2.8756848462229456"/>
  </r>
  <r>
    <x v="3"/>
    <x v="7"/>
    <x v="0"/>
    <x v="595"/>
    <n v="0.89700224438749365"/>
  </r>
  <r>
    <x v="3"/>
    <x v="8"/>
    <x v="0"/>
    <x v="595"/>
    <n v="5.8548661343558878E-2"/>
  </r>
  <r>
    <x v="3"/>
    <x v="5"/>
    <x v="0"/>
    <x v="595"/>
    <n v="2.8756848462229456"/>
  </r>
  <r>
    <x v="3"/>
    <x v="3"/>
    <x v="0"/>
    <x v="596"/>
    <n v="0.37546486702602078"/>
  </r>
  <r>
    <x v="3"/>
    <x v="4"/>
    <x v="0"/>
    <x v="596"/>
    <n v="0.35190131336408914"/>
  </r>
  <r>
    <x v="3"/>
    <x v="0"/>
    <x v="0"/>
    <x v="597"/>
    <n v="23.708100469132372"/>
  </r>
  <r>
    <x v="3"/>
    <x v="6"/>
    <x v="0"/>
    <x v="597"/>
    <n v="5.7678193955930421E-2"/>
  </r>
  <r>
    <x v="3"/>
    <x v="1"/>
    <x v="0"/>
    <x v="597"/>
    <n v="0.36054281005899086"/>
  </r>
  <r>
    <x v="3"/>
    <x v="2"/>
    <x v="0"/>
    <x v="597"/>
    <n v="2.8752517619517892"/>
  </r>
  <r>
    <x v="3"/>
    <x v="7"/>
    <x v="0"/>
    <x v="597"/>
    <n v="0.89671661534309388"/>
  </r>
  <r>
    <x v="3"/>
    <x v="8"/>
    <x v="0"/>
    <x v="597"/>
    <n v="5.7678193955930421E-2"/>
  </r>
  <r>
    <x v="3"/>
    <x v="5"/>
    <x v="0"/>
    <x v="597"/>
    <n v="2.8752517619517892"/>
  </r>
  <r>
    <x v="3"/>
    <x v="3"/>
    <x v="0"/>
    <x v="598"/>
    <n v="0.37503865733030661"/>
  </r>
  <r>
    <x v="3"/>
    <x v="4"/>
    <x v="0"/>
    <x v="598"/>
    <n v="0.35184999866904043"/>
  </r>
  <r>
    <x v="3"/>
    <x v="0"/>
    <x v="0"/>
    <x v="599"/>
    <n v="23.346689652661023"/>
  </r>
  <r>
    <x v="3"/>
    <x v="6"/>
    <x v="0"/>
    <x v="599"/>
    <n v="5.6805631372002528E-2"/>
  </r>
  <r>
    <x v="3"/>
    <x v="1"/>
    <x v="0"/>
    <x v="599"/>
    <n v="0.36141081647134921"/>
  </r>
  <r>
    <x v="3"/>
    <x v="2"/>
    <x v="0"/>
    <x v="599"/>
    <n v="2.8748290460043657"/>
  </r>
  <r>
    <x v="3"/>
    <x v="7"/>
    <x v="0"/>
    <x v="599"/>
    <n v="0.89644060464036479"/>
  </r>
  <r>
    <x v="3"/>
    <x v="8"/>
    <x v="0"/>
    <x v="599"/>
    <n v="5.6805631372002528E-2"/>
  </r>
  <r>
    <x v="3"/>
    <x v="5"/>
    <x v="0"/>
    <x v="599"/>
    <n v="2.8748290460043657"/>
  </r>
  <r>
    <x v="3"/>
    <x v="3"/>
    <x v="0"/>
    <x v="600"/>
    <n v="0.37460546107261905"/>
  </r>
  <r>
    <x v="3"/>
    <x v="4"/>
    <x v="0"/>
    <x v="600"/>
    <n v="0.35179787826606912"/>
  </r>
  <r>
    <x v="3"/>
    <x v="0"/>
    <x v="0"/>
    <x v="601"/>
    <n v="22.98440903322544"/>
  </r>
  <r>
    <x v="3"/>
    <x v="6"/>
    <x v="0"/>
    <x v="601"/>
    <n v="5.5931451284599691E-2"/>
  </r>
  <r>
    <x v="3"/>
    <x v="1"/>
    <x v="0"/>
    <x v="601"/>
    <n v="0.36228061943558559"/>
  </r>
  <r>
    <x v="3"/>
    <x v="2"/>
    <x v="0"/>
    <x v="601"/>
    <n v="2.8744059924521981"/>
  </r>
  <r>
    <x v="3"/>
    <x v="7"/>
    <x v="0"/>
    <x v="601"/>
    <n v="0.89615580336689027"/>
  </r>
  <r>
    <x v="3"/>
    <x v="8"/>
    <x v="0"/>
    <x v="601"/>
    <n v="5.5931451284599691E-2"/>
  </r>
  <r>
    <x v="3"/>
    <x v="5"/>
    <x v="0"/>
    <x v="601"/>
    <n v="2.8744059924521981"/>
  </r>
  <r>
    <x v="3"/>
    <x v="3"/>
    <x v="0"/>
    <x v="602"/>
    <n v="0.37419322636049746"/>
  </r>
  <r>
    <x v="3"/>
    <x v="4"/>
    <x v="0"/>
    <x v="602"/>
    <n v="0.35174667747897015"/>
  </r>
  <r>
    <x v="3"/>
    <x v="0"/>
    <x v="0"/>
    <x v="603"/>
    <n v="22.621256708922417"/>
  </r>
  <r>
    <x v="3"/>
    <x v="6"/>
    <x v="0"/>
    <x v="603"/>
    <n v="5.5055435881729821E-2"/>
  </r>
  <r>
    <x v="3"/>
    <x v="1"/>
    <x v="0"/>
    <x v="603"/>
    <n v="0.36315232430302408"/>
  </r>
  <r>
    <x v="3"/>
    <x v="2"/>
    <x v="0"/>
    <x v="603"/>
    <n v="2.8739723863436906"/>
  </r>
  <r>
    <x v="3"/>
    <x v="7"/>
    <x v="0"/>
    <x v="603"/>
    <n v="0.89587141326578246"/>
  </r>
  <r>
    <x v="3"/>
    <x v="8"/>
    <x v="0"/>
    <x v="603"/>
    <n v="5.5055435881729821E-2"/>
  </r>
  <r>
    <x v="3"/>
    <x v="5"/>
    <x v="0"/>
    <x v="603"/>
    <n v="2.8739723863436906"/>
  </r>
  <r>
    <x v="3"/>
    <x v="3"/>
    <x v="0"/>
    <x v="604"/>
    <n v="0.37378099205549464"/>
  </r>
  <r>
    <x v="3"/>
    <x v="4"/>
    <x v="0"/>
    <x v="604"/>
    <n v="0.35170122203753706"/>
  </r>
  <r>
    <x v="3"/>
    <x v="0"/>
    <x v="0"/>
    <x v="605"/>
    <n v="22.257230684174768"/>
  </r>
  <r>
    <x v="3"/>
    <x v="6"/>
    <x v="0"/>
    <x v="605"/>
    <n v="5.4177389271529264E-2"/>
  </r>
  <r>
    <x v="3"/>
    <x v="1"/>
    <x v="0"/>
    <x v="605"/>
    <n v="0.36402602474764978"/>
  </r>
  <r>
    <x v="3"/>
    <x v="2"/>
    <x v="0"/>
    <x v="605"/>
    <n v="2.8735747622051866"/>
  </r>
  <r>
    <x v="3"/>
    <x v="7"/>
    <x v="0"/>
    <x v="605"/>
    <n v="0.89561491915680724"/>
  </r>
  <r>
    <x v="3"/>
    <x v="8"/>
    <x v="0"/>
    <x v="605"/>
    <n v="5.4177389271529264E-2"/>
  </r>
  <r>
    <x v="3"/>
    <x v="5"/>
    <x v="0"/>
    <x v="605"/>
    <n v="2.8735747622051866"/>
  </r>
  <r>
    <x v="3"/>
    <x v="3"/>
    <x v="0"/>
    <x v="606"/>
    <n v="0.37335478416524737"/>
  </r>
  <r>
    <x v="3"/>
    <x v="4"/>
    <x v="0"/>
    <x v="606"/>
    <n v="0.35165177149150129"/>
  </r>
  <r>
    <x v="3"/>
    <x v="0"/>
    <x v="0"/>
    <x v="607"/>
    <n v="21.892329369993309"/>
  </r>
  <r>
    <x v="3"/>
    <x v="6"/>
    <x v="0"/>
    <x v="607"/>
    <n v="5.329818030885302E-2"/>
  </r>
  <r>
    <x v="3"/>
    <x v="1"/>
    <x v="0"/>
    <x v="607"/>
    <n v="0.36490131418145955"/>
  </r>
  <r>
    <x v="3"/>
    <x v="2"/>
    <x v="0"/>
    <x v="607"/>
    <n v="2.8731416802150722"/>
  </r>
  <r>
    <x v="3"/>
    <x v="7"/>
    <x v="0"/>
    <x v="607"/>
    <n v="0.89533133042974411"/>
  </r>
  <r>
    <x v="3"/>
    <x v="8"/>
    <x v="0"/>
    <x v="607"/>
    <n v="5.329818030885302E-2"/>
  </r>
  <r>
    <x v="3"/>
    <x v="5"/>
    <x v="0"/>
    <x v="607"/>
    <n v="2.8731416802150722"/>
  </r>
  <r>
    <x v="3"/>
    <x v="3"/>
    <x v="0"/>
    <x v="608"/>
    <n v="0.37292857671726853"/>
  </r>
  <r>
    <x v="3"/>
    <x v="4"/>
    <x v="0"/>
    <x v="608"/>
    <n v="0.35160479172557935"/>
  </r>
  <r>
    <x v="3"/>
    <x v="0"/>
    <x v="0"/>
    <x v="609"/>
    <n v="21.526550542623887"/>
  </r>
  <r>
    <x v="3"/>
    <x v="6"/>
    <x v="0"/>
    <x v="609"/>
    <n v="5.2416469991603744E-2"/>
  </r>
  <r>
    <x v="3"/>
    <x v="1"/>
    <x v="0"/>
    <x v="609"/>
    <n v="0.36577882736942013"/>
  </r>
  <r>
    <x v="3"/>
    <x v="2"/>
    <x v="0"/>
    <x v="609"/>
    <n v="2.8727223473018793"/>
  </r>
  <r>
    <x v="3"/>
    <x v="7"/>
    <x v="0"/>
    <x v="609"/>
    <n v="0.89505729264156386"/>
  </r>
  <r>
    <x v="3"/>
    <x v="8"/>
    <x v="0"/>
    <x v="609"/>
    <n v="5.2416469991603744E-2"/>
  </r>
  <r>
    <x v="3"/>
    <x v="5"/>
    <x v="0"/>
    <x v="609"/>
    <n v="2.8727223473018793"/>
  </r>
  <r>
    <x v="3"/>
    <x v="3"/>
    <x v="0"/>
    <x v="610"/>
    <n v="0.37250236972581341"/>
  </r>
  <r>
    <x v="3"/>
    <x v="4"/>
    <x v="0"/>
    <x v="610"/>
    <n v="0.35155715075696481"/>
  </r>
  <r>
    <x v="3"/>
    <x v="0"/>
    <x v="0"/>
    <x v="611"/>
    <n v="21.159892408453889"/>
  </r>
  <r>
    <x v="3"/>
    <x v="6"/>
    <x v="0"/>
    <x v="611"/>
    <n v="5.1533169003432647E-2"/>
  </r>
  <r>
    <x v="3"/>
    <x v="1"/>
    <x v="0"/>
    <x v="611"/>
    <n v="0.36665813416999798"/>
  </r>
  <r>
    <x v="3"/>
    <x v="2"/>
    <x v="0"/>
    <x v="611"/>
    <n v="2.8722892662315846"/>
  </r>
  <r>
    <x v="3"/>
    <x v="7"/>
    <x v="0"/>
    <x v="611"/>
    <n v="0.89477452586251649"/>
  </r>
  <r>
    <x v="3"/>
    <x v="8"/>
    <x v="0"/>
    <x v="611"/>
    <n v="5.1533169003432647E-2"/>
  </r>
  <r>
    <x v="3"/>
    <x v="5"/>
    <x v="0"/>
    <x v="611"/>
    <n v="2.8722892662315846"/>
  </r>
  <r>
    <x v="3"/>
    <x v="3"/>
    <x v="0"/>
    <x v="612"/>
    <n v="0.37207616319006043"/>
  </r>
  <r>
    <x v="3"/>
    <x v="4"/>
    <x v="0"/>
    <x v="612"/>
    <n v="0.35151192219811112"/>
  </r>
  <r>
    <x v="3"/>
    <x v="0"/>
    <x v="0"/>
    <x v="613"/>
    <n v="20.792352934914444"/>
  </r>
  <r>
    <x v="3"/>
    <x v="6"/>
    <x v="0"/>
    <x v="613"/>
    <n v="5.0647776532847869E-2"/>
  </r>
  <r>
    <x v="3"/>
    <x v="1"/>
    <x v="0"/>
    <x v="613"/>
    <n v="0.36753947353944422"/>
  </r>
  <r>
    <x v="3"/>
    <x v="2"/>
    <x v="0"/>
    <x v="613"/>
    <n v="2.8718665534089949"/>
  </r>
  <r>
    <x v="3"/>
    <x v="7"/>
    <x v="0"/>
    <x v="613"/>
    <n v="0.8945012828708061"/>
  </r>
  <r>
    <x v="3"/>
    <x v="8"/>
    <x v="0"/>
    <x v="613"/>
    <n v="5.0647776532847869E-2"/>
  </r>
  <r>
    <x v="3"/>
    <x v="5"/>
    <x v="0"/>
    <x v="613"/>
    <n v="2.8718665534089949"/>
  </r>
  <r>
    <x v="3"/>
    <x v="3"/>
    <x v="0"/>
    <x v="614"/>
    <n v="0.37164297012437508"/>
  </r>
  <r>
    <x v="3"/>
    <x v="4"/>
    <x v="0"/>
    <x v="614"/>
    <n v="0.35146609081337932"/>
  </r>
  <r>
    <x v="3"/>
    <x v="0"/>
    <x v="0"/>
    <x v="615"/>
    <n v="20.423930289671159"/>
  </r>
  <r>
    <x v="3"/>
    <x v="6"/>
    <x v="0"/>
    <x v="615"/>
    <n v="4.976071913371357E-2"/>
  </r>
  <r>
    <x v="3"/>
    <x v="1"/>
    <x v="0"/>
    <x v="615"/>
    <n v="0.36842264524328572"/>
  </r>
  <r>
    <x v="3"/>
    <x v="2"/>
    <x v="0"/>
    <x v="615"/>
    <n v="2.8714367413731878"/>
  </r>
  <r>
    <x v="3"/>
    <x v="7"/>
    <x v="0"/>
    <x v="615"/>
    <n v="0.89421933928871822"/>
  </r>
  <r>
    <x v="3"/>
    <x v="8"/>
    <x v="0"/>
    <x v="615"/>
    <n v="4.976071913371357E-2"/>
  </r>
  <r>
    <x v="3"/>
    <x v="5"/>
    <x v="0"/>
    <x v="615"/>
    <n v="2.8714367413731878"/>
  </r>
  <r>
    <x v="3"/>
    <x v="3"/>
    <x v="0"/>
    <x v="616"/>
    <n v="0.37121676450553309"/>
  </r>
  <r>
    <x v="3"/>
    <x v="4"/>
    <x v="0"/>
    <x v="616"/>
    <n v="0.35142117905577752"/>
  </r>
  <r>
    <x v="3"/>
    <x v="0"/>
    <x v="0"/>
    <x v="617"/>
    <n v="20.054622491166185"/>
  </r>
  <r>
    <x v="3"/>
    <x v="6"/>
    <x v="0"/>
    <x v="617"/>
    <n v="4.8871686530838863E-2"/>
  </r>
  <r>
    <x v="3"/>
    <x v="1"/>
    <x v="0"/>
    <x v="617"/>
    <n v="0.36930779850497419"/>
  </r>
  <r>
    <x v="3"/>
    <x v="2"/>
    <x v="0"/>
    <x v="617"/>
    <n v="2.8710036616875634"/>
  </r>
  <r>
    <x v="3"/>
    <x v="7"/>
    <x v="0"/>
    <x v="617"/>
    <n v="0.8939378096941335"/>
  </r>
  <r>
    <x v="3"/>
    <x v="8"/>
    <x v="0"/>
    <x v="617"/>
    <n v="4.8871686530838863E-2"/>
  </r>
  <r>
    <x v="3"/>
    <x v="5"/>
    <x v="0"/>
    <x v="617"/>
    <n v="2.8710036616875634"/>
  </r>
  <r>
    <x v="3"/>
    <x v="3"/>
    <x v="0"/>
    <x v="618"/>
    <n v="0.37079055932194294"/>
  </r>
  <r>
    <x v="3"/>
    <x v="4"/>
    <x v="0"/>
    <x v="618"/>
    <n v="0.35137859167371222"/>
  </r>
  <r>
    <x v="3"/>
    <x v="0"/>
    <x v="0"/>
    <x v="619"/>
    <n v="19.684427588253548"/>
  </r>
  <r>
    <x v="3"/>
    <x v="6"/>
    <x v="0"/>
    <x v="619"/>
    <n v="4.7980745504916676E-2"/>
  </r>
  <r>
    <x v="3"/>
    <x v="1"/>
    <x v="0"/>
    <x v="619"/>
    <n v="0.37019490291263646"/>
  </r>
  <r>
    <x v="3"/>
    <x v="2"/>
    <x v="0"/>
    <x v="619"/>
    <n v="2.8705843310119139"/>
  </r>
  <r>
    <x v="3"/>
    <x v="7"/>
    <x v="0"/>
    <x v="619"/>
    <n v="0.89366576302079859"/>
  </r>
  <r>
    <x v="3"/>
    <x v="8"/>
    <x v="0"/>
    <x v="619"/>
    <n v="4.7980745504916676E-2"/>
  </r>
  <r>
    <x v="3"/>
    <x v="5"/>
    <x v="0"/>
    <x v="619"/>
    <n v="2.8705843310119139"/>
  </r>
  <r>
    <x v="3"/>
    <x v="3"/>
    <x v="0"/>
    <x v="620"/>
    <n v="0.37036435461490491"/>
  </r>
  <r>
    <x v="3"/>
    <x v="4"/>
    <x v="0"/>
    <x v="620"/>
    <n v="0.35133548951009619"/>
  </r>
  <r>
    <x v="3"/>
    <x v="0"/>
    <x v="0"/>
    <x v="621"/>
    <n v="19.313343759172962"/>
  </r>
  <r>
    <x v="3"/>
    <x v="6"/>
    <x v="0"/>
    <x v="621"/>
    <n v="4.7088174499816171E-2"/>
  </r>
  <r>
    <x v="3"/>
    <x v="1"/>
    <x v="0"/>
    <x v="621"/>
    <n v="0.37108382908058546"/>
  </r>
  <r>
    <x v="3"/>
    <x v="2"/>
    <x v="0"/>
    <x v="621"/>
    <n v="2.8701512522529926"/>
  </r>
  <r>
    <x v="3"/>
    <x v="7"/>
    <x v="0"/>
    <x v="621"/>
    <n v="0.89338505209868535"/>
  </r>
  <r>
    <x v="3"/>
    <x v="8"/>
    <x v="0"/>
    <x v="621"/>
    <n v="4.7088174499816171E-2"/>
  </r>
  <r>
    <x v="3"/>
    <x v="5"/>
    <x v="0"/>
    <x v="621"/>
    <n v="2.8701512522529926"/>
  </r>
  <r>
    <x v="3"/>
    <x v="3"/>
    <x v="0"/>
    <x v="622"/>
    <n v="0.36993815034354061"/>
  </r>
  <r>
    <x v="3"/>
    <x v="4"/>
    <x v="0"/>
    <x v="622"/>
    <n v="0.35129465335133059"/>
  </r>
  <r>
    <x v="3"/>
    <x v="0"/>
    <x v="0"/>
    <x v="623"/>
    <n v="18.941368962408514"/>
  </r>
  <r>
    <x v="3"/>
    <x v="6"/>
    <x v="0"/>
    <x v="623"/>
    <n v="4.6193514812985774E-2"/>
  </r>
  <r>
    <x v="3"/>
    <x v="1"/>
    <x v="0"/>
    <x v="623"/>
    <n v="0.37197479676444772"/>
  </r>
  <r>
    <x v="3"/>
    <x v="2"/>
    <x v="0"/>
    <x v="623"/>
    <n v="2.8697285416794482"/>
  </r>
  <r>
    <x v="3"/>
    <x v="7"/>
    <x v="0"/>
    <x v="623"/>
    <n v="0.89311379705716609"/>
  </r>
  <r>
    <x v="3"/>
    <x v="8"/>
    <x v="0"/>
    <x v="623"/>
    <n v="4.6193514812985774E-2"/>
  </r>
  <r>
    <x v="3"/>
    <x v="5"/>
    <x v="0"/>
    <x v="623"/>
    <n v="2.8697285416794482"/>
  </r>
  <r>
    <x v="3"/>
    <x v="3"/>
    <x v="0"/>
    <x v="624"/>
    <n v="0.36950495958660845"/>
  </r>
  <r>
    <x v="3"/>
    <x v="4"/>
    <x v="0"/>
    <x v="624"/>
    <n v="0.35125336078860592"/>
  </r>
  <r>
    <x v="3"/>
    <x v="0"/>
    <x v="0"/>
    <x v="625"/>
    <n v="18.568501339727856"/>
  </r>
  <r>
    <x v="3"/>
    <x v="6"/>
    <x v="0"/>
    <x v="625"/>
    <n v="4.529715594158757E-2"/>
  </r>
  <r>
    <x v="3"/>
    <x v="1"/>
    <x v="0"/>
    <x v="625"/>
    <n v="0.37286762268065882"/>
  </r>
  <r>
    <x v="3"/>
    <x v="2"/>
    <x v="0"/>
    <x v="625"/>
    <n v="2.8693054935016926"/>
  </r>
  <r>
    <x v="3"/>
    <x v="7"/>
    <x v="0"/>
    <x v="625"/>
    <n v="0.89283390606330404"/>
  </r>
  <r>
    <x v="3"/>
    <x v="8"/>
    <x v="0"/>
    <x v="625"/>
    <n v="4.529715594158757E-2"/>
  </r>
  <r>
    <x v="3"/>
    <x v="5"/>
    <x v="0"/>
    <x v="625"/>
    <n v="2.8693054935016926"/>
  </r>
  <r>
    <x v="3"/>
    <x v="3"/>
    <x v="0"/>
    <x v="626"/>
    <n v="0.36909273011487276"/>
  </r>
  <r>
    <x v="3"/>
    <x v="4"/>
    <x v="0"/>
    <x v="626"/>
    <n v="0.35121298786184862"/>
  </r>
  <r>
    <x v="3"/>
    <x v="0"/>
    <x v="0"/>
    <x v="627"/>
    <n v="18.194738945193283"/>
  </r>
  <r>
    <x v="3"/>
    <x v="6"/>
    <x v="0"/>
    <x v="627"/>
    <n v="4.4398919083479003E-2"/>
  </r>
  <r>
    <x v="3"/>
    <x v="1"/>
    <x v="0"/>
    <x v="627"/>
    <n v="0.37376239453457194"/>
  </r>
  <r>
    <x v="3"/>
    <x v="2"/>
    <x v="0"/>
    <x v="627"/>
    <n v="2.8688718929053758"/>
  </r>
  <r>
    <x v="3"/>
    <x v="7"/>
    <x v="0"/>
    <x v="627"/>
    <n v="0.8925544222990226"/>
  </r>
  <r>
    <x v="3"/>
    <x v="8"/>
    <x v="0"/>
    <x v="627"/>
    <n v="4.4398919083479003E-2"/>
  </r>
  <r>
    <x v="3"/>
    <x v="5"/>
    <x v="0"/>
    <x v="627"/>
    <n v="2.8688718929053758"/>
  </r>
  <r>
    <x v="3"/>
    <x v="3"/>
    <x v="0"/>
    <x v="628"/>
    <n v="0.3686805010500338"/>
  </r>
  <r>
    <x v="3"/>
    <x v="4"/>
    <x v="0"/>
    <x v="628"/>
    <n v="0.35117731244083128"/>
  </r>
  <r>
    <x v="3"/>
    <x v="0"/>
    <x v="0"/>
    <x v="629"/>
    <n v="17.820079756378057"/>
  </r>
  <r>
    <x v="3"/>
    <x v="6"/>
    <x v="0"/>
    <x v="629"/>
    <n v="4.349864596551329E-2"/>
  </r>
  <r>
    <x v="3"/>
    <x v="1"/>
    <x v="0"/>
    <x v="629"/>
    <n v="0.37465918881522603"/>
  </r>
  <r>
    <x v="3"/>
    <x v="2"/>
    <x v="0"/>
    <x v="629"/>
    <n v="2.8684742738180979"/>
  </r>
  <r>
    <x v="3"/>
    <x v="7"/>
    <x v="0"/>
    <x v="629"/>
    <n v="0.89230235625885168"/>
  </r>
  <r>
    <x v="3"/>
    <x v="8"/>
    <x v="0"/>
    <x v="629"/>
    <n v="4.349864596551329E-2"/>
  </r>
  <r>
    <x v="3"/>
    <x v="5"/>
    <x v="0"/>
    <x v="629"/>
    <n v="2.8684742738180979"/>
  </r>
  <r>
    <x v="3"/>
    <x v="3"/>
    <x v="0"/>
    <x v="630"/>
    <n v="0.36825429857114678"/>
  </r>
  <r>
    <x v="3"/>
    <x v="4"/>
    <x v="0"/>
    <x v="630"/>
    <n v="0.35113868979415042"/>
  </r>
  <r>
    <x v="3"/>
    <x v="0"/>
    <x v="0"/>
    <x v="631"/>
    <n v="17.444522078738981"/>
  </r>
  <r>
    <x v="3"/>
    <x v="6"/>
    <x v="0"/>
    <x v="631"/>
    <n v="4.2597033615464387E-2"/>
  </r>
  <r>
    <x v="3"/>
    <x v="1"/>
    <x v="0"/>
    <x v="631"/>
    <n v="0.37555767763907627"/>
  </r>
  <r>
    <x v="3"/>
    <x v="2"/>
    <x v="0"/>
    <x v="631"/>
    <n v="2.8680411973334685"/>
  </r>
  <r>
    <x v="3"/>
    <x v="7"/>
    <x v="0"/>
    <x v="631"/>
    <n v="0.89202366631048702"/>
  </r>
  <r>
    <x v="3"/>
    <x v="8"/>
    <x v="0"/>
    <x v="631"/>
    <n v="4.2597033615464387E-2"/>
  </r>
  <r>
    <x v="3"/>
    <x v="5"/>
    <x v="0"/>
    <x v="631"/>
    <n v="2.8680411973334685"/>
  </r>
  <r>
    <x v="3"/>
    <x v="3"/>
    <x v="0"/>
    <x v="632"/>
    <n v="0.36782809654820614"/>
  </r>
  <r>
    <x v="3"/>
    <x v="4"/>
    <x v="0"/>
    <x v="632"/>
    <n v="0.35110218866045706"/>
  </r>
  <r>
    <x v="3"/>
    <x v="0"/>
    <x v="0"/>
    <x v="633"/>
    <n v="17.068063703580027"/>
  </r>
  <r>
    <x v="3"/>
    <x v="6"/>
    <x v="0"/>
    <x v="633"/>
    <n v="4.1693006658014002E-2"/>
  </r>
  <r>
    <x v="3"/>
    <x v="1"/>
    <x v="0"/>
    <x v="633"/>
    <n v="0.37645837515895497"/>
  </r>
  <r>
    <x v="3"/>
    <x v="2"/>
    <x v="0"/>
    <x v="633"/>
    <n v="2.867621869757695"/>
  </r>
  <r>
    <x v="3"/>
    <x v="7"/>
    <x v="0"/>
    <x v="633"/>
    <n v="0.89175436549482323"/>
  </r>
  <r>
    <x v="3"/>
    <x v="8"/>
    <x v="0"/>
    <x v="633"/>
    <n v="4.1693006658014002E-2"/>
  </r>
  <r>
    <x v="3"/>
    <x v="5"/>
    <x v="0"/>
    <x v="633"/>
    <n v="2.867621869757695"/>
  </r>
  <r>
    <x v="3"/>
    <x v="3"/>
    <x v="0"/>
    <x v="634"/>
    <n v="0.36740189498161158"/>
  </r>
  <r>
    <x v="3"/>
    <x v="4"/>
    <x v="0"/>
    <x v="634"/>
    <n v="0.35106537563271978"/>
  </r>
  <r>
    <x v="3"/>
    <x v="0"/>
    <x v="0"/>
    <x v="635"/>
    <n v="16.690702769081156"/>
  </r>
  <r>
    <x v="3"/>
    <x v="6"/>
    <x v="0"/>
    <x v="635"/>
    <n v="4.0787293959003115E-2"/>
  </r>
  <r>
    <x v="3"/>
    <x v="1"/>
    <x v="0"/>
    <x v="635"/>
    <n v="0.3773609344988692"/>
  </r>
  <r>
    <x v="3"/>
    <x v="2"/>
    <x v="0"/>
    <x v="635"/>
    <n v="2.867188794193285"/>
  </r>
  <r>
    <x v="3"/>
    <x v="7"/>
    <x v="0"/>
    <x v="635"/>
    <n v="0.89147648972476257"/>
  </r>
  <r>
    <x v="3"/>
    <x v="8"/>
    <x v="0"/>
    <x v="635"/>
    <n v="4.0787293959003115E-2"/>
  </r>
  <r>
    <x v="3"/>
    <x v="5"/>
    <x v="0"/>
    <x v="635"/>
    <n v="2.867188794193285"/>
  </r>
  <r>
    <x v="3"/>
    <x v="3"/>
    <x v="0"/>
    <x v="636"/>
    <n v="0.36697569385726325"/>
  </r>
  <r>
    <x v="3"/>
    <x v="4"/>
    <x v="0"/>
    <x v="636"/>
    <n v="0.35103062574677324"/>
  </r>
  <r>
    <x v="3"/>
    <x v="0"/>
    <x v="0"/>
    <x v="637"/>
    <n v="16.312437221244977"/>
  </r>
  <r>
    <x v="3"/>
    <x v="6"/>
    <x v="0"/>
    <x v="637"/>
    <n v="3.9879496622267051E-2"/>
  </r>
  <r>
    <x v="3"/>
    <x v="1"/>
    <x v="0"/>
    <x v="637"/>
    <n v="0.37826554783618038"/>
  </r>
  <r>
    <x v="3"/>
    <x v="2"/>
    <x v="0"/>
    <x v="637"/>
    <n v="2.8667660867373135"/>
  </r>
  <r>
    <x v="3"/>
    <x v="7"/>
    <x v="0"/>
    <x v="637"/>
    <n v="0.89120797619892411"/>
  </r>
  <r>
    <x v="3"/>
    <x v="8"/>
    <x v="0"/>
    <x v="637"/>
    <n v="3.9879496622267051E-2"/>
  </r>
  <r>
    <x v="3"/>
    <x v="5"/>
    <x v="0"/>
    <x v="637"/>
    <n v="2.8667660867373135"/>
  </r>
  <r>
    <x v="3"/>
    <x v="3"/>
    <x v="0"/>
    <x v="638"/>
    <n v="0.36654250629171159"/>
  </r>
  <r>
    <x v="3"/>
    <x v="4"/>
    <x v="0"/>
    <x v="638"/>
    <n v="0.35099562234550685"/>
  </r>
  <r>
    <x v="3"/>
    <x v="0"/>
    <x v="0"/>
    <x v="639"/>
    <n v="15.933265165012775"/>
  </r>
  <r>
    <x v="3"/>
    <x v="6"/>
    <x v="0"/>
    <x v="639"/>
    <n v="3.8969951514913906E-2"/>
  </r>
  <r>
    <x v="3"/>
    <x v="1"/>
    <x v="0"/>
    <x v="639"/>
    <n v="0.3791720562322009"/>
  </r>
  <r>
    <x v="3"/>
    <x v="2"/>
    <x v="0"/>
    <x v="639"/>
    <n v="2.8663362801655801"/>
  </r>
  <r>
    <x v="3"/>
    <x v="7"/>
    <x v="0"/>
    <x v="639"/>
    <n v="0.89093091587237772"/>
  </r>
  <r>
    <x v="3"/>
    <x v="8"/>
    <x v="0"/>
    <x v="639"/>
    <n v="3.8969951514913906E-2"/>
  </r>
  <r>
    <x v="3"/>
    <x v="5"/>
    <x v="0"/>
    <x v="639"/>
    <n v="2.8663362801655801"/>
  </r>
  <r>
    <x v="3"/>
    <x v="3"/>
    <x v="0"/>
    <x v="640"/>
    <n v="0.36611630609808543"/>
  </r>
  <r>
    <x v="3"/>
    <x v="4"/>
    <x v="0"/>
    <x v="640"/>
    <n v="0.35096153859353052"/>
  </r>
  <r>
    <x v="3"/>
    <x v="0"/>
    <x v="0"/>
    <x v="641"/>
    <n v="15.553184586000356"/>
  </r>
  <r>
    <x v="3"/>
    <x v="6"/>
    <x v="0"/>
    <x v="641"/>
    <n v="3.8058413336645558E-2"/>
  </r>
  <r>
    <x v="3"/>
    <x v="1"/>
    <x v="0"/>
    <x v="641"/>
    <n v="0.38008057901241982"/>
  </r>
  <r>
    <x v="3"/>
    <x v="2"/>
    <x v="0"/>
    <x v="641"/>
    <n v="2.8659032059925682"/>
  </r>
  <r>
    <x v="3"/>
    <x v="7"/>
    <x v="0"/>
    <x v="641"/>
    <n v="0.89065426561688144"/>
  </r>
  <r>
    <x v="3"/>
    <x v="8"/>
    <x v="0"/>
    <x v="641"/>
    <n v="3.8058413336645558E-2"/>
  </r>
  <r>
    <x v="3"/>
    <x v="5"/>
    <x v="0"/>
    <x v="641"/>
    <n v="2.8659032059925682"/>
  </r>
  <r>
    <x v="3"/>
    <x v="3"/>
    <x v="0"/>
    <x v="642"/>
    <n v="0.36569010633926702"/>
  </r>
  <r>
    <x v="3"/>
    <x v="4"/>
    <x v="0"/>
    <x v="642"/>
    <n v="0.35092942994785492"/>
  </r>
  <r>
    <x v="3"/>
    <x v="0"/>
    <x v="0"/>
    <x v="643"/>
    <n v="15.17219349369226"/>
  </r>
  <r>
    <x v="3"/>
    <x v="6"/>
    <x v="0"/>
    <x v="643"/>
    <n v="3.7144934640343949E-2"/>
  </r>
  <r>
    <x v="3"/>
    <x v="1"/>
    <x v="0"/>
    <x v="643"/>
    <n v="0.38099109230809608"/>
  </r>
  <r>
    <x v="3"/>
    <x v="2"/>
    <x v="0"/>
    <x v="643"/>
    <n v="2.8654838806442351"/>
  </r>
  <r>
    <x v="3"/>
    <x v="7"/>
    <x v="0"/>
    <x v="643"/>
    <n v="0.89038693713466421"/>
  </r>
  <r>
    <x v="3"/>
    <x v="8"/>
    <x v="0"/>
    <x v="643"/>
    <n v="3.7144934640343949E-2"/>
  </r>
  <r>
    <x v="3"/>
    <x v="5"/>
    <x v="0"/>
    <x v="643"/>
    <n v="2.8654838806442351"/>
  </r>
  <r>
    <x v="3"/>
    <x v="3"/>
    <x v="0"/>
    <x v="644"/>
    <n v="0.36526390703668365"/>
  </r>
  <r>
    <x v="3"/>
    <x v="4"/>
    <x v="0"/>
    <x v="644"/>
    <n v="0.35089715583418446"/>
  </r>
  <r>
    <x v="3"/>
    <x v="0"/>
    <x v="0"/>
    <x v="645"/>
    <n v="14.790289997246354"/>
  </r>
  <r>
    <x v="3"/>
    <x v="6"/>
    <x v="0"/>
    <x v="645"/>
    <n v="3.62297299084922E-2"/>
  </r>
  <r>
    <x v="3"/>
    <x v="1"/>
    <x v="0"/>
    <x v="645"/>
    <n v="0.38190349644590627"/>
  </r>
  <r>
    <x v="3"/>
    <x v="2"/>
    <x v="0"/>
    <x v="645"/>
    <n v="2.8650508073874459"/>
  </r>
  <r>
    <x v="3"/>
    <x v="7"/>
    <x v="0"/>
    <x v="645"/>
    <n v="0.89011109784595221"/>
  </r>
  <r>
    <x v="3"/>
    <x v="8"/>
    <x v="0"/>
    <x v="645"/>
    <n v="3.62297299084922E-2"/>
  </r>
  <r>
    <x v="3"/>
    <x v="5"/>
    <x v="0"/>
    <x v="645"/>
    <n v="2.8650508073874459"/>
  </r>
  <r>
    <x v="3"/>
    <x v="3"/>
    <x v="0"/>
    <x v="646"/>
    <n v="0.36483770819077943"/>
  </r>
  <r>
    <x v="3"/>
    <x v="4"/>
    <x v="0"/>
    <x v="646"/>
    <n v="0.35086679845535151"/>
  </r>
  <r>
    <x v="3"/>
    <x v="0"/>
    <x v="0"/>
    <x v="647"/>
    <n v="14.407472033847696"/>
  </r>
  <r>
    <x v="3"/>
    <x v="6"/>
    <x v="0"/>
    <x v="647"/>
    <n v="3.531244358175438E-2"/>
  </r>
  <r>
    <x v="3"/>
    <x v="1"/>
    <x v="0"/>
    <x v="647"/>
    <n v="0.38281796339865853"/>
  </r>
  <r>
    <x v="3"/>
    <x v="2"/>
    <x v="0"/>
    <x v="647"/>
    <n v="2.8647164969031502"/>
  </r>
  <r>
    <x v="3"/>
    <x v="7"/>
    <x v="0"/>
    <x v="647"/>
    <n v="0.88984455355080061"/>
  </r>
  <r>
    <x v="3"/>
    <x v="8"/>
    <x v="0"/>
    <x v="647"/>
    <n v="3.531244358175438E-2"/>
  </r>
  <r>
    <x v="3"/>
    <x v="5"/>
    <x v="0"/>
    <x v="647"/>
    <n v="2.8647164969031502"/>
  </r>
  <r>
    <x v="3"/>
    <x v="3"/>
    <x v="0"/>
    <x v="648"/>
    <n v="0.36555553158785781"/>
  </r>
  <r>
    <x v="3"/>
    <x v="4"/>
    <x v="0"/>
    <x v="648"/>
    <n v="0.35083633398811376"/>
  </r>
  <r>
    <x v="3"/>
    <x v="0"/>
    <x v="0"/>
    <x v="649"/>
    <n v="14.023738182531082"/>
  </r>
  <r>
    <x v="3"/>
    <x v="6"/>
    <x v="0"/>
    <x v="649"/>
    <n v="3.4394435678362006E-2"/>
  </r>
  <r>
    <x v="3"/>
    <x v="1"/>
    <x v="0"/>
    <x v="649"/>
    <n v="0.38373385131661453"/>
  </r>
  <r>
    <x v="3"/>
    <x v="2"/>
    <x v="0"/>
    <x v="649"/>
    <n v="2.8643878520205535"/>
  </r>
  <r>
    <x v="3"/>
    <x v="7"/>
    <x v="0"/>
    <x v="649"/>
    <n v="0.88956945995909964"/>
  </r>
  <r>
    <x v="3"/>
    <x v="8"/>
    <x v="0"/>
    <x v="649"/>
    <n v="3.4394435678362006E-2"/>
  </r>
  <r>
    <x v="3"/>
    <x v="5"/>
    <x v="0"/>
    <x v="649"/>
    <n v="2.8643878520205535"/>
  </r>
  <r>
    <x v="3"/>
    <x v="3"/>
    <x v="0"/>
    <x v="650"/>
    <n v="0.36517476909059265"/>
  </r>
  <r>
    <x v="3"/>
    <x v="4"/>
    <x v="0"/>
    <x v="650"/>
    <n v="0.35080443018371543"/>
  </r>
  <r>
    <x v="3"/>
    <x v="0"/>
    <x v="0"/>
    <x v="651"/>
    <n v="13.639086445153568"/>
  </r>
  <r>
    <x v="3"/>
    <x v="6"/>
    <x v="0"/>
    <x v="651"/>
    <n v="3.3474521074965791E-2"/>
  </r>
  <r>
    <x v="3"/>
    <x v="1"/>
    <x v="0"/>
    <x v="651"/>
    <n v="0.38465173737751324"/>
  </r>
  <r>
    <x v="3"/>
    <x v="2"/>
    <x v="0"/>
    <x v="651"/>
    <n v="2.8639589681704747"/>
  </r>
  <r>
    <x v="3"/>
    <x v="7"/>
    <x v="0"/>
    <x v="651"/>
    <n v="0.88929469873301126"/>
  </r>
  <r>
    <x v="3"/>
    <x v="8"/>
    <x v="0"/>
    <x v="651"/>
    <n v="3.3474521074965791E-2"/>
  </r>
  <r>
    <x v="3"/>
    <x v="5"/>
    <x v="0"/>
    <x v="651"/>
    <n v="2.8639589681704747"/>
  </r>
  <r>
    <x v="3"/>
    <x v="3"/>
    <x v="0"/>
    <x v="652"/>
    <n v="0.36475555385828695"/>
  </r>
  <r>
    <x v="3"/>
    <x v="4"/>
    <x v="0"/>
    <x v="652"/>
    <n v="0.35077534146890077"/>
  </r>
  <r>
    <x v="3"/>
    <x v="0"/>
    <x v="0"/>
    <x v="653"/>
    <n v="13.2535142480742"/>
  </r>
  <r>
    <x v="3"/>
    <x v="6"/>
    <x v="0"/>
    <x v="653"/>
    <n v="3.2551486618541708E-2"/>
  </r>
  <r>
    <x v="3"/>
    <x v="1"/>
    <x v="0"/>
    <x v="653"/>
    <n v="0.3855721970793678"/>
  </r>
  <r>
    <x v="3"/>
    <x v="2"/>
    <x v="0"/>
    <x v="653"/>
    <n v="2.8635514822420527"/>
  </r>
  <r>
    <x v="3"/>
    <x v="7"/>
    <x v="0"/>
    <x v="653"/>
    <n v="0.88903804271411968"/>
  </r>
  <r>
    <x v="3"/>
    <x v="8"/>
    <x v="0"/>
    <x v="653"/>
    <n v="3.2551486618541708E-2"/>
  </r>
  <r>
    <x v="3"/>
    <x v="5"/>
    <x v="0"/>
    <x v="653"/>
    <n v="2.8635514822420527"/>
  </r>
  <r>
    <x v="3"/>
    <x v="3"/>
    <x v="0"/>
    <x v="654"/>
    <n v="0.36432935218093654"/>
  </r>
  <r>
    <x v="3"/>
    <x v="4"/>
    <x v="0"/>
    <x v="654"/>
    <n v="0.3507451342019241"/>
  </r>
  <r>
    <x v="3"/>
    <x v="0"/>
    <x v="0"/>
    <x v="655"/>
    <n v="12.867019708699427"/>
  </r>
  <r>
    <x v="3"/>
    <x v="6"/>
    <x v="0"/>
    <x v="655"/>
    <n v="3.1626766974990971E-2"/>
  </r>
  <r>
    <x v="3"/>
    <x v="1"/>
    <x v="0"/>
    <x v="655"/>
    <n v="0.38649453937477313"/>
  </r>
  <r>
    <x v="3"/>
    <x v="2"/>
    <x v="0"/>
    <x v="655"/>
    <n v="2.8631195941232512"/>
  </r>
  <r>
    <x v="3"/>
    <x v="7"/>
    <x v="0"/>
    <x v="655"/>
    <n v="0.88876407466306129"/>
  </r>
  <r>
    <x v="3"/>
    <x v="8"/>
    <x v="0"/>
    <x v="655"/>
    <n v="3.1626766974990971E-2"/>
  </r>
  <r>
    <x v="3"/>
    <x v="5"/>
    <x v="0"/>
    <x v="655"/>
    <n v="2.8631195941232512"/>
  </r>
  <r>
    <x v="3"/>
    <x v="3"/>
    <x v="0"/>
    <x v="656"/>
    <n v="0.36390315094529946"/>
  </r>
  <r>
    <x v="3"/>
    <x v="4"/>
    <x v="0"/>
    <x v="656"/>
    <n v="0.3507167746153339"/>
  </r>
  <r>
    <x v="3"/>
    <x v="0"/>
    <x v="0"/>
    <x v="657"/>
    <n v="12.479600695802073"/>
  </r>
  <r>
    <x v="3"/>
    <x v="6"/>
    <x v="0"/>
    <x v="657"/>
    <n v="3.0699846871622923E-2"/>
  </r>
  <r>
    <x v="3"/>
    <x v="1"/>
    <x v="0"/>
    <x v="657"/>
    <n v="0.3874190128973542"/>
  </r>
  <r>
    <x v="3"/>
    <x v="2"/>
    <x v="0"/>
    <x v="657"/>
    <n v="2.8627014171812881"/>
  </r>
  <r>
    <x v="3"/>
    <x v="7"/>
    <x v="0"/>
    <x v="657"/>
    <n v="0.88849933893130539"/>
  </r>
  <r>
    <x v="3"/>
    <x v="8"/>
    <x v="0"/>
    <x v="657"/>
    <n v="3.0699846871622923E-2"/>
  </r>
  <r>
    <x v="3"/>
    <x v="5"/>
    <x v="0"/>
    <x v="657"/>
    <n v="2.8627014171812881"/>
  </r>
  <r>
    <x v="3"/>
    <x v="3"/>
    <x v="0"/>
    <x v="658"/>
    <n v="0.36347695018079662"/>
  </r>
  <r>
    <x v="3"/>
    <x v="4"/>
    <x v="0"/>
    <x v="658"/>
    <n v="0.35068837207217207"/>
  </r>
  <r>
    <x v="3"/>
    <x v="0"/>
    <x v="0"/>
    <x v="659"/>
    <n v="12.09125527623719"/>
  </r>
  <r>
    <x v="3"/>
    <x v="6"/>
    <x v="0"/>
    <x v="659"/>
    <n v="2.9771142164774427E-2"/>
  </r>
  <r>
    <x v="3"/>
    <x v="1"/>
    <x v="0"/>
    <x v="659"/>
    <n v="0.38834541956488366"/>
  </r>
  <r>
    <x v="3"/>
    <x v="2"/>
    <x v="0"/>
    <x v="659"/>
    <n v="2.8622695299808187"/>
  </r>
  <r>
    <x v="3"/>
    <x v="7"/>
    <x v="0"/>
    <x v="659"/>
    <n v="0.88822617584340047"/>
  </r>
  <r>
    <x v="3"/>
    <x v="8"/>
    <x v="0"/>
    <x v="659"/>
    <n v="2.9771142164774427E-2"/>
  </r>
  <r>
    <x v="3"/>
    <x v="5"/>
    <x v="0"/>
    <x v="659"/>
    <n v="2.8622695299808187"/>
  </r>
  <r>
    <x v="3"/>
    <x v="3"/>
    <x v="0"/>
    <x v="660"/>
    <n v="0.36305074986549002"/>
  </r>
  <r>
    <x v="3"/>
    <x v="4"/>
    <x v="0"/>
    <x v="660"/>
    <n v="0.35066175899656216"/>
  </r>
  <r>
    <x v="3"/>
    <x v="0"/>
    <x v="0"/>
    <x v="661"/>
    <n v="11.701981374268081"/>
  </r>
  <r>
    <x v="3"/>
    <x v="6"/>
    <x v="0"/>
    <x v="661"/>
    <n v="2.8840359630328039E-2"/>
  </r>
  <r>
    <x v="3"/>
    <x v="1"/>
    <x v="0"/>
    <x v="661"/>
    <n v="0.38927390196910833"/>
  </r>
  <r>
    <x v="3"/>
    <x v="2"/>
    <x v="0"/>
    <x v="661"/>
    <n v="2.8618479824364362"/>
  </r>
  <r>
    <x v="3"/>
    <x v="7"/>
    <x v="0"/>
    <x v="661"/>
    <n v="0.88796221849703405"/>
  </r>
  <r>
    <x v="3"/>
    <x v="8"/>
    <x v="0"/>
    <x v="661"/>
    <n v="2.8840359630328039E-2"/>
  </r>
  <r>
    <x v="3"/>
    <x v="5"/>
    <x v="0"/>
    <x v="661"/>
    <n v="2.8618479824364362"/>
  </r>
  <r>
    <x v="3"/>
    <x v="3"/>
    <x v="0"/>
    <x v="662"/>
    <n v="0.36261756312028215"/>
  </r>
  <r>
    <x v="3"/>
    <x v="4"/>
    <x v="0"/>
    <x v="662"/>
    <n v="0.35063516118565285"/>
  </r>
  <r>
    <x v="3"/>
    <x v="0"/>
    <x v="0"/>
    <x v="663"/>
    <n v="11.311777029331612"/>
  </r>
  <r>
    <x v="3"/>
    <x v="6"/>
    <x v="0"/>
    <x v="663"/>
    <n v="2.7907743155381661E-2"/>
  </r>
  <r>
    <x v="3"/>
    <x v="1"/>
    <x v="0"/>
    <x v="663"/>
    <n v="0.39020434493646872"/>
  </r>
  <r>
    <x v="3"/>
    <x v="2"/>
    <x v="0"/>
    <x v="663"/>
    <n v="2.8614193552500256"/>
  </r>
  <r>
    <x v="3"/>
    <x v="7"/>
    <x v="0"/>
    <x v="663"/>
    <n v="0.88768986164903319"/>
  </r>
  <r>
    <x v="3"/>
    <x v="8"/>
    <x v="0"/>
    <x v="663"/>
    <n v="2.7907743155381661E-2"/>
  </r>
  <r>
    <x v="3"/>
    <x v="5"/>
    <x v="0"/>
    <x v="663"/>
    <n v="2.8614193552500256"/>
  </r>
  <r>
    <x v="3"/>
    <x v="3"/>
    <x v="0"/>
    <x v="664"/>
    <n v="0.36219136373276672"/>
  </r>
  <r>
    <x v="3"/>
    <x v="4"/>
    <x v="0"/>
    <x v="664"/>
    <n v="0.35060948053706742"/>
  </r>
  <r>
    <x v="3"/>
    <x v="0"/>
    <x v="0"/>
    <x v="665"/>
    <n v="10.920640193212138"/>
  </r>
  <r>
    <x v="3"/>
    <x v="6"/>
    <x v="0"/>
    <x v="665"/>
    <n v="2.6973114778335201E-2"/>
  </r>
  <r>
    <x v="3"/>
    <x v="1"/>
    <x v="0"/>
    <x v="665"/>
    <n v="0.39113683611947342"/>
  </r>
  <r>
    <x v="3"/>
    <x v="2"/>
    <x v="0"/>
    <x v="665"/>
    <n v="2.8609874694264992"/>
  </r>
  <r>
    <x v="3"/>
    <x v="7"/>
    <x v="0"/>
    <x v="665"/>
    <n v="0.88741791022972782"/>
  </r>
  <r>
    <x v="3"/>
    <x v="8"/>
    <x v="0"/>
    <x v="665"/>
    <n v="2.6973114778335201E-2"/>
  </r>
  <r>
    <x v="3"/>
    <x v="5"/>
    <x v="0"/>
    <x v="665"/>
    <n v="2.8609874694264992"/>
  </r>
  <r>
    <x v="3"/>
    <x v="3"/>
    <x v="0"/>
    <x v="666"/>
    <n v="0.36176516478720888"/>
  </r>
  <r>
    <x v="3"/>
    <x v="4"/>
    <x v="0"/>
    <x v="666"/>
    <n v="0.35058550155930845"/>
  </r>
  <r>
    <x v="3"/>
    <x v="0"/>
    <x v="0"/>
    <x v="667"/>
    <n v="10.528568834619881"/>
  </r>
  <r>
    <x v="3"/>
    <x v="6"/>
    <x v="0"/>
    <x v="667"/>
    <n v="2.6036512292412869E-2"/>
  </r>
  <r>
    <x v="3"/>
    <x v="1"/>
    <x v="0"/>
    <x v="667"/>
    <n v="0.3920713585922585"/>
  </r>
  <r>
    <x v="3"/>
    <x v="2"/>
    <x v="0"/>
    <x v="667"/>
    <n v="2.860569294706603"/>
  </r>
  <r>
    <x v="3"/>
    <x v="7"/>
    <x v="0"/>
    <x v="667"/>
    <n v="0.88715512454788514"/>
  </r>
  <r>
    <x v="3"/>
    <x v="8"/>
    <x v="0"/>
    <x v="667"/>
    <n v="2.6036512292412869E-2"/>
  </r>
  <r>
    <x v="3"/>
    <x v="5"/>
    <x v="0"/>
    <x v="667"/>
    <n v="2.860569294706603"/>
  </r>
  <r>
    <x v="3"/>
    <x v="3"/>
    <x v="0"/>
    <x v="668"/>
    <n v="0.36133896631249662"/>
  </r>
  <r>
    <x v="3"/>
    <x v="4"/>
    <x v="0"/>
    <x v="668"/>
    <n v="0.35056162565607618"/>
  </r>
  <r>
    <x v="3"/>
    <x v="0"/>
    <x v="0"/>
    <x v="669"/>
    <n v="10.13556099049709"/>
  </r>
  <r>
    <x v="3"/>
    <x v="6"/>
    <x v="0"/>
    <x v="669"/>
    <n v="2.5098083937932201E-2"/>
  </r>
  <r>
    <x v="3"/>
    <x v="1"/>
    <x v="0"/>
    <x v="669"/>
    <n v="0.3930078441227895"/>
  </r>
  <r>
    <x v="3"/>
    <x v="2"/>
    <x v="0"/>
    <x v="669"/>
    <n v="2.8601374097982113"/>
  </r>
  <r>
    <x v="3"/>
    <x v="7"/>
    <x v="0"/>
    <x v="669"/>
    <n v="0.88688397494945426"/>
  </r>
  <r>
    <x v="3"/>
    <x v="8"/>
    <x v="0"/>
    <x v="669"/>
    <n v="2.5098083937932201E-2"/>
  </r>
  <r>
    <x v="3"/>
    <x v="5"/>
    <x v="0"/>
    <x v="669"/>
    <n v="2.8601374097982113"/>
  </r>
  <r>
    <x v="3"/>
    <x v="3"/>
    <x v="0"/>
    <x v="670"/>
    <n v="0.36091276827987517"/>
  </r>
  <r>
    <x v="3"/>
    <x v="4"/>
    <x v="0"/>
    <x v="670"/>
    <n v="0.35053939321039174"/>
  </r>
  <r>
    <x v="3"/>
    <x v="0"/>
    <x v="0"/>
    <x v="671"/>
    <n v="9.7416145763757633"/>
  </r>
  <r>
    <x v="3"/>
    <x v="6"/>
    <x v="0"/>
    <x v="671"/>
    <n v="2.4157580965176888E-2"/>
  </r>
  <r>
    <x v="3"/>
    <x v="1"/>
    <x v="0"/>
    <x v="671"/>
    <n v="0.39394641412132708"/>
  </r>
  <r>
    <x v="3"/>
    <x v="2"/>
    <x v="0"/>
    <x v="671"/>
    <n v="2.8596242014578976"/>
  </r>
  <r>
    <x v="3"/>
    <x v="7"/>
    <x v="0"/>
    <x v="671"/>
    <n v="0.88662196461715947"/>
  </r>
  <r>
    <x v="3"/>
    <x v="8"/>
    <x v="0"/>
    <x v="671"/>
    <n v="2.4157580965176888E-2"/>
  </r>
  <r>
    <x v="3"/>
    <x v="5"/>
    <x v="0"/>
    <x v="671"/>
    <n v="2.8596242014578976"/>
  </r>
  <r>
    <x v="3"/>
    <x v="3"/>
    <x v="0"/>
    <x v="672"/>
    <n v="0.35933518979083257"/>
  </r>
  <r>
    <x v="3"/>
    <x v="4"/>
    <x v="0"/>
    <x v="672"/>
    <n v="0.35051732206146102"/>
  </r>
  <r>
    <x v="3"/>
    <x v="0"/>
    <x v="0"/>
    <x v="673"/>
    <n v="9.3467272547771838"/>
  </r>
  <r>
    <x v="3"/>
    <x v="6"/>
    <x v="0"/>
    <x v="673"/>
    <n v="2.3214464003232738E-2"/>
  </r>
  <r>
    <x v="3"/>
    <x v="1"/>
    <x v="0"/>
    <x v="673"/>
    <n v="0.39488732159857931"/>
  </r>
  <r>
    <x v="3"/>
    <x v="2"/>
    <x v="0"/>
    <x v="673"/>
    <n v="2.8591009551139335"/>
  </r>
  <r>
    <x v="3"/>
    <x v="7"/>
    <x v="0"/>
    <x v="673"/>
    <n v="0.88635168687889154"/>
  </r>
  <r>
    <x v="3"/>
    <x v="8"/>
    <x v="0"/>
    <x v="673"/>
    <n v="2.3214464003232738E-2"/>
  </r>
  <r>
    <x v="3"/>
    <x v="5"/>
    <x v="0"/>
    <x v="673"/>
    <n v="2.8591009551139335"/>
  </r>
  <r>
    <x v="3"/>
    <x v="3"/>
    <x v="0"/>
    <x v="674"/>
    <n v="0.35888494788607339"/>
  </r>
  <r>
    <x v="3"/>
    <x v="4"/>
    <x v="0"/>
    <x v="674"/>
    <n v="0.35049854143553993"/>
  </r>
  <r>
    <x v="3"/>
    <x v="0"/>
    <x v="0"/>
    <x v="675"/>
    <n v="8.9508969966446035"/>
  </r>
  <r>
    <x v="3"/>
    <x v="6"/>
    <x v="0"/>
    <x v="675"/>
    <n v="2.2269364017769171E-2"/>
  </r>
  <r>
    <x v="3"/>
    <x v="1"/>
    <x v="0"/>
    <x v="675"/>
    <n v="0.39583025813258033"/>
  </r>
  <r>
    <x v="3"/>
    <x v="2"/>
    <x v="0"/>
    <x v="675"/>
    <n v="2.8586641162992121"/>
  </r>
  <r>
    <x v="3"/>
    <x v="7"/>
    <x v="0"/>
    <x v="675"/>
    <n v="0.88608188389763476"/>
  </r>
  <r>
    <x v="3"/>
    <x v="8"/>
    <x v="0"/>
    <x v="675"/>
    <n v="2.2269364017769171E-2"/>
  </r>
  <r>
    <x v="3"/>
    <x v="5"/>
    <x v="0"/>
    <x v="675"/>
    <n v="2.8586641162992121"/>
  </r>
  <r>
    <x v="3"/>
    <x v="3"/>
    <x v="0"/>
    <x v="676"/>
    <n v="0.35847272931728291"/>
  </r>
  <r>
    <x v="3"/>
    <x v="4"/>
    <x v="0"/>
    <x v="676"/>
    <n v="0.35048244020077224"/>
  </r>
  <r>
    <x v="3"/>
    <x v="0"/>
    <x v="0"/>
    <x v="677"/>
    <n v="8.5541221128197691"/>
  </r>
  <r>
    <x v="3"/>
    <x v="6"/>
    <x v="0"/>
    <x v="677"/>
    <n v="2.1323006710832038E-2"/>
  </r>
  <r>
    <x v="3"/>
    <x v="1"/>
    <x v="0"/>
    <x v="677"/>
    <n v="0.39677488382483378"/>
  </r>
  <r>
    <x v="3"/>
    <x v="2"/>
    <x v="0"/>
    <x v="677"/>
    <n v="2.8582665073358804"/>
  </r>
  <r>
    <x v="3"/>
    <x v="7"/>
    <x v="0"/>
    <x v="677"/>
    <n v="0.885838557264227"/>
  </r>
  <r>
    <x v="3"/>
    <x v="8"/>
    <x v="0"/>
    <x v="677"/>
    <n v="2.1323006710832038E-2"/>
  </r>
  <r>
    <x v="3"/>
    <x v="5"/>
    <x v="0"/>
    <x v="677"/>
    <n v="2.8582665073358804"/>
  </r>
  <r>
    <x v="3"/>
    <x v="3"/>
    <x v="0"/>
    <x v="678"/>
    <n v="0.35804653768924943"/>
  </r>
  <r>
    <x v="3"/>
    <x v="4"/>
    <x v="0"/>
    <x v="678"/>
    <n v="0.35046548902366581"/>
  </r>
  <r>
    <x v="3"/>
    <x v="0"/>
    <x v="0"/>
    <x v="679"/>
    <n v="8.1564006977447381"/>
  </r>
  <r>
    <x v="3"/>
    <x v="6"/>
    <x v="0"/>
    <x v="679"/>
    <n v="2.0374967278945093E-2"/>
  </r>
  <r>
    <x v="3"/>
    <x v="1"/>
    <x v="0"/>
    <x v="679"/>
    <n v="0.39772141507503178"/>
  </r>
  <r>
    <x v="3"/>
    <x v="2"/>
    <x v="0"/>
    <x v="679"/>
    <n v="2.8578334418780305"/>
  </r>
  <r>
    <x v="3"/>
    <x v="7"/>
    <x v="0"/>
    <x v="679"/>
    <n v="0.88556953584604325"/>
  </r>
  <r>
    <x v="3"/>
    <x v="8"/>
    <x v="0"/>
    <x v="679"/>
    <n v="2.0374967278945093E-2"/>
  </r>
  <r>
    <x v="3"/>
    <x v="5"/>
    <x v="0"/>
    <x v="679"/>
    <n v="2.8578334418780305"/>
  </r>
  <r>
    <x v="3"/>
    <x v="3"/>
    <x v="0"/>
    <x v="680"/>
    <n v="0.357620346519405"/>
  </r>
  <r>
    <x v="3"/>
    <x v="4"/>
    <x v="0"/>
    <x v="680"/>
    <n v="0.35044996032953524"/>
  </r>
  <r>
    <x v="3"/>
    <x v="0"/>
    <x v="0"/>
    <x v="681"/>
    <n v="7.7577305795857976"/>
  </r>
  <r>
    <x v="3"/>
    <x v="6"/>
    <x v="0"/>
    <x v="681"/>
    <n v="1.9424695566143613E-2"/>
  </r>
  <r>
    <x v="3"/>
    <x v="1"/>
    <x v="0"/>
    <x v="681"/>
    <n v="0.39867011815894032"/>
  </r>
  <r>
    <x v="3"/>
    <x v="2"/>
    <x v="0"/>
    <x v="681"/>
    <n v="2.857414124979738"/>
  </r>
  <r>
    <x v="3"/>
    <x v="7"/>
    <x v="0"/>
    <x v="681"/>
    <n v="0.88530958432363882"/>
  </r>
  <r>
    <x v="3"/>
    <x v="8"/>
    <x v="0"/>
    <x v="681"/>
    <n v="1.9424695566143613E-2"/>
  </r>
  <r>
    <x v="3"/>
    <x v="5"/>
    <x v="0"/>
    <x v="681"/>
    <n v="2.857414124979738"/>
  </r>
  <r>
    <x v="3"/>
    <x v="3"/>
    <x v="0"/>
    <x v="682"/>
    <n v="0.35719415580466318"/>
  </r>
  <r>
    <x v="3"/>
    <x v="4"/>
    <x v="0"/>
    <x v="682"/>
    <n v="0.35043481887453432"/>
  </r>
  <r>
    <x v="3"/>
    <x v="0"/>
    <x v="0"/>
    <x v="683"/>
    <n v="7.3581097537195888"/>
  </r>
  <r>
    <x v="3"/>
    <x v="6"/>
    <x v="0"/>
    <x v="683"/>
    <n v="1.8472540779913196E-2"/>
  </r>
  <r>
    <x v="3"/>
    <x v="1"/>
    <x v="0"/>
    <x v="683"/>
    <n v="0.39962082586620923"/>
  </r>
  <r>
    <x v="3"/>
    <x v="2"/>
    <x v="0"/>
    <x v="683"/>
    <n v="2.856981060438244"/>
  </r>
  <r>
    <x v="3"/>
    <x v="7"/>
    <x v="0"/>
    <x v="683"/>
    <n v="0.88504136198299388"/>
  </r>
  <r>
    <x v="3"/>
    <x v="8"/>
    <x v="0"/>
    <x v="683"/>
    <n v="1.8472540779913196E-2"/>
  </r>
  <r>
    <x v="3"/>
    <x v="5"/>
    <x v="0"/>
    <x v="683"/>
    <n v="2.856981060438244"/>
  </r>
  <r>
    <x v="3"/>
    <x v="3"/>
    <x v="0"/>
    <x v="684"/>
    <n v="0.35676796552455148"/>
  </r>
  <r>
    <x v="3"/>
    <x v="4"/>
    <x v="0"/>
    <x v="684"/>
    <n v="0.35042104152911424"/>
  </r>
  <r>
    <x v="3"/>
    <x v="0"/>
    <x v="0"/>
    <x v="685"/>
    <n v="6.9575361242730001"/>
  </r>
  <r>
    <x v="3"/>
    <x v="6"/>
    <x v="0"/>
    <x v="685"/>
    <n v="1.7518316839169084E-2"/>
  </r>
  <r>
    <x v="3"/>
    <x v="1"/>
    <x v="0"/>
    <x v="685"/>
    <n v="0.40057362944658842"/>
  </r>
  <r>
    <x v="3"/>
    <x v="2"/>
    <x v="0"/>
    <x v="685"/>
    <n v="2.8565583637485936"/>
  </r>
  <r>
    <x v="3"/>
    <x v="7"/>
    <x v="0"/>
    <x v="685"/>
    <n v="0.88478218316115165"/>
  </r>
  <r>
    <x v="3"/>
    <x v="8"/>
    <x v="0"/>
    <x v="685"/>
    <n v="1.7518316839169084E-2"/>
  </r>
  <r>
    <x v="3"/>
    <x v="5"/>
    <x v="0"/>
    <x v="685"/>
    <n v="2.8565583637485936"/>
  </r>
  <r>
    <x v="3"/>
    <x v="3"/>
    <x v="0"/>
    <x v="686"/>
    <n v="0.35633478900329862"/>
  </r>
  <r>
    <x v="3"/>
    <x v="4"/>
    <x v="0"/>
    <x v="686"/>
    <n v="0.35040770980612201"/>
  </r>
  <r>
    <x v="3"/>
    <x v="0"/>
    <x v="0"/>
    <x v="687"/>
    <n v="6.5560076652376962"/>
  </r>
  <r>
    <x v="3"/>
    <x v="6"/>
    <x v="0"/>
    <x v="687"/>
    <n v="1.6562173339062614E-2"/>
  </r>
  <r>
    <x v="3"/>
    <x v="1"/>
    <x v="0"/>
    <x v="687"/>
    <n v="0.40152845903530404"/>
  </r>
  <r>
    <x v="3"/>
    <x v="2"/>
    <x v="0"/>
    <x v="687"/>
    <n v="2.8561285681247695"/>
  </r>
  <r>
    <x v="3"/>
    <x v="7"/>
    <x v="0"/>
    <x v="687"/>
    <n v="0.88451476119522787"/>
  </r>
  <r>
    <x v="3"/>
    <x v="8"/>
    <x v="0"/>
    <x v="687"/>
    <n v="1.6562173339062614E-2"/>
  </r>
  <r>
    <x v="3"/>
    <x v="5"/>
    <x v="0"/>
    <x v="687"/>
    <n v="2.8561285681247695"/>
  </r>
  <r>
    <x v="3"/>
    <x v="3"/>
    <x v="0"/>
    <x v="688"/>
    <n v="0.35590859965493049"/>
  </r>
  <r>
    <x v="3"/>
    <x v="4"/>
    <x v="0"/>
    <x v="688"/>
    <n v="0.35039529778686518"/>
  </r>
  <r>
    <x v="3"/>
    <x v="0"/>
    <x v="0"/>
    <x v="689"/>
    <n v="6.153522295775554"/>
  </r>
  <r>
    <x v="3"/>
    <x v="6"/>
    <x v="0"/>
    <x v="689"/>
    <n v="1.5604000654608732E-2"/>
  </r>
  <r>
    <x v="3"/>
    <x v="1"/>
    <x v="0"/>
    <x v="689"/>
    <n v="0.40248536946214236"/>
  </r>
  <r>
    <x v="3"/>
    <x v="2"/>
    <x v="0"/>
    <x v="689"/>
    <n v="2.8556955049752508"/>
  </r>
  <r>
    <x v="3"/>
    <x v="7"/>
    <x v="0"/>
    <x v="689"/>
    <n v="0.88424774168900855"/>
  </r>
  <r>
    <x v="3"/>
    <x v="8"/>
    <x v="0"/>
    <x v="689"/>
    <n v="1.5604000654608732E-2"/>
  </r>
  <r>
    <x v="3"/>
    <x v="5"/>
    <x v="0"/>
    <x v="689"/>
    <n v="2.8556955049752508"/>
  </r>
  <r>
    <x v="3"/>
    <x v="3"/>
    <x v="0"/>
    <x v="690"/>
    <n v="0.35548241074809805"/>
  </r>
  <r>
    <x v="3"/>
    <x v="4"/>
    <x v="0"/>
    <x v="690"/>
    <n v="0.35038416183823529"/>
  </r>
  <r>
    <x v="3"/>
    <x v="0"/>
    <x v="0"/>
    <x v="691"/>
    <n v="5.7500779448060158"/>
  </r>
  <r>
    <x v="3"/>
    <x v="6"/>
    <x v="0"/>
    <x v="691"/>
    <n v="1.4643821633176131E-2"/>
  </r>
  <r>
    <x v="3"/>
    <x v="1"/>
    <x v="0"/>
    <x v="691"/>
    <n v="0.40344435096953785"/>
  </r>
  <r>
    <x v="3"/>
    <x v="2"/>
    <x v="0"/>
    <x v="691"/>
    <n v="2.8552761903040436"/>
  </r>
  <r>
    <x v="3"/>
    <x v="7"/>
    <x v="0"/>
    <x v="691"/>
    <n v="0.88398972599892411"/>
  </r>
  <r>
    <x v="3"/>
    <x v="8"/>
    <x v="0"/>
    <x v="691"/>
    <n v="1.4643821633176131E-2"/>
  </r>
  <r>
    <x v="3"/>
    <x v="5"/>
    <x v="0"/>
    <x v="691"/>
    <n v="2.8552761903040436"/>
  </r>
  <r>
    <x v="3"/>
    <x v="3"/>
    <x v="0"/>
    <x v="692"/>
    <n v="0.3550562222971676"/>
  </r>
  <r>
    <x v="3"/>
    <x v="4"/>
    <x v="0"/>
    <x v="692"/>
    <n v="0.35037355956626381"/>
  </r>
  <r>
    <x v="3"/>
    <x v="0"/>
    <x v="0"/>
    <x v="693"/>
    <n v="5.3456725768694362"/>
  </r>
  <r>
    <x v="3"/>
    <x v="6"/>
    <x v="0"/>
    <x v="693"/>
    <n v="1.3681717206830956E-2"/>
  </r>
  <r>
    <x v="3"/>
    <x v="1"/>
    <x v="0"/>
    <x v="693"/>
    <n v="0.4044053679365795"/>
  </r>
  <r>
    <x v="3"/>
    <x v="2"/>
    <x v="0"/>
    <x v="693"/>
    <n v="2.8548431280745445"/>
  </r>
  <r>
    <x v="3"/>
    <x v="7"/>
    <x v="0"/>
    <x v="693"/>
    <n v="0.8837235024842538"/>
  </r>
  <r>
    <x v="3"/>
    <x v="8"/>
    <x v="0"/>
    <x v="693"/>
    <n v="1.3681717206830956E-2"/>
  </r>
  <r>
    <x v="3"/>
    <x v="5"/>
    <x v="0"/>
    <x v="693"/>
    <n v="2.8548431280745445"/>
  </r>
  <r>
    <x v="3"/>
    <x v="3"/>
    <x v="0"/>
    <x v="694"/>
    <n v="0.35463003430422635"/>
  </r>
  <r>
    <x v="3"/>
    <x v="4"/>
    <x v="0"/>
    <x v="694"/>
    <n v="0.35036417499103578"/>
  </r>
  <r>
    <x v="3"/>
    <x v="0"/>
    <x v="0"/>
    <x v="695"/>
    <n v="4.9403040875643009"/>
  </r>
  <r>
    <x v="3"/>
    <x v="6"/>
    <x v="0"/>
    <x v="695"/>
    <n v="1.2717547184176978E-2"/>
  </r>
  <r>
    <x v="3"/>
    <x v="1"/>
    <x v="0"/>
    <x v="695"/>
    <n v="0.40536848930513497"/>
  </r>
  <r>
    <x v="3"/>
    <x v="2"/>
    <x v="0"/>
    <x v="695"/>
    <n v="2.8544204336414003"/>
  </r>
  <r>
    <x v="3"/>
    <x v="7"/>
    <x v="0"/>
    <x v="695"/>
    <n v="0.88346625651330846"/>
  </r>
  <r>
    <x v="3"/>
    <x v="8"/>
    <x v="0"/>
    <x v="695"/>
    <n v="1.2717547184176978E-2"/>
  </r>
  <r>
    <x v="3"/>
    <x v="5"/>
    <x v="0"/>
    <x v="695"/>
    <n v="2.8544204336414003"/>
  </r>
  <r>
    <x v="3"/>
    <x v="3"/>
    <x v="0"/>
    <x v="696"/>
    <n v="0.35419686008402174"/>
  </r>
  <r>
    <x v="3"/>
    <x v="4"/>
    <x v="0"/>
    <x v="696"/>
    <n v="0.35035538247678577"/>
  </r>
  <r>
    <x v="3"/>
    <x v="0"/>
    <x v="0"/>
    <x v="697"/>
    <n v="4.5339704226698387"/>
  </r>
  <r>
    <x v="3"/>
    <x v="6"/>
    <x v="0"/>
    <x v="697"/>
    <n v="1.175142077995483E-2"/>
  </r>
  <r>
    <x v="3"/>
    <x v="1"/>
    <x v="0"/>
    <x v="697"/>
    <n v="0.40633366489446204"/>
  </r>
  <r>
    <x v="3"/>
    <x v="2"/>
    <x v="0"/>
    <x v="697"/>
    <n v="2.8539974016140146"/>
  </r>
  <r>
    <x v="3"/>
    <x v="7"/>
    <x v="0"/>
    <x v="697"/>
    <n v="0.88320083029396368"/>
  </r>
  <r>
    <x v="3"/>
    <x v="8"/>
    <x v="0"/>
    <x v="697"/>
    <n v="1.175142077995483E-2"/>
  </r>
  <r>
    <x v="3"/>
    <x v="5"/>
    <x v="0"/>
    <x v="697"/>
    <n v="2.8539974016140146"/>
  </r>
  <r>
    <x v="3"/>
    <x v="3"/>
    <x v="0"/>
    <x v="698"/>
    <n v="0.35378464634929774"/>
  </r>
  <r>
    <x v="3"/>
    <x v="4"/>
    <x v="0"/>
    <x v="698"/>
    <n v="0.35034750967952721"/>
  </r>
  <r>
    <x v="3"/>
    <x v="0"/>
    <x v="0"/>
    <x v="699"/>
    <n v="4.1266694988910562"/>
  </r>
  <r>
    <x v="3"/>
    <x v="6"/>
    <x v="0"/>
    <x v="699"/>
    <n v="1.0783283171078866E-2"/>
  </r>
  <r>
    <x v="3"/>
    <x v="1"/>
    <x v="0"/>
    <x v="699"/>
    <n v="0.40730092377878224"/>
  </r>
  <r>
    <x v="3"/>
    <x v="2"/>
    <x v="0"/>
    <x v="699"/>
    <n v="2.8535638175704792"/>
  </r>
  <r>
    <x v="3"/>
    <x v="7"/>
    <x v="0"/>
    <x v="699"/>
    <n v="0.88293579992659177"/>
  </r>
  <r>
    <x v="3"/>
    <x v="8"/>
    <x v="0"/>
    <x v="699"/>
    <n v="1.0783283171078866E-2"/>
  </r>
  <r>
    <x v="3"/>
    <x v="5"/>
    <x v="0"/>
    <x v="699"/>
    <n v="2.8535638175704792"/>
  </r>
  <r>
    <x v="3"/>
    <x v="3"/>
    <x v="0"/>
    <x v="700"/>
    <n v="0.35337243302218102"/>
  </r>
  <r>
    <x v="3"/>
    <x v="4"/>
    <x v="0"/>
    <x v="700"/>
    <n v="0.35034118928454205"/>
  </r>
  <r>
    <x v="3"/>
    <x v="0"/>
    <x v="0"/>
    <x v="701"/>
    <n v="3.7183992134989867"/>
  </r>
  <r>
    <x v="3"/>
    <x v="6"/>
    <x v="0"/>
    <x v="701"/>
    <n v="9.8130956409227844E-3"/>
  </r>
  <r>
    <x v="3"/>
    <x v="1"/>
    <x v="0"/>
    <x v="701"/>
    <n v="0.40827028539206961"/>
  </r>
  <r>
    <x v="3"/>
    <x v="2"/>
    <x v="0"/>
    <x v="701"/>
    <n v="2.8531662136666336"/>
  </r>
  <r>
    <x v="3"/>
    <x v="7"/>
    <x v="0"/>
    <x v="701"/>
    <n v="0.88269677857864715"/>
  </r>
  <r>
    <x v="3"/>
    <x v="8"/>
    <x v="0"/>
    <x v="701"/>
    <n v="9.8130956409227844E-3"/>
  </r>
  <r>
    <x v="3"/>
    <x v="5"/>
    <x v="0"/>
    <x v="701"/>
    <n v="2.8531662136666336"/>
  </r>
  <r>
    <x v="3"/>
    <x v="3"/>
    <x v="0"/>
    <x v="702"/>
    <n v="0.35294624682116194"/>
  </r>
  <r>
    <x v="3"/>
    <x v="4"/>
    <x v="0"/>
    <x v="702"/>
    <n v="0.3503350669240346"/>
  </r>
  <r>
    <x v="3"/>
    <x v="0"/>
    <x v="0"/>
    <x v="703"/>
    <n v="3.3091575304366581"/>
  </r>
  <r>
    <x v="3"/>
    <x v="6"/>
    <x v="0"/>
    <x v="703"/>
    <n v="8.841009170733348E-3"/>
  </r>
  <r>
    <x v="3"/>
    <x v="1"/>
    <x v="0"/>
    <x v="703"/>
    <n v="0.40924168306232861"/>
  </r>
  <r>
    <x v="3"/>
    <x v="2"/>
    <x v="0"/>
    <x v="703"/>
    <n v="2.8527331537114264"/>
  </r>
  <r>
    <x v="3"/>
    <x v="7"/>
    <x v="0"/>
    <x v="703"/>
    <n v="0.88243252021653718"/>
  </r>
  <r>
    <x v="3"/>
    <x v="8"/>
    <x v="0"/>
    <x v="703"/>
    <n v="8.841009170733348E-3"/>
  </r>
  <r>
    <x v="3"/>
    <x v="5"/>
    <x v="0"/>
    <x v="703"/>
    <n v="2.8527331537114264"/>
  </r>
  <r>
    <x v="3"/>
    <x v="3"/>
    <x v="0"/>
    <x v="704"/>
    <n v="0.35252006105437328"/>
  </r>
  <r>
    <x v="3"/>
    <x v="4"/>
    <x v="0"/>
    <x v="704"/>
    <n v="0.35033001775974792"/>
  </r>
  <r>
    <x v="3"/>
    <x v="0"/>
    <x v="0"/>
    <x v="705"/>
    <n v="2.8989422998368628"/>
  </r>
  <r>
    <x v="3"/>
    <x v="6"/>
    <x v="0"/>
    <x v="705"/>
    <n v="7.8667861649421716E-3"/>
  </r>
  <r>
    <x v="3"/>
    <x v="1"/>
    <x v="0"/>
    <x v="705"/>
    <n v="0.41021523059979503"/>
  </r>
  <r>
    <x v="3"/>
    <x v="2"/>
    <x v="0"/>
    <x v="705"/>
    <n v="2.8523138421407834"/>
  </r>
  <r>
    <x v="3"/>
    <x v="7"/>
    <x v="0"/>
    <x v="705"/>
    <n v="0.8821771745411896"/>
  </r>
  <r>
    <x v="3"/>
    <x v="8"/>
    <x v="0"/>
    <x v="705"/>
    <n v="7.8667861649421716E-3"/>
  </r>
  <r>
    <x v="3"/>
    <x v="5"/>
    <x v="0"/>
    <x v="705"/>
    <n v="2.8523138421407834"/>
  </r>
  <r>
    <x v="3"/>
    <x v="3"/>
    <x v="0"/>
    <x v="706"/>
    <n v="0.35209387576644602"/>
  </r>
  <r>
    <x v="3"/>
    <x v="4"/>
    <x v="0"/>
    <x v="706"/>
    <n v="0.35032570518351847"/>
  </r>
  <r>
    <x v="3"/>
    <x v="0"/>
    <x v="0"/>
    <x v="707"/>
    <n v="2.4877514423650853"/>
  </r>
  <r>
    <x v="3"/>
    <x v="6"/>
    <x v="0"/>
    <x v="707"/>
    <n v="6.8905777078268711E-3"/>
  </r>
  <r>
    <x v="3"/>
    <x v="1"/>
    <x v="0"/>
    <x v="707"/>
    <n v="0.41119085747177736"/>
  </r>
  <r>
    <x v="3"/>
    <x v="2"/>
    <x v="0"/>
    <x v="707"/>
    <n v="2.8518807831133453"/>
  </r>
  <r>
    <x v="3"/>
    <x v="7"/>
    <x v="0"/>
    <x v="707"/>
    <n v="0.88191370793730717"/>
  </r>
  <r>
    <x v="3"/>
    <x v="8"/>
    <x v="0"/>
    <x v="707"/>
    <n v="6.8905777078268711E-3"/>
  </r>
  <r>
    <x v="3"/>
    <x v="5"/>
    <x v="0"/>
    <x v="707"/>
    <n v="2.8518807831133453"/>
  </r>
  <r>
    <x v="3"/>
    <x v="3"/>
    <x v="0"/>
    <x v="708"/>
    <n v="0.3516676909127936"/>
  </r>
  <r>
    <x v="3"/>
    <x v="4"/>
    <x v="0"/>
    <x v="708"/>
    <n v="0.35032240742869369"/>
  </r>
  <r>
    <x v="3"/>
    <x v="0"/>
    <x v="0"/>
    <x v="709"/>
    <n v="2.0755828417411695"/>
  </r>
  <r>
    <x v="3"/>
    <x v="6"/>
    <x v="0"/>
    <x v="709"/>
    <n v="5.9123087763696819E-3"/>
  </r>
  <r>
    <x v="3"/>
    <x v="1"/>
    <x v="0"/>
    <x v="709"/>
    <n v="0.41216860062391569"/>
  </r>
  <r>
    <x v="3"/>
    <x v="2"/>
    <x v="0"/>
    <x v="709"/>
    <n v="2.8514580917981514"/>
  </r>
  <r>
    <x v="3"/>
    <x v="7"/>
    <x v="0"/>
    <x v="709"/>
    <n v="0.88165912789123835"/>
  </r>
  <r>
    <x v="3"/>
    <x v="8"/>
    <x v="0"/>
    <x v="709"/>
    <n v="5.9123087763696819E-3"/>
  </r>
  <r>
    <x v="3"/>
    <x v="5"/>
    <x v="0"/>
    <x v="709"/>
    <n v="2.8514580917981514"/>
  </r>
  <r>
    <x v="3"/>
    <x v="3"/>
    <x v="0"/>
    <x v="710"/>
    <n v="0.35123451989185206"/>
  </r>
  <r>
    <x v="3"/>
    <x v="4"/>
    <x v="0"/>
    <x v="710"/>
    <n v="0.35031990464780005"/>
  </r>
  <r>
    <x v="3"/>
    <x v="0"/>
    <x v="0"/>
    <x v="711"/>
    <n v="1.662434403634844"/>
  </r>
  <r>
    <x v="3"/>
    <x v="6"/>
    <x v="0"/>
    <x v="711"/>
    <n v="4.9320312410669875E-3"/>
  </r>
  <r>
    <x v="3"/>
    <x v="1"/>
    <x v="0"/>
    <x v="711"/>
    <n v="0.41314843810632546"/>
  </r>
  <r>
    <x v="3"/>
    <x v="2"/>
    <x v="0"/>
    <x v="711"/>
    <n v="2.8510283016317173"/>
  </r>
  <r>
    <x v="3"/>
    <x v="7"/>
    <x v="0"/>
    <x v="711"/>
    <n v="0.88139645435846237"/>
  </r>
  <r>
    <x v="3"/>
    <x v="8"/>
    <x v="0"/>
    <x v="711"/>
    <n v="4.9320312410669875E-3"/>
  </r>
  <r>
    <x v="3"/>
    <x v="5"/>
    <x v="0"/>
    <x v="711"/>
    <n v="2.8510283016317173"/>
  </r>
  <r>
    <x v="3"/>
    <x v="3"/>
    <x v="0"/>
    <x v="712"/>
    <n v="0.35080833595466654"/>
  </r>
  <r>
    <x v="3"/>
    <x v="4"/>
    <x v="0"/>
    <x v="712"/>
    <n v="0.35031832160328236"/>
  </r>
  <r>
    <x v="3"/>
    <x v="0"/>
    <x v="0"/>
    <x v="713"/>
    <n v="1.2483040135830397"/>
  </r>
  <r>
    <x v="3"/>
    <x v="6"/>
    <x v="0"/>
    <x v="713"/>
    <n v="3.9497062786410927E-3"/>
  </r>
  <r>
    <x v="3"/>
    <x v="1"/>
    <x v="0"/>
    <x v="713"/>
    <n v="0.41413039005180419"/>
  </r>
  <r>
    <x v="3"/>
    <x v="2"/>
    <x v="0"/>
    <x v="713"/>
    <n v="2.850595243988483"/>
  </r>
  <r>
    <x v="3"/>
    <x v="7"/>
    <x v="0"/>
    <x v="713"/>
    <n v="0.88113417959642526"/>
  </r>
  <r>
    <x v="3"/>
    <x v="8"/>
    <x v="0"/>
    <x v="713"/>
    <n v="3.9497062786410927E-3"/>
  </r>
  <r>
    <x v="3"/>
    <x v="5"/>
    <x v="0"/>
    <x v="713"/>
    <n v="2.850595243988483"/>
  </r>
  <r>
    <x v="3"/>
    <x v="3"/>
    <x v="0"/>
    <x v="714"/>
    <n v="0.35038215247451543"/>
  </r>
  <r>
    <x v="3"/>
    <x v="4"/>
    <x v="0"/>
    <x v="714"/>
    <n v="0.350317665338995"/>
  </r>
  <r>
    <x v="3"/>
    <x v="0"/>
    <x v="0"/>
    <x v="715"/>
    <n v="0.8331895592906795"/>
  </r>
  <r>
    <x v="3"/>
    <x v="6"/>
    <x v="0"/>
    <x v="715"/>
    <n v="2.9653412368097279E-3"/>
  </r>
  <r>
    <x v="3"/>
    <x v="1"/>
    <x v="0"/>
    <x v="715"/>
    <n v="0.4151144542923601"/>
  </r>
  <r>
    <x v="3"/>
    <x v="2"/>
    <x v="0"/>
    <x v="715"/>
    <n v="2.8501759346565381"/>
  </r>
  <r>
    <x v="3"/>
    <x v="7"/>
    <x v="0"/>
    <x v="715"/>
    <n v="0.88088075206208261"/>
  </r>
  <r>
    <x v="3"/>
    <x v="8"/>
    <x v="0"/>
    <x v="715"/>
    <n v="2.9653412368097279E-3"/>
  </r>
  <r>
    <x v="3"/>
    <x v="5"/>
    <x v="0"/>
    <x v="715"/>
    <n v="2.8501759346565381"/>
  </r>
  <r>
    <x v="3"/>
    <x v="3"/>
    <x v="0"/>
    <x v="716"/>
    <n v="0.34995596945108787"/>
  </r>
  <r>
    <x v="3"/>
    <x v="4"/>
    <x v="0"/>
    <x v="716"/>
    <n v="0.35031789210686615"/>
  </r>
  <r>
    <x v="3"/>
    <x v="0"/>
    <x v="0"/>
    <x v="717"/>
    <n v="0.41708892964575267"/>
  </r>
  <r>
    <x v="3"/>
    <x v="6"/>
    <x v="0"/>
    <x v="717"/>
    <n v="1.978947359081256E-3"/>
  </r>
  <r>
    <x v="3"/>
    <x v="1"/>
    <x v="0"/>
    <x v="717"/>
    <n v="0.41610062964492683"/>
  </r>
  <r>
    <x v="3"/>
    <x v="2"/>
    <x v="0"/>
    <x v="717"/>
    <n v="2.8497428779336786"/>
  </r>
  <r>
    <x v="3"/>
    <x v="7"/>
    <x v="0"/>
    <x v="717"/>
    <n v="0.88061926603370222"/>
  </r>
  <r>
    <x v="3"/>
    <x v="8"/>
    <x v="0"/>
    <x v="717"/>
    <n v="1.978947359081256E-3"/>
  </r>
  <r>
    <x v="3"/>
    <x v="5"/>
    <x v="0"/>
    <x v="717"/>
    <n v="2.8497428779336786"/>
  </r>
  <r>
    <x v="3"/>
    <x v="3"/>
    <x v="0"/>
    <x v="718"/>
    <n v="0.34952978686890734"/>
  </r>
  <r>
    <x v="3"/>
    <x v="4"/>
    <x v="0"/>
    <x v="718"/>
    <n v="0.35031898727950761"/>
  </r>
  <r>
    <x v="3"/>
    <x v="0"/>
    <x v="0"/>
    <x v="719"/>
    <n v="0"/>
  </r>
  <r>
    <x v="3"/>
    <x v="6"/>
    <x v="0"/>
    <x v="719"/>
    <n v="9.9049683893590902E-4"/>
  </r>
  <r>
    <x v="3"/>
    <x v="1"/>
    <x v="0"/>
    <x v="719"/>
    <n v="0.41708892964575267"/>
  </r>
  <r>
    <x v="3"/>
    <x v="2"/>
    <x v="0"/>
    <x v="719"/>
    <n v="0"/>
  </r>
  <r>
    <x v="3"/>
    <x v="7"/>
    <x v="0"/>
    <x v="719"/>
    <n v="0.88036660120659826"/>
  </r>
  <r>
    <x v="3"/>
    <x v="8"/>
    <x v="0"/>
    <x v="719"/>
    <n v="9.9049683893590902E-4"/>
  </r>
  <r>
    <x v="3"/>
    <x v="5"/>
    <x v="0"/>
    <x v="719"/>
    <n v="0"/>
  </r>
  <r>
    <x v="4"/>
    <x v="0"/>
    <x v="0"/>
    <x v="0"/>
    <n v="100"/>
  </r>
  <r>
    <x v="4"/>
    <x v="1"/>
    <x v="0"/>
    <x v="0"/>
    <n v="0"/>
  </r>
  <r>
    <x v="4"/>
    <x v="2"/>
    <x v="0"/>
    <x v="0"/>
    <n v="3.5000000000000004"/>
  </r>
  <r>
    <x v="4"/>
    <x v="3"/>
    <x v="0"/>
    <x v="0"/>
    <n v="-1.635702602236222"/>
  </r>
  <r>
    <x v="4"/>
    <x v="4"/>
    <x v="0"/>
    <x v="0"/>
    <n v="-0.59363176276554519"/>
  </r>
  <r>
    <x v="4"/>
    <x v="5"/>
    <x v="0"/>
    <x v="0"/>
    <n v="3.5000000000000004"/>
  </r>
  <r>
    <x v="4"/>
    <x v="0"/>
    <x v="0"/>
    <x v="1"/>
    <n v="99.842621978857849"/>
  </r>
  <r>
    <x v="4"/>
    <x v="6"/>
    <x v="0"/>
    <x v="1"/>
    <n v="0.29166666666666669"/>
  </r>
  <r>
    <x v="4"/>
    <x v="1"/>
    <x v="0"/>
    <x v="1"/>
    <n v="0.15737802114215674"/>
  </r>
  <r>
    <x v="4"/>
    <x v="2"/>
    <x v="0"/>
    <x v="1"/>
    <n v="0.86444238846380206"/>
  </r>
  <r>
    <x v="4"/>
    <x v="7"/>
    <x v="0"/>
    <x v="1"/>
    <n v="1.0006779351794435"/>
  </r>
  <r>
    <x v="4"/>
    <x v="8"/>
    <x v="0"/>
    <x v="1"/>
    <n v="0.29166666666666669"/>
  </r>
  <r>
    <x v="4"/>
    <x v="5"/>
    <x v="0"/>
    <x v="1"/>
    <n v="0.86444238846380206"/>
  </r>
  <r>
    <x v="4"/>
    <x v="3"/>
    <x v="0"/>
    <x v="2"/>
    <n v="-1.635556249618042"/>
  </r>
  <r>
    <x v="4"/>
    <x v="4"/>
    <x v="0"/>
    <x v="2"/>
    <n v="-0.59153212301435998"/>
  </r>
  <r>
    <x v="4"/>
    <x v="0"/>
    <x v="0"/>
    <x v="3"/>
    <n v="99.598822669345736"/>
  </r>
  <r>
    <x v="4"/>
    <x v="6"/>
    <x v="0"/>
    <x v="3"/>
    <n v="7.1923495511576979E-2"/>
  </r>
  <r>
    <x v="4"/>
    <x v="1"/>
    <x v="0"/>
    <x v="3"/>
    <n v="0.24379930951211035"/>
  </r>
  <r>
    <x v="4"/>
    <x v="2"/>
    <x v="0"/>
    <x v="3"/>
    <n v="0.86410066434555521"/>
  </r>
  <r>
    <x v="4"/>
    <x v="7"/>
    <x v="0"/>
    <x v="3"/>
    <n v="1.0020804555602101"/>
  </r>
  <r>
    <x v="4"/>
    <x v="8"/>
    <x v="0"/>
    <x v="3"/>
    <n v="7.1923495511576979E-2"/>
  </r>
  <r>
    <x v="4"/>
    <x v="5"/>
    <x v="0"/>
    <x v="3"/>
    <n v="0.86410066434555521"/>
  </r>
  <r>
    <x v="4"/>
    <x v="3"/>
    <x v="0"/>
    <x v="4"/>
    <n v="-1.6361966759181112"/>
  </r>
  <r>
    <x v="4"/>
    <x v="4"/>
    <x v="0"/>
    <x v="4"/>
    <n v="-0.58963575258302869"/>
  </r>
  <r>
    <x v="4"/>
    <x v="0"/>
    <x v="0"/>
    <x v="5"/>
    <n v="99.354834808170835"/>
  </r>
  <r>
    <x v="4"/>
    <x v="6"/>
    <x v="0"/>
    <x v="5"/>
    <n v="7.1719507363847329E-2"/>
  </r>
  <r>
    <x v="4"/>
    <x v="1"/>
    <x v="0"/>
    <x v="5"/>
    <n v="0.24398786117490456"/>
  </r>
  <r>
    <x v="4"/>
    <x v="2"/>
    <x v="0"/>
    <x v="5"/>
    <n v="0.87370323073764145"/>
  </r>
  <r>
    <x v="4"/>
    <x v="7"/>
    <x v="0"/>
    <x v="5"/>
    <n v="1.0033492050697188"/>
  </r>
  <r>
    <x v="4"/>
    <x v="8"/>
    <x v="0"/>
    <x v="5"/>
    <n v="7.1719507363847329E-2"/>
  </r>
  <r>
    <x v="4"/>
    <x v="5"/>
    <x v="0"/>
    <x v="5"/>
    <n v="0.87370323073764145"/>
  </r>
  <r>
    <x v="4"/>
    <x v="3"/>
    <x v="0"/>
    <x v="6"/>
    <n v="-1.6157357705901099"/>
  </r>
  <r>
    <x v="4"/>
    <x v="4"/>
    <x v="0"/>
    <x v="6"/>
    <n v="-0.58753478310578089"/>
  </r>
  <r>
    <x v="4"/>
    <x v="0"/>
    <x v="0"/>
    <x v="7"/>
    <n v="99.111033508971857"/>
  </r>
  <r>
    <x v="4"/>
    <x v="6"/>
    <x v="0"/>
    <x v="7"/>
    <n v="7.2338866801086268E-2"/>
  </r>
  <r>
    <x v="4"/>
    <x v="1"/>
    <x v="0"/>
    <x v="7"/>
    <n v="0.24380129919897603"/>
  </r>
  <r>
    <x v="4"/>
    <x v="2"/>
    <x v="0"/>
    <x v="7"/>
    <n v="0.88945272504709971"/>
  </r>
  <r>
    <x v="4"/>
    <x v="7"/>
    <x v="0"/>
    <x v="7"/>
    <n v="1.0047474356530011"/>
  </r>
  <r>
    <x v="4"/>
    <x v="8"/>
    <x v="0"/>
    <x v="7"/>
    <n v="7.2338866801086268E-2"/>
  </r>
  <r>
    <x v="4"/>
    <x v="5"/>
    <x v="0"/>
    <x v="7"/>
    <n v="0.88945272504709971"/>
  </r>
  <r>
    <x v="4"/>
    <x v="3"/>
    <x v="0"/>
    <x v="8"/>
    <n v="-1.6053585056899022"/>
  </r>
  <r>
    <x v="4"/>
    <x v="4"/>
    <x v="0"/>
    <x v="8"/>
    <n v="-0.58554403217991879"/>
  </r>
  <r>
    <x v="4"/>
    <x v="0"/>
    <x v="0"/>
    <x v="9"/>
    <n v="98.867646729906696"/>
  </r>
  <r>
    <x v="4"/>
    <x v="6"/>
    <x v="0"/>
    <x v="9"/>
    <n v="7.3462149030657856E-2"/>
  </r>
  <r>
    <x v="4"/>
    <x v="1"/>
    <x v="0"/>
    <x v="9"/>
    <n v="0.24338677906516532"/>
  </r>
  <r>
    <x v="4"/>
    <x v="2"/>
    <x v="0"/>
    <x v="9"/>
    <n v="0.89852769181568493"/>
  </r>
  <r>
    <x v="4"/>
    <x v="7"/>
    <x v="0"/>
    <x v="9"/>
    <n v="1.006089179304823"/>
  </r>
  <r>
    <x v="4"/>
    <x v="8"/>
    <x v="0"/>
    <x v="9"/>
    <n v="7.3462149030657856E-2"/>
  </r>
  <r>
    <x v="4"/>
    <x v="5"/>
    <x v="0"/>
    <x v="9"/>
    <n v="0.89852769181568493"/>
  </r>
  <r>
    <x v="4"/>
    <x v="3"/>
    <x v="0"/>
    <x v="10"/>
    <n v="-1.5973268616657266"/>
  </r>
  <r>
    <x v="4"/>
    <x v="4"/>
    <x v="0"/>
    <x v="10"/>
    <n v="-0.5835091449314711"/>
  </r>
  <r>
    <x v="4"/>
    <x v="0"/>
    <x v="0"/>
    <x v="11"/>
    <n v="98.624419477111729"/>
  </r>
  <r>
    <x v="4"/>
    <x v="6"/>
    <x v="0"/>
    <x v="11"/>
    <n v="7.4029432009559679E-2"/>
  </r>
  <r>
    <x v="4"/>
    <x v="1"/>
    <x v="0"/>
    <x v="11"/>
    <n v="0.2432272527949606"/>
  </r>
  <r>
    <x v="4"/>
    <x v="2"/>
    <x v="0"/>
    <x v="11"/>
    <n v="0.90372563360615399"/>
  </r>
  <r>
    <x v="4"/>
    <x v="7"/>
    <x v="0"/>
    <x v="11"/>
    <n v="1.0074696382739399"/>
  </r>
  <r>
    <x v="4"/>
    <x v="8"/>
    <x v="0"/>
    <x v="11"/>
    <n v="7.4029432009559679E-2"/>
  </r>
  <r>
    <x v="4"/>
    <x v="5"/>
    <x v="0"/>
    <x v="11"/>
    <n v="0.90372563360615399"/>
  </r>
  <r>
    <x v="4"/>
    <x v="3"/>
    <x v="0"/>
    <x v="12"/>
    <n v="-1.5952218598645818"/>
  </r>
  <r>
    <x v="4"/>
    <x v="4"/>
    <x v="0"/>
    <x v="12"/>
    <n v="-0.58155653396695373"/>
  </r>
  <r>
    <x v="4"/>
    <x v="0"/>
    <x v="0"/>
    <x v="13"/>
    <n v="98.381204228369455"/>
  </r>
  <r>
    <x v="4"/>
    <x v="6"/>
    <x v="0"/>
    <x v="13"/>
    <n v="7.4274513317493268E-2"/>
  </r>
  <r>
    <x v="4"/>
    <x v="1"/>
    <x v="0"/>
    <x v="13"/>
    <n v="0.2432152487422698"/>
  </r>
  <r>
    <x v="4"/>
    <x v="2"/>
    <x v="0"/>
    <x v="13"/>
    <n v="0.90854319559425589"/>
  </r>
  <r>
    <x v="4"/>
    <x v="7"/>
    <x v="0"/>
    <x v="13"/>
    <n v="1.0088029898204729"/>
  </r>
  <r>
    <x v="4"/>
    <x v="8"/>
    <x v="0"/>
    <x v="13"/>
    <n v="7.4274513317493268E-2"/>
  </r>
  <r>
    <x v="4"/>
    <x v="5"/>
    <x v="0"/>
    <x v="13"/>
    <n v="0.90854319559425589"/>
  </r>
  <r>
    <x v="4"/>
    <x v="3"/>
    <x v="0"/>
    <x v="14"/>
    <n v="-1.5874405864692465"/>
  </r>
  <r>
    <x v="4"/>
    <x v="4"/>
    <x v="0"/>
    <x v="14"/>
    <n v="-0.57954331138543314"/>
  </r>
  <r>
    <x v="4"/>
    <x v="0"/>
    <x v="0"/>
    <x v="15"/>
    <n v="98.137985240816477"/>
  </r>
  <r>
    <x v="4"/>
    <x v="6"/>
    <x v="0"/>
    <x v="15"/>
    <n v="7.4486311396711594E-2"/>
  </r>
  <r>
    <x v="4"/>
    <x v="1"/>
    <x v="0"/>
    <x v="15"/>
    <n v="0.24321898755297844"/>
  </r>
  <r>
    <x v="4"/>
    <x v="2"/>
    <x v="0"/>
    <x v="15"/>
    <n v="0.91659011953826097"/>
  </r>
  <r>
    <x v="4"/>
    <x v="7"/>
    <x v="0"/>
    <x v="15"/>
    <n v="1.0101784400745317"/>
  </r>
  <r>
    <x v="4"/>
    <x v="8"/>
    <x v="0"/>
    <x v="15"/>
    <n v="7.4486311396711594E-2"/>
  </r>
  <r>
    <x v="4"/>
    <x v="5"/>
    <x v="0"/>
    <x v="15"/>
    <n v="0.91659011953826097"/>
  </r>
  <r>
    <x v="4"/>
    <x v="3"/>
    <x v="0"/>
    <x v="16"/>
    <n v="-1.5791102787581446"/>
  </r>
  <r>
    <x v="4"/>
    <x v="4"/>
    <x v="0"/>
    <x v="16"/>
    <n v="-0.57754674012425733"/>
  </r>
  <r>
    <x v="4"/>
    <x v="0"/>
    <x v="0"/>
    <x v="17"/>
    <n v="97.894880944572932"/>
  </r>
  <r>
    <x v="4"/>
    <x v="6"/>
    <x v="0"/>
    <x v="17"/>
    <n v="7.4960256352603394E-2"/>
  </r>
  <r>
    <x v="4"/>
    <x v="1"/>
    <x v="0"/>
    <x v="17"/>
    <n v="0.24310429624354529"/>
  </r>
  <r>
    <x v="4"/>
    <x v="2"/>
    <x v="0"/>
    <x v="17"/>
    <n v="0.92422151484346859"/>
  </r>
  <r>
    <x v="4"/>
    <x v="7"/>
    <x v="0"/>
    <x v="17"/>
    <n v="1.011548740842416"/>
  </r>
  <r>
    <x v="4"/>
    <x v="8"/>
    <x v="0"/>
    <x v="17"/>
    <n v="7.4960256352603394E-2"/>
  </r>
  <r>
    <x v="4"/>
    <x v="5"/>
    <x v="0"/>
    <x v="17"/>
    <n v="0.92422151484346859"/>
  </r>
  <r>
    <x v="4"/>
    <x v="3"/>
    <x v="0"/>
    <x v="18"/>
    <n v="-1.5724465787657071"/>
  </r>
  <r>
    <x v="4"/>
    <x v="4"/>
    <x v="0"/>
    <x v="18"/>
    <n v="-0.57563182853751504"/>
  </r>
  <r>
    <x v="4"/>
    <x v="0"/>
    <x v="0"/>
    <x v="19"/>
    <n v="97.651873502657651"/>
  </r>
  <r>
    <x v="4"/>
    <x v="6"/>
    <x v="0"/>
    <x v="19"/>
    <n v="7.5397129301678495E-2"/>
  </r>
  <r>
    <x v="4"/>
    <x v="1"/>
    <x v="0"/>
    <x v="19"/>
    <n v="0.24300744191528212"/>
  </r>
  <r>
    <x v="4"/>
    <x v="2"/>
    <x v="0"/>
    <x v="19"/>
    <n v="0.93305275238901653"/>
  </r>
  <r>
    <x v="4"/>
    <x v="7"/>
    <x v="0"/>
    <x v="19"/>
    <n v="1.0128701530726767"/>
  </r>
  <r>
    <x v="4"/>
    <x v="8"/>
    <x v="0"/>
    <x v="19"/>
    <n v="7.5397129301678495E-2"/>
  </r>
  <r>
    <x v="4"/>
    <x v="5"/>
    <x v="0"/>
    <x v="19"/>
    <n v="0.93305275238901653"/>
  </r>
  <r>
    <x v="4"/>
    <x v="3"/>
    <x v="0"/>
    <x v="20"/>
    <n v="-1.5610809557118466"/>
  </r>
  <r>
    <x v="4"/>
    <x v="4"/>
    <x v="0"/>
    <x v="20"/>
    <n v="-0.57366734082940907"/>
  </r>
  <r>
    <x v="4"/>
    <x v="0"/>
    <x v="0"/>
    <x v="21"/>
    <n v="97.409004857849879"/>
  </r>
  <r>
    <x v="4"/>
    <x v="6"/>
    <x v="0"/>
    <x v="21"/>
    <n v="7.5928624456332333E-2"/>
  </r>
  <r>
    <x v="4"/>
    <x v="1"/>
    <x v="0"/>
    <x v="21"/>
    <n v="0.24286864480777592"/>
  </r>
  <r>
    <x v="4"/>
    <x v="2"/>
    <x v="0"/>
    <x v="21"/>
    <n v="0.9418329394591286"/>
  </r>
  <r>
    <x v="4"/>
    <x v="7"/>
    <x v="0"/>
    <x v="21"/>
    <n v="1.0142296971591926"/>
  </r>
  <r>
    <x v="4"/>
    <x v="8"/>
    <x v="0"/>
    <x v="21"/>
    <n v="7.5928624456332333E-2"/>
  </r>
  <r>
    <x v="4"/>
    <x v="5"/>
    <x v="0"/>
    <x v="21"/>
    <n v="0.9418329394591286"/>
  </r>
  <r>
    <x v="4"/>
    <x v="3"/>
    <x v="0"/>
    <x v="22"/>
    <n v="-1.5552530791152819"/>
  </r>
  <r>
    <x v="4"/>
    <x v="4"/>
    <x v="0"/>
    <x v="22"/>
    <n v="-0.571789776822762"/>
  </r>
  <r>
    <x v="4"/>
    <x v="0"/>
    <x v="0"/>
    <x v="23"/>
    <n v="97.16627042609322"/>
  </r>
  <r>
    <x v="4"/>
    <x v="6"/>
    <x v="0"/>
    <x v="23"/>
    <n v="7.6452507812547726E-2"/>
  </r>
  <r>
    <x v="4"/>
    <x v="1"/>
    <x v="0"/>
    <x v="23"/>
    <n v="0.24273443175666498"/>
  </r>
  <r>
    <x v="4"/>
    <x v="2"/>
    <x v="0"/>
    <x v="23"/>
    <n v="0.95166541266423554"/>
  </r>
  <r>
    <x v="4"/>
    <x v="7"/>
    <x v="0"/>
    <x v="23"/>
    <n v="1.0155396773862486"/>
  </r>
  <r>
    <x v="4"/>
    <x v="8"/>
    <x v="0"/>
    <x v="23"/>
    <n v="7.6452507812547726E-2"/>
  </r>
  <r>
    <x v="4"/>
    <x v="5"/>
    <x v="0"/>
    <x v="23"/>
    <n v="0.95166541266423554"/>
  </r>
  <r>
    <x v="4"/>
    <x v="3"/>
    <x v="0"/>
    <x v="24"/>
    <n v="-1.5409543268513959"/>
  </r>
  <r>
    <x v="4"/>
    <x v="4"/>
    <x v="0"/>
    <x v="24"/>
    <n v="-0.56986208859131082"/>
  </r>
  <r>
    <x v="4"/>
    <x v="0"/>
    <x v="0"/>
    <x v="25"/>
    <n v="96.92370609604616"/>
  </r>
  <r>
    <x v="4"/>
    <x v="6"/>
    <x v="0"/>
    <x v="25"/>
    <n v="7.7058149035077253E-2"/>
  </r>
  <r>
    <x v="4"/>
    <x v="1"/>
    <x v="0"/>
    <x v="25"/>
    <n v="0.24256433004706199"/>
  </r>
  <r>
    <x v="4"/>
    <x v="2"/>
    <x v="0"/>
    <x v="25"/>
    <n v="0.9631456343025625"/>
  </r>
  <r>
    <x v="4"/>
    <x v="7"/>
    <x v="0"/>
    <x v="25"/>
    <n v="1.0168864752546067"/>
  </r>
  <r>
    <x v="4"/>
    <x v="8"/>
    <x v="0"/>
    <x v="25"/>
    <n v="7.7058149035077253E-2"/>
  </r>
  <r>
    <x v="4"/>
    <x v="5"/>
    <x v="0"/>
    <x v="25"/>
    <n v="0.9631456343025625"/>
  </r>
  <r>
    <x v="4"/>
    <x v="3"/>
    <x v="0"/>
    <x v="26"/>
    <n v="-1.5324808856196359"/>
  </r>
  <r>
    <x v="4"/>
    <x v="4"/>
    <x v="0"/>
    <x v="26"/>
    <n v="-0.56796502560838569"/>
  </r>
  <r>
    <x v="4"/>
    <x v="0"/>
    <x v="0"/>
    <x v="27"/>
    <n v="96.681369040257366"/>
  </r>
  <r>
    <x v="4"/>
    <x v="6"/>
    <x v="0"/>
    <x v="27"/>
    <n v="7.7793036989026274E-2"/>
  </r>
  <r>
    <x v="4"/>
    <x v="1"/>
    <x v="0"/>
    <x v="27"/>
    <n v="0.242337055788794"/>
  </r>
  <r>
    <x v="4"/>
    <x v="2"/>
    <x v="0"/>
    <x v="27"/>
    <n v="0.97205845984997608"/>
  </r>
  <r>
    <x v="4"/>
    <x v="7"/>
    <x v="0"/>
    <x v="27"/>
    <n v="1.0182249756086539"/>
  </r>
  <r>
    <x v="4"/>
    <x v="8"/>
    <x v="0"/>
    <x v="27"/>
    <n v="7.7793036989026274E-2"/>
  </r>
  <r>
    <x v="4"/>
    <x v="5"/>
    <x v="0"/>
    <x v="27"/>
    <n v="0.97205845984997608"/>
  </r>
  <r>
    <x v="4"/>
    <x v="3"/>
    <x v="0"/>
    <x v="28"/>
    <n v="-1.5240072714719832"/>
  </r>
  <r>
    <x v="4"/>
    <x v="4"/>
    <x v="0"/>
    <x v="28"/>
    <n v="-0.56626792885577926"/>
  </r>
  <r>
    <x v="4"/>
    <x v="0"/>
    <x v="0"/>
    <x v="29"/>
    <n v="96.439162201930202"/>
  </r>
  <r>
    <x v="4"/>
    <x v="6"/>
    <x v="0"/>
    <x v="29"/>
    <n v="7.8316618904549773E-2"/>
  </r>
  <r>
    <x v="4"/>
    <x v="1"/>
    <x v="0"/>
    <x v="29"/>
    <n v="0.24220683832716994"/>
  </r>
  <r>
    <x v="4"/>
    <x v="2"/>
    <x v="0"/>
    <x v="29"/>
    <n v="0.98640456538201315"/>
  </r>
  <r>
    <x v="4"/>
    <x v="7"/>
    <x v="0"/>
    <x v="29"/>
    <n v="1.0194283793698451"/>
  </r>
  <r>
    <x v="4"/>
    <x v="8"/>
    <x v="0"/>
    <x v="29"/>
    <n v="7.8316618904549773E-2"/>
  </r>
  <r>
    <x v="4"/>
    <x v="5"/>
    <x v="0"/>
    <x v="29"/>
    <n v="0.98640456538201315"/>
  </r>
  <r>
    <x v="4"/>
    <x v="3"/>
    <x v="0"/>
    <x v="30"/>
    <n v="-1.5024882619335989"/>
  </r>
  <r>
    <x v="4"/>
    <x v="4"/>
    <x v="0"/>
    <x v="30"/>
    <n v="-0.56440713454704028"/>
  </r>
  <r>
    <x v="4"/>
    <x v="0"/>
    <x v="0"/>
    <x v="31"/>
    <n v="96.197280040898121"/>
  </r>
  <r>
    <x v="4"/>
    <x v="6"/>
    <x v="0"/>
    <x v="31"/>
    <n v="7.9273358231333677E-2"/>
  </r>
  <r>
    <x v="4"/>
    <x v="1"/>
    <x v="0"/>
    <x v="31"/>
    <n v="0.24188216103207738"/>
  </r>
  <r>
    <x v="4"/>
    <x v="2"/>
    <x v="0"/>
    <x v="31"/>
    <n v="1.0026945666122258"/>
  </r>
  <r>
    <x v="4"/>
    <x v="7"/>
    <x v="0"/>
    <x v="31"/>
    <n v="1.0207497489933908"/>
  </r>
  <r>
    <x v="4"/>
    <x v="8"/>
    <x v="0"/>
    <x v="31"/>
    <n v="7.9273358231333677E-2"/>
  </r>
  <r>
    <x v="4"/>
    <x v="5"/>
    <x v="0"/>
    <x v="31"/>
    <n v="1.0026945666122258"/>
  </r>
  <r>
    <x v="4"/>
    <x v="3"/>
    <x v="0"/>
    <x v="32"/>
    <n v="-1.4921223321272659"/>
  </r>
  <r>
    <x v="4"/>
    <x v="4"/>
    <x v="0"/>
    <x v="32"/>
    <n v="-0.56265097664341956"/>
  </r>
  <r>
    <x v="4"/>
    <x v="0"/>
    <x v="0"/>
    <x v="33"/>
    <n v="95.95578824738476"/>
  </r>
  <r>
    <x v="4"/>
    <x v="6"/>
    <x v="0"/>
    <x v="33"/>
    <n v="8.0380408349902718E-2"/>
  </r>
  <r>
    <x v="4"/>
    <x v="1"/>
    <x v="0"/>
    <x v="33"/>
    <n v="0.2414917935133602"/>
  </r>
  <r>
    <x v="4"/>
    <x v="2"/>
    <x v="0"/>
    <x v="33"/>
    <n v="1.0128934381559132"/>
  </r>
  <r>
    <x v="4"/>
    <x v="7"/>
    <x v="0"/>
    <x v="33"/>
    <n v="1.022016231461454"/>
  </r>
  <r>
    <x v="4"/>
    <x v="8"/>
    <x v="0"/>
    <x v="33"/>
    <n v="8.0380408349902718E-2"/>
  </r>
  <r>
    <x v="4"/>
    <x v="5"/>
    <x v="0"/>
    <x v="33"/>
    <n v="1.0128934381559132"/>
  </r>
  <r>
    <x v="4"/>
    <x v="3"/>
    <x v="0"/>
    <x v="34"/>
    <n v="-1.481756125378153"/>
  </r>
  <r>
    <x v="4"/>
    <x v="4"/>
    <x v="0"/>
    <x v="34"/>
    <n v="-0.56085846665605565"/>
  </r>
  <r>
    <x v="4"/>
    <x v="0"/>
    <x v="0"/>
    <x v="35"/>
    <n v="95.714462225455094"/>
  </r>
  <r>
    <x v="4"/>
    <x v="6"/>
    <x v="0"/>
    <x v="35"/>
    <n v="8.0994156890711919E-2"/>
  </r>
  <r>
    <x v="4"/>
    <x v="1"/>
    <x v="0"/>
    <x v="35"/>
    <n v="0.24132602192966016"/>
  </r>
  <r>
    <x v="4"/>
    <x v="2"/>
    <x v="0"/>
    <x v="35"/>
    <n v="1.0336254855856299"/>
  </r>
  <r>
    <x v="4"/>
    <x v="7"/>
    <x v="0"/>
    <x v="35"/>
    <n v="1.0233175825020806"/>
  </r>
  <r>
    <x v="4"/>
    <x v="8"/>
    <x v="0"/>
    <x v="35"/>
    <n v="8.0994156890711919E-2"/>
  </r>
  <r>
    <x v="4"/>
    <x v="5"/>
    <x v="0"/>
    <x v="35"/>
    <n v="1.0336254855856299"/>
  </r>
  <r>
    <x v="4"/>
    <x v="3"/>
    <x v="0"/>
    <x v="36"/>
    <n v="-1.4509905019261304"/>
  </r>
  <r>
    <x v="4"/>
    <x v="4"/>
    <x v="0"/>
    <x v="36"/>
    <n v="-0.55914524983962099"/>
  </r>
  <r>
    <x v="4"/>
    <x v="0"/>
    <x v="0"/>
    <x v="37"/>
    <n v="95.473676807754842"/>
  </r>
  <r>
    <x v="4"/>
    <x v="6"/>
    <x v="0"/>
    <x v="37"/>
    <n v="8.2444089579461213E-2"/>
  </r>
  <r>
    <x v="4"/>
    <x v="1"/>
    <x v="0"/>
    <x v="37"/>
    <n v="0.24078541770025599"/>
  </r>
  <r>
    <x v="4"/>
    <x v="2"/>
    <x v="0"/>
    <x v="37"/>
    <n v="1.0551683714660511"/>
  </r>
  <r>
    <x v="4"/>
    <x v="7"/>
    <x v="0"/>
    <x v="37"/>
    <n v="1.0245608117799057"/>
  </r>
  <r>
    <x v="4"/>
    <x v="8"/>
    <x v="0"/>
    <x v="37"/>
    <n v="8.2444089579461213E-2"/>
  </r>
  <r>
    <x v="4"/>
    <x v="5"/>
    <x v="0"/>
    <x v="37"/>
    <n v="1.0551683714660511"/>
  </r>
  <r>
    <x v="4"/>
    <x v="3"/>
    <x v="0"/>
    <x v="38"/>
    <n v="-1.4382617393340569"/>
  </r>
  <r>
    <x v="4"/>
    <x v="4"/>
    <x v="0"/>
    <x v="38"/>
    <n v="-0.55744082166814257"/>
  </r>
  <r>
    <x v="4"/>
    <x v="0"/>
    <x v="0"/>
    <x v="39"/>
    <n v="95.233453990033382"/>
  </r>
  <r>
    <x v="4"/>
    <x v="6"/>
    <x v="0"/>
    <x v="39"/>
    <n v="8.3950670062595642E-2"/>
  </r>
  <r>
    <x v="4"/>
    <x v="1"/>
    <x v="0"/>
    <x v="39"/>
    <n v="0.24022281772145851"/>
  </r>
  <r>
    <x v="4"/>
    <x v="2"/>
    <x v="0"/>
    <x v="39"/>
    <n v="1.0677979960747577"/>
  </r>
  <r>
    <x v="4"/>
    <x v="7"/>
    <x v="0"/>
    <x v="39"/>
    <n v="1.0258280221308087"/>
  </r>
  <r>
    <x v="4"/>
    <x v="8"/>
    <x v="0"/>
    <x v="39"/>
    <n v="8.3950670062595642E-2"/>
  </r>
  <r>
    <x v="4"/>
    <x v="5"/>
    <x v="0"/>
    <x v="39"/>
    <n v="1.0677979960747577"/>
  </r>
  <r>
    <x v="4"/>
    <x v="3"/>
    <x v="0"/>
    <x v="40"/>
    <n v="-1.4257378755095362"/>
  </r>
  <r>
    <x v="4"/>
    <x v="4"/>
    <x v="0"/>
    <x v="40"/>
    <n v="-0.55576363486364855"/>
  </r>
  <r>
    <x v="4"/>
    <x v="0"/>
    <x v="0"/>
    <x v="41"/>
    <n v="94.993469563383471"/>
  </r>
  <r>
    <x v="4"/>
    <x v="6"/>
    <x v="0"/>
    <x v="41"/>
    <n v="8.4741742774862738E-2"/>
  </r>
  <r>
    <x v="4"/>
    <x v="1"/>
    <x v="0"/>
    <x v="41"/>
    <n v="0.23998442664991532"/>
  </r>
  <r>
    <x v="4"/>
    <x v="2"/>
    <x v="0"/>
    <x v="41"/>
    <n v="1.0805240528886186"/>
  </r>
  <r>
    <x v="4"/>
    <x v="7"/>
    <x v="0"/>
    <x v="41"/>
    <n v="1.0270856218874729"/>
  </r>
  <r>
    <x v="4"/>
    <x v="8"/>
    <x v="0"/>
    <x v="41"/>
    <n v="8.4741742774862738E-2"/>
  </r>
  <r>
    <x v="4"/>
    <x v="5"/>
    <x v="0"/>
    <x v="41"/>
    <n v="1.0805240528886186"/>
  </r>
  <r>
    <x v="4"/>
    <x v="3"/>
    <x v="0"/>
    <x v="42"/>
    <n v="-1.4132136209238144"/>
  </r>
  <r>
    <x v="4"/>
    <x v="4"/>
    <x v="0"/>
    <x v="42"/>
    <n v="-0.55416648707951044"/>
  </r>
  <r>
    <x v="4"/>
    <x v="0"/>
    <x v="0"/>
    <x v="43"/>
    <n v="94.753723050641298"/>
  </r>
  <r>
    <x v="4"/>
    <x v="6"/>
    <x v="0"/>
    <x v="43"/>
    <n v="8.5535607275482289E-2"/>
  </r>
  <r>
    <x v="4"/>
    <x v="1"/>
    <x v="0"/>
    <x v="43"/>
    <n v="0.23974651274217437"/>
  </r>
  <r>
    <x v="4"/>
    <x v="2"/>
    <x v="0"/>
    <x v="43"/>
    <n v="1.0928464989550004"/>
  </r>
  <r>
    <x v="4"/>
    <x v="7"/>
    <x v="0"/>
    <x v="43"/>
    <n v="1.0282932104811862"/>
  </r>
  <r>
    <x v="4"/>
    <x v="8"/>
    <x v="0"/>
    <x v="43"/>
    <n v="8.5535607275482289E-2"/>
  </r>
  <r>
    <x v="4"/>
    <x v="5"/>
    <x v="0"/>
    <x v="43"/>
    <n v="1.0928464989550004"/>
  </r>
  <r>
    <x v="4"/>
    <x v="3"/>
    <x v="0"/>
    <x v="44"/>
    <n v="-1.4006889625799879"/>
  </r>
  <r>
    <x v="4"/>
    <x v="4"/>
    <x v="0"/>
    <x v="44"/>
    <n v="-0.55254290054623789"/>
  </r>
  <r>
    <x v="4"/>
    <x v="0"/>
    <x v="0"/>
    <x v="45"/>
    <n v="94.514196273001076"/>
  </r>
  <r>
    <x v="4"/>
    <x v="6"/>
    <x v="0"/>
    <x v="45"/>
    <n v="8.6292728749037553E-2"/>
  </r>
  <r>
    <x v="4"/>
    <x v="1"/>
    <x v="0"/>
    <x v="45"/>
    <n v="0.23952677764022276"/>
  </r>
  <r>
    <x v="4"/>
    <x v="2"/>
    <x v="0"/>
    <x v="45"/>
    <n v="1.1055733630532341"/>
  </r>
  <r>
    <x v="4"/>
    <x v="7"/>
    <x v="0"/>
    <x v="45"/>
    <n v="1.0295316144127131"/>
  </r>
  <r>
    <x v="4"/>
    <x v="8"/>
    <x v="0"/>
    <x v="45"/>
    <n v="8.6292728749037553E-2"/>
  </r>
  <r>
    <x v="4"/>
    <x v="5"/>
    <x v="0"/>
    <x v="45"/>
    <n v="1.1055733630532341"/>
  </r>
  <r>
    <x v="4"/>
    <x v="3"/>
    <x v="0"/>
    <x v="46"/>
    <n v="-1.3881639135754908"/>
  </r>
  <r>
    <x v="4"/>
    <x v="4"/>
    <x v="0"/>
    <x v="46"/>
    <n v="-0.55099762156478604"/>
  </r>
  <r>
    <x v="4"/>
    <x v="0"/>
    <x v="0"/>
    <x v="47"/>
    <n v="94.274899692043306"/>
  </r>
  <r>
    <x v="4"/>
    <x v="6"/>
    <x v="0"/>
    <x v="47"/>
    <n v="8.7076981524846025E-2"/>
  </r>
  <r>
    <x v="4"/>
    <x v="1"/>
    <x v="0"/>
    <x v="47"/>
    <n v="0.23929658095777046"/>
  </r>
  <r>
    <x v="4"/>
    <x v="2"/>
    <x v="0"/>
    <x v="47"/>
    <n v="1.1365849513455852"/>
  </r>
  <r>
    <x v="4"/>
    <x v="7"/>
    <x v="0"/>
    <x v="47"/>
    <n v="1.0307205548471041"/>
  </r>
  <r>
    <x v="4"/>
    <x v="8"/>
    <x v="0"/>
    <x v="47"/>
    <n v="8.7076981524846025E-2"/>
  </r>
  <r>
    <x v="4"/>
    <x v="5"/>
    <x v="0"/>
    <x v="47"/>
    <n v="1.1365849513455852"/>
  </r>
  <r>
    <x v="4"/>
    <x v="3"/>
    <x v="0"/>
    <x v="48"/>
    <n v="-1.3370094131495258"/>
  </r>
  <r>
    <x v="4"/>
    <x v="4"/>
    <x v="0"/>
    <x v="48"/>
    <n v="-0.54942763024352637"/>
  </r>
  <r>
    <x v="4"/>
    <x v="0"/>
    <x v="0"/>
    <x v="49"/>
    <n v="94.036470236178687"/>
  </r>
  <r>
    <x v="4"/>
    <x v="6"/>
    <x v="0"/>
    <x v="49"/>
    <n v="8.9292860232992474E-2"/>
  </r>
  <r>
    <x v="4"/>
    <x v="1"/>
    <x v="0"/>
    <x v="49"/>
    <n v="0.23842945586461209"/>
  </r>
  <r>
    <x v="4"/>
    <x v="2"/>
    <x v="0"/>
    <x v="49"/>
    <n v="1.1702940197293101"/>
  </r>
  <r>
    <x v="4"/>
    <x v="7"/>
    <x v="0"/>
    <x v="49"/>
    <n v="1.0319230092856981"/>
  </r>
  <r>
    <x v="4"/>
    <x v="8"/>
    <x v="0"/>
    <x v="49"/>
    <n v="8.9292860232992474E-2"/>
  </r>
  <r>
    <x v="4"/>
    <x v="5"/>
    <x v="0"/>
    <x v="49"/>
    <n v="1.1702940197293101"/>
  </r>
  <r>
    <x v="4"/>
    <x v="3"/>
    <x v="0"/>
    <x v="50"/>
    <n v="-1.3219150559714232"/>
  </r>
  <r>
    <x v="4"/>
    <x v="4"/>
    <x v="0"/>
    <x v="50"/>
    <n v="-0.54796712694746841"/>
  </r>
  <r>
    <x v="4"/>
    <x v="0"/>
    <x v="0"/>
    <x v="51"/>
    <n v="93.798990618105051"/>
  </r>
  <r>
    <x v="4"/>
    <x v="6"/>
    <x v="0"/>
    <x v="51"/>
    <n v="9.1708598961544319E-2"/>
  </r>
  <r>
    <x v="4"/>
    <x v="1"/>
    <x v="0"/>
    <x v="51"/>
    <n v="0.23747961807363652"/>
  </r>
  <r>
    <x v="4"/>
    <x v="2"/>
    <x v="0"/>
    <x v="51"/>
    <n v="1.1861712125456372"/>
  </r>
  <r>
    <x v="4"/>
    <x v="7"/>
    <x v="0"/>
    <x v="51"/>
    <n v="1.0330968852091196"/>
  </r>
  <r>
    <x v="4"/>
    <x v="8"/>
    <x v="0"/>
    <x v="51"/>
    <n v="9.1708598961544319E-2"/>
  </r>
  <r>
    <x v="4"/>
    <x v="5"/>
    <x v="0"/>
    <x v="51"/>
    <n v="1.1861712125456372"/>
  </r>
  <r>
    <x v="4"/>
    <x v="3"/>
    <x v="0"/>
    <x v="52"/>
    <n v="-1.3068201520758715"/>
  </r>
  <r>
    <x v="4"/>
    <x v="4"/>
    <x v="0"/>
    <x v="52"/>
    <n v="-0.54667712198562812"/>
  </r>
  <r>
    <x v="4"/>
    <x v="0"/>
    <x v="0"/>
    <x v="53"/>
    <n v="93.56183052845374"/>
  </r>
  <r>
    <x v="4"/>
    <x v="6"/>
    <x v="0"/>
    <x v="53"/>
    <n v="9.2718052030862086E-2"/>
  </r>
  <r>
    <x v="4"/>
    <x v="1"/>
    <x v="0"/>
    <x v="53"/>
    <n v="0.23716008965130708"/>
  </r>
  <r>
    <x v="4"/>
    <x v="2"/>
    <x v="0"/>
    <x v="53"/>
    <n v="1.2007314210862188"/>
  </r>
  <r>
    <x v="4"/>
    <x v="7"/>
    <x v="0"/>
    <x v="53"/>
    <n v="1.0341455435186426"/>
  </r>
  <r>
    <x v="4"/>
    <x v="8"/>
    <x v="0"/>
    <x v="53"/>
    <n v="9.2718052030862086E-2"/>
  </r>
  <r>
    <x v="4"/>
    <x v="5"/>
    <x v="0"/>
    <x v="53"/>
    <n v="1.2007314210862188"/>
  </r>
  <r>
    <x v="4"/>
    <x v="3"/>
    <x v="0"/>
    <x v="54"/>
    <n v="-1.2912129306599351"/>
  </r>
  <r>
    <x v="4"/>
    <x v="4"/>
    <x v="0"/>
    <x v="54"/>
    <n v="-0.54528118329859598"/>
  </r>
  <r>
    <x v="4"/>
    <x v="0"/>
    <x v="0"/>
    <x v="55"/>
    <n v="93.324939537202638"/>
  </r>
  <r>
    <x v="4"/>
    <x v="6"/>
    <x v="0"/>
    <x v="55"/>
    <n v="9.3618858108215186E-2"/>
  </r>
  <r>
    <x v="4"/>
    <x v="1"/>
    <x v="0"/>
    <x v="55"/>
    <n v="0.23689099125110172"/>
  </r>
  <r>
    <x v="4"/>
    <x v="2"/>
    <x v="0"/>
    <x v="55"/>
    <n v="1.2165906743308399"/>
  </r>
  <r>
    <x v="4"/>
    <x v="7"/>
    <x v="0"/>
    <x v="55"/>
    <n v="1.0352948275210991"/>
  </r>
  <r>
    <x v="4"/>
    <x v="8"/>
    <x v="0"/>
    <x v="55"/>
    <n v="9.3618858108215186E-2"/>
  </r>
  <r>
    <x v="4"/>
    <x v="5"/>
    <x v="0"/>
    <x v="55"/>
    <n v="1.2165906743308399"/>
  </r>
  <r>
    <x v="4"/>
    <x v="3"/>
    <x v="0"/>
    <x v="56"/>
    <n v="-1.2756051037499772"/>
  </r>
  <r>
    <x v="4"/>
    <x v="4"/>
    <x v="0"/>
    <x v="56"/>
    <n v="-0.54396257120440383"/>
  </r>
  <r>
    <x v="4"/>
    <x v="0"/>
    <x v="0"/>
    <x v="57"/>
    <n v="93.088357913599623"/>
  </r>
  <r>
    <x v="4"/>
    <x v="6"/>
    <x v="0"/>
    <x v="57"/>
    <n v="9.4615209269541839E-2"/>
  </r>
  <r>
    <x v="4"/>
    <x v="1"/>
    <x v="0"/>
    <x v="57"/>
    <n v="0.23658162360301999"/>
  </r>
  <r>
    <x v="4"/>
    <x v="2"/>
    <x v="0"/>
    <x v="57"/>
    <n v="1.2319470651713662"/>
  </r>
  <r>
    <x v="4"/>
    <x v="7"/>
    <x v="0"/>
    <x v="57"/>
    <n v="1.0363945677048505"/>
  </r>
  <r>
    <x v="4"/>
    <x v="8"/>
    <x v="0"/>
    <x v="57"/>
    <n v="9.4615209269541839E-2"/>
  </r>
  <r>
    <x v="4"/>
    <x v="5"/>
    <x v="0"/>
    <x v="57"/>
    <n v="1.2319470651713662"/>
  </r>
  <r>
    <x v="4"/>
    <x v="3"/>
    <x v="0"/>
    <x v="58"/>
    <n v="-1.2599966512003791"/>
  </r>
  <r>
    <x v="4"/>
    <x v="4"/>
    <x v="0"/>
    <x v="58"/>
    <n v="-0.54263337560328528"/>
  </r>
  <r>
    <x v="4"/>
    <x v="0"/>
    <x v="0"/>
    <x v="59"/>
    <n v="92.852063522329885"/>
  </r>
  <r>
    <x v="4"/>
    <x v="6"/>
    <x v="0"/>
    <x v="59"/>
    <n v="9.5566607777733958E-2"/>
  </r>
  <r>
    <x v="4"/>
    <x v="1"/>
    <x v="0"/>
    <x v="59"/>
    <n v="0.23629439126973217"/>
  </r>
  <r>
    <x v="4"/>
    <x v="2"/>
    <x v="0"/>
    <x v="59"/>
    <n v="1.2478075693090098"/>
  </r>
  <r>
    <x v="4"/>
    <x v="7"/>
    <x v="0"/>
    <x v="59"/>
    <n v="1.0375184864694453"/>
  </r>
  <r>
    <x v="4"/>
    <x v="8"/>
    <x v="0"/>
    <x v="59"/>
    <n v="9.5566607777733958E-2"/>
  </r>
  <r>
    <x v="4"/>
    <x v="5"/>
    <x v="0"/>
    <x v="59"/>
    <n v="1.2478075693090098"/>
  </r>
  <r>
    <x v="4"/>
    <x v="3"/>
    <x v="0"/>
    <x v="60"/>
    <n v="-1.2443875933512483"/>
  </r>
  <r>
    <x v="4"/>
    <x v="4"/>
    <x v="0"/>
    <x v="60"/>
    <n v="-0.54137934850452263"/>
  </r>
  <r>
    <x v="4"/>
    <x v="0"/>
    <x v="0"/>
    <x v="61"/>
    <n v="92.616068885741313"/>
  </r>
  <r>
    <x v="4"/>
    <x v="6"/>
    <x v="0"/>
    <x v="61"/>
    <n v="9.6551256407603522E-2"/>
  </r>
  <r>
    <x v="4"/>
    <x v="1"/>
    <x v="0"/>
    <x v="61"/>
    <n v="0.23599463658856745"/>
  </r>
  <r>
    <x v="4"/>
    <x v="2"/>
    <x v="0"/>
    <x v="61"/>
    <n v="1.263288981809594"/>
  </r>
  <r>
    <x v="4"/>
    <x v="7"/>
    <x v="0"/>
    <x v="61"/>
    <n v="1.0385935982534622"/>
  </r>
  <r>
    <x v="4"/>
    <x v="8"/>
    <x v="0"/>
    <x v="61"/>
    <n v="9.6551256407603522E-2"/>
  </r>
  <r>
    <x v="4"/>
    <x v="5"/>
    <x v="0"/>
    <x v="61"/>
    <n v="1.263288981809594"/>
  </r>
  <r>
    <x v="4"/>
    <x v="3"/>
    <x v="0"/>
    <x v="62"/>
    <n v="-1.2285220136283082"/>
  </r>
  <r>
    <x v="4"/>
    <x v="4"/>
    <x v="0"/>
    <x v="62"/>
    <n v="-0.54011688540953617"/>
  </r>
  <r>
    <x v="4"/>
    <x v="0"/>
    <x v="0"/>
    <x v="63"/>
    <n v="92.38035623752117"/>
  </r>
  <r>
    <x v="4"/>
    <x v="6"/>
    <x v="0"/>
    <x v="63"/>
    <n v="9.7500716134896151E-2"/>
  </r>
  <r>
    <x v="4"/>
    <x v="1"/>
    <x v="0"/>
    <x v="63"/>
    <n v="0.2357126482201394"/>
  </r>
  <r>
    <x v="4"/>
    <x v="2"/>
    <x v="0"/>
    <x v="63"/>
    <n v="1.279031053456823"/>
  </r>
  <r>
    <x v="4"/>
    <x v="7"/>
    <x v="0"/>
    <x v="63"/>
    <n v="1.0396918746519623"/>
  </r>
  <r>
    <x v="4"/>
    <x v="8"/>
    <x v="0"/>
    <x v="63"/>
    <n v="9.7500716134896151E-2"/>
  </r>
  <r>
    <x v="4"/>
    <x v="5"/>
    <x v="0"/>
    <x v="63"/>
    <n v="1.279031053456823"/>
  </r>
  <r>
    <x v="4"/>
    <x v="3"/>
    <x v="0"/>
    <x v="64"/>
    <n v="-1.2129117050254989"/>
  </r>
  <r>
    <x v="4"/>
    <x v="4"/>
    <x v="0"/>
    <x v="64"/>
    <n v="-0.53888833141783055"/>
  </r>
  <r>
    <x v="4"/>
    <x v="0"/>
    <x v="0"/>
    <x v="65"/>
    <n v="92.144929697364347"/>
  </r>
  <r>
    <x v="4"/>
    <x v="6"/>
    <x v="0"/>
    <x v="65"/>
    <n v="9.8464453630994431E-2"/>
  </r>
  <r>
    <x v="4"/>
    <x v="1"/>
    <x v="0"/>
    <x v="65"/>
    <n v="0.23542654015682105"/>
  </r>
  <r>
    <x v="4"/>
    <x v="2"/>
    <x v="0"/>
    <x v="65"/>
    <n v="1.2948934434378259"/>
  </r>
  <r>
    <x v="4"/>
    <x v="7"/>
    <x v="0"/>
    <x v="65"/>
    <n v="1.0407772240521149"/>
  </r>
  <r>
    <x v="4"/>
    <x v="8"/>
    <x v="0"/>
    <x v="65"/>
    <n v="9.8464453630994431E-2"/>
  </r>
  <r>
    <x v="4"/>
    <x v="5"/>
    <x v="0"/>
    <x v="65"/>
    <n v="1.2948934434378259"/>
  </r>
  <r>
    <x v="4"/>
    <x v="3"/>
    <x v="0"/>
    <x v="66"/>
    <n v="-1.1973007914150569"/>
  </r>
  <r>
    <x v="4"/>
    <x v="4"/>
    <x v="0"/>
    <x v="66"/>
    <n v="-0.53773169151439815"/>
  </r>
  <r>
    <x v="4"/>
    <x v="0"/>
    <x v="0"/>
    <x v="67"/>
    <n v="91.909788533866404"/>
  </r>
  <r>
    <x v="4"/>
    <x v="6"/>
    <x v="0"/>
    <x v="67"/>
    <n v="9.9431554425963756E-2"/>
  </r>
  <r>
    <x v="4"/>
    <x v="1"/>
    <x v="0"/>
    <x v="67"/>
    <n v="0.23514116349794234"/>
  </r>
  <r>
    <x v="4"/>
    <x v="2"/>
    <x v="0"/>
    <x v="67"/>
    <n v="1.3102528709556285"/>
  </r>
  <r>
    <x v="4"/>
    <x v="7"/>
    <x v="0"/>
    <x v="67"/>
    <n v="1.0418148913238641"/>
  </r>
  <r>
    <x v="4"/>
    <x v="8"/>
    <x v="0"/>
    <x v="67"/>
    <n v="9.9431554425963756E-2"/>
  </r>
  <r>
    <x v="4"/>
    <x v="5"/>
    <x v="0"/>
    <x v="67"/>
    <n v="1.3102528709556285"/>
  </r>
  <r>
    <x v="4"/>
    <x v="3"/>
    <x v="0"/>
    <x v="68"/>
    <n v="-1.1816892526567702"/>
  </r>
  <r>
    <x v="4"/>
    <x v="4"/>
    <x v="0"/>
    <x v="68"/>
    <n v="-0.53656985358215836"/>
  </r>
  <r>
    <x v="4"/>
    <x v="0"/>
    <x v="0"/>
    <x v="69"/>
    <n v="91.674910994632043"/>
  </r>
  <r>
    <x v="4"/>
    <x v="6"/>
    <x v="0"/>
    <x v="69"/>
    <n v="0.100354220246186"/>
  </r>
  <r>
    <x v="4"/>
    <x v="1"/>
    <x v="0"/>
    <x v="69"/>
    <n v="0.23487753923436105"/>
  </r>
  <r>
    <x v="4"/>
    <x v="2"/>
    <x v="0"/>
    <x v="69"/>
    <n v="1.3261165108361153"/>
  </r>
  <r>
    <x v="4"/>
    <x v="7"/>
    <x v="0"/>
    <x v="69"/>
    <n v="1.0428744651294519"/>
  </r>
  <r>
    <x v="4"/>
    <x v="8"/>
    <x v="0"/>
    <x v="69"/>
    <n v="0.100354220246186"/>
  </r>
  <r>
    <x v="4"/>
    <x v="5"/>
    <x v="0"/>
    <x v="69"/>
    <n v="1.3261165108361153"/>
  </r>
  <r>
    <x v="4"/>
    <x v="3"/>
    <x v="0"/>
    <x v="70"/>
    <n v="-1.1660771090853617"/>
  </r>
  <r>
    <x v="4"/>
    <x v="4"/>
    <x v="0"/>
    <x v="70"/>
    <n v="-0.53547777220500636"/>
  </r>
  <r>
    <x v="4"/>
    <x v="0"/>
    <x v="0"/>
    <x v="71"/>
    <n v="91.440309344618342"/>
  </r>
  <r>
    <x v="4"/>
    <x v="6"/>
    <x v="0"/>
    <x v="71"/>
    <n v="0.10130967758284408"/>
  </r>
  <r>
    <x v="4"/>
    <x v="1"/>
    <x v="0"/>
    <x v="71"/>
    <n v="0.23460165001370409"/>
  </r>
  <r>
    <x v="4"/>
    <x v="2"/>
    <x v="0"/>
    <x v="71"/>
    <n v="1.3515049290553229"/>
  </r>
  <r>
    <x v="4"/>
    <x v="7"/>
    <x v="0"/>
    <x v="71"/>
    <n v="1.0438871114715733"/>
  </r>
  <r>
    <x v="4"/>
    <x v="8"/>
    <x v="0"/>
    <x v="71"/>
    <n v="0.10130967758284408"/>
  </r>
  <r>
    <x v="4"/>
    <x v="5"/>
    <x v="0"/>
    <x v="71"/>
    <n v="1.3515049290553229"/>
  </r>
  <r>
    <x v="4"/>
    <x v="3"/>
    <x v="0"/>
    <x v="72"/>
    <n v="-1.1327154845095833"/>
  </r>
  <r>
    <x v="4"/>
    <x v="4"/>
    <x v="0"/>
    <x v="72"/>
    <n v="-0.53438263910251527"/>
  </r>
  <r>
    <x v="4"/>
    <x v="0"/>
    <x v="0"/>
    <x v="73"/>
    <n v="91.206296803253508"/>
  </r>
  <r>
    <x v="4"/>
    <x v="6"/>
    <x v="0"/>
    <x v="73"/>
    <n v="0.10298502399466269"/>
  </r>
  <r>
    <x v="4"/>
    <x v="1"/>
    <x v="0"/>
    <x v="73"/>
    <n v="0.23401254136483993"/>
  </r>
  <r>
    <x v="4"/>
    <x v="2"/>
    <x v="0"/>
    <x v="73"/>
    <n v="1.3782075218982317"/>
  </r>
  <r>
    <x v="4"/>
    <x v="7"/>
    <x v="0"/>
    <x v="73"/>
    <n v="1.0449117495683542"/>
  </r>
  <r>
    <x v="4"/>
    <x v="8"/>
    <x v="0"/>
    <x v="73"/>
    <n v="0.10298502399466269"/>
  </r>
  <r>
    <x v="4"/>
    <x v="5"/>
    <x v="0"/>
    <x v="73"/>
    <n v="1.3782075218982317"/>
  </r>
  <r>
    <x v="4"/>
    <x v="3"/>
    <x v="0"/>
    <x v="74"/>
    <n v="-1.1163502332597663"/>
  </r>
  <r>
    <x v="4"/>
    <x v="4"/>
    <x v="0"/>
    <x v="74"/>
    <n v="-0.53336147897236064"/>
  </r>
  <r>
    <x v="4"/>
    <x v="0"/>
    <x v="0"/>
    <x v="75"/>
    <n v="90.972908727053294"/>
  </r>
  <r>
    <x v="4"/>
    <x v="6"/>
    <x v="0"/>
    <x v="75"/>
    <n v="0.10475100358227221"/>
  </r>
  <r>
    <x v="4"/>
    <x v="1"/>
    <x v="0"/>
    <x v="75"/>
    <n v="0.23338807620021773"/>
  </r>
  <r>
    <x v="4"/>
    <x v="2"/>
    <x v="0"/>
    <x v="75"/>
    <n v="1.395189867818323"/>
  </r>
  <r>
    <x v="4"/>
    <x v="7"/>
    <x v="0"/>
    <x v="75"/>
    <n v="1.0459134006035613"/>
  </r>
  <r>
    <x v="4"/>
    <x v="8"/>
    <x v="0"/>
    <x v="75"/>
    <n v="0.10475100358227221"/>
  </r>
  <r>
    <x v="4"/>
    <x v="5"/>
    <x v="0"/>
    <x v="75"/>
    <n v="1.395189867818323"/>
  </r>
  <r>
    <x v="4"/>
    <x v="3"/>
    <x v="0"/>
    <x v="76"/>
    <n v="-1.099858134825149"/>
  </r>
  <r>
    <x v="4"/>
    <x v="4"/>
    <x v="0"/>
    <x v="76"/>
    <n v="-0.53243888670602146"/>
  </r>
  <r>
    <x v="4"/>
    <x v="0"/>
    <x v="0"/>
    <x v="77"/>
    <n v="90.73981491961959"/>
  </r>
  <r>
    <x v="4"/>
    <x v="6"/>
    <x v="0"/>
    <x v="77"/>
    <n v="0.10577040041828821"/>
  </r>
  <r>
    <x v="4"/>
    <x v="1"/>
    <x v="0"/>
    <x v="77"/>
    <n v="0.23309380743370969"/>
  </r>
  <r>
    <x v="4"/>
    <x v="2"/>
    <x v="0"/>
    <x v="77"/>
    <n v="1.4112215219353887"/>
  </r>
  <r>
    <x v="4"/>
    <x v="7"/>
    <x v="0"/>
    <x v="77"/>
    <n v="1.0468370143266816"/>
  </r>
  <r>
    <x v="4"/>
    <x v="8"/>
    <x v="0"/>
    <x v="77"/>
    <n v="0.10577040041828821"/>
  </r>
  <r>
    <x v="4"/>
    <x v="5"/>
    <x v="0"/>
    <x v="77"/>
    <n v="1.4112215219353887"/>
  </r>
  <r>
    <x v="4"/>
    <x v="3"/>
    <x v="0"/>
    <x v="78"/>
    <n v="-1.0830904422958643"/>
  </r>
  <r>
    <x v="4"/>
    <x v="4"/>
    <x v="0"/>
    <x v="78"/>
    <n v="-0.53148778334436431"/>
  </r>
  <r>
    <x v="4"/>
    <x v="0"/>
    <x v="0"/>
    <x v="79"/>
    <n v="90.506978926844425"/>
  </r>
  <r>
    <x v="4"/>
    <x v="6"/>
    <x v="0"/>
    <x v="79"/>
    <n v="0.10671164975916754"/>
  </r>
  <r>
    <x v="4"/>
    <x v="1"/>
    <x v="0"/>
    <x v="79"/>
    <n v="0.23283599277517047"/>
  </r>
  <r>
    <x v="4"/>
    <x v="2"/>
    <x v="0"/>
    <x v="79"/>
    <n v="1.4282139643996252"/>
  </r>
  <r>
    <x v="4"/>
    <x v="7"/>
    <x v="0"/>
    <x v="79"/>
    <n v="1.0478108022674457"/>
  </r>
  <r>
    <x v="4"/>
    <x v="8"/>
    <x v="0"/>
    <x v="79"/>
    <n v="0.10671164975916754"/>
  </r>
  <r>
    <x v="4"/>
    <x v="5"/>
    <x v="0"/>
    <x v="79"/>
    <n v="1.4282139643996252"/>
  </r>
  <r>
    <x v="4"/>
    <x v="3"/>
    <x v="0"/>
    <x v="80"/>
    <n v="-1.0663220473235979"/>
  </r>
  <r>
    <x v="4"/>
    <x v="4"/>
    <x v="0"/>
    <x v="80"/>
    <n v="-0.53060190695154441"/>
  </r>
  <r>
    <x v="4"/>
    <x v="0"/>
    <x v="0"/>
    <x v="81"/>
    <n v="90.274427506481899"/>
  </r>
  <r>
    <x v="4"/>
    <x v="6"/>
    <x v="0"/>
    <x v="81"/>
    <n v="0.10771944264911817"/>
  </r>
  <r>
    <x v="4"/>
    <x v="1"/>
    <x v="0"/>
    <x v="81"/>
    <n v="0.23255142036252843"/>
  </r>
  <r>
    <x v="4"/>
    <x v="2"/>
    <x v="0"/>
    <x v="81"/>
    <n v="1.4446676575847508"/>
  </r>
  <r>
    <x v="4"/>
    <x v="7"/>
    <x v="0"/>
    <x v="81"/>
    <n v="1.0487392329972967"/>
  </r>
  <r>
    <x v="4"/>
    <x v="8"/>
    <x v="0"/>
    <x v="81"/>
    <n v="0.10771944264911817"/>
  </r>
  <r>
    <x v="4"/>
    <x v="5"/>
    <x v="0"/>
    <x v="81"/>
    <n v="1.4446676575847508"/>
  </r>
  <r>
    <x v="4"/>
    <x v="3"/>
    <x v="0"/>
    <x v="82"/>
    <n v="-1.049552926766073"/>
  </r>
  <r>
    <x v="4"/>
    <x v="4"/>
    <x v="0"/>
    <x v="82"/>
    <n v="-0.52972219551971067"/>
  </r>
  <r>
    <x v="4"/>
    <x v="0"/>
    <x v="0"/>
    <x v="83"/>
    <n v="90.042137938927084"/>
  </r>
  <r>
    <x v="4"/>
    <x v="6"/>
    <x v="0"/>
    <x v="83"/>
    <n v="0.10868045477132801"/>
  </r>
  <r>
    <x v="4"/>
    <x v="1"/>
    <x v="0"/>
    <x v="83"/>
    <n v="0.23228956755481828"/>
  </r>
  <r>
    <x v="4"/>
    <x v="2"/>
    <x v="0"/>
    <x v="83"/>
    <n v="1.4616615313295036"/>
  </r>
  <r>
    <x v="4"/>
    <x v="7"/>
    <x v="0"/>
    <x v="83"/>
    <n v="1.0496846491950973"/>
  </r>
  <r>
    <x v="4"/>
    <x v="8"/>
    <x v="0"/>
    <x v="83"/>
    <n v="0.10868045477132801"/>
  </r>
  <r>
    <x v="4"/>
    <x v="5"/>
    <x v="0"/>
    <x v="83"/>
    <n v="1.4616615313295036"/>
  </r>
  <r>
    <x v="4"/>
    <x v="3"/>
    <x v="0"/>
    <x v="84"/>
    <n v="-1.0327831040029434"/>
  </r>
  <r>
    <x v="4"/>
    <x v="4"/>
    <x v="0"/>
    <x v="84"/>
    <n v="-0.52890540116108387"/>
  </r>
  <r>
    <x v="4"/>
    <x v="0"/>
    <x v="0"/>
    <x v="85"/>
    <n v="89.810122920487473"/>
  </r>
  <r>
    <x v="4"/>
    <x v="6"/>
    <x v="0"/>
    <x v="85"/>
    <n v="0.10967594101999546"/>
  </r>
  <r>
    <x v="4"/>
    <x v="1"/>
    <x v="0"/>
    <x v="85"/>
    <n v="0.23201501843961042"/>
  </r>
  <r>
    <x v="4"/>
    <x v="2"/>
    <x v="0"/>
    <x v="85"/>
    <n v="1.4782492679128214"/>
  </r>
  <r>
    <x v="4"/>
    <x v="7"/>
    <x v="0"/>
    <x v="85"/>
    <n v="1.0505855500971579"/>
  </r>
  <r>
    <x v="4"/>
    <x v="8"/>
    <x v="0"/>
    <x v="85"/>
    <n v="0.10967594101999546"/>
  </r>
  <r>
    <x v="4"/>
    <x v="5"/>
    <x v="0"/>
    <x v="85"/>
    <n v="1.4782492679128214"/>
  </r>
  <r>
    <x v="4"/>
    <x v="3"/>
    <x v="0"/>
    <x v="86"/>
    <n v="-1.0157376288423503"/>
  </r>
  <r>
    <x v="4"/>
    <x v="4"/>
    <x v="0"/>
    <x v="86"/>
    <n v="-0.52809706726250072"/>
  </r>
  <r>
    <x v="4"/>
    <x v="0"/>
    <x v="0"/>
    <x v="87"/>
    <n v="89.578364195203562"/>
  </r>
  <r>
    <x v="4"/>
    <x v="6"/>
    <x v="0"/>
    <x v="87"/>
    <n v="0.11063479038197592"/>
  </r>
  <r>
    <x v="4"/>
    <x v="1"/>
    <x v="0"/>
    <x v="87"/>
    <n v="0.23175872528391195"/>
  </r>
  <r>
    <x v="4"/>
    <x v="2"/>
    <x v="0"/>
    <x v="87"/>
    <n v="1.4951163373474665"/>
  </r>
  <r>
    <x v="4"/>
    <x v="7"/>
    <x v="0"/>
    <x v="87"/>
    <n v="1.0515023252591083"/>
  </r>
  <r>
    <x v="4"/>
    <x v="8"/>
    <x v="0"/>
    <x v="87"/>
    <n v="0.11063479038197592"/>
  </r>
  <r>
    <x v="4"/>
    <x v="5"/>
    <x v="0"/>
    <x v="87"/>
    <n v="1.4951163373474665"/>
  </r>
  <r>
    <x v="4"/>
    <x v="3"/>
    <x v="0"/>
    <x v="88"/>
    <n v="-0.99896635544498569"/>
  </r>
  <r>
    <x v="4"/>
    <x v="4"/>
    <x v="0"/>
    <x v="88"/>
    <n v="-0.52732500158043649"/>
  </r>
  <r>
    <x v="4"/>
    <x v="0"/>
    <x v="0"/>
    <x v="89"/>
    <n v="89.346865870379304"/>
  </r>
  <r>
    <x v="4"/>
    <x v="6"/>
    <x v="0"/>
    <x v="89"/>
    <n v="0.11160839648425847"/>
  </r>
  <r>
    <x v="4"/>
    <x v="1"/>
    <x v="0"/>
    <x v="89"/>
    <n v="0.23149832482426452"/>
  </r>
  <r>
    <x v="4"/>
    <x v="2"/>
    <x v="0"/>
    <x v="89"/>
    <n v="1.5121123688280982"/>
  </r>
  <r>
    <x v="4"/>
    <x v="7"/>
    <x v="0"/>
    <x v="89"/>
    <n v="1.0524046698082548"/>
  </r>
  <r>
    <x v="4"/>
    <x v="8"/>
    <x v="0"/>
    <x v="89"/>
    <n v="0.11160839648425847"/>
  </r>
  <r>
    <x v="4"/>
    <x v="5"/>
    <x v="0"/>
    <x v="89"/>
    <n v="1.5121123688280982"/>
  </r>
  <r>
    <x v="4"/>
    <x v="3"/>
    <x v="0"/>
    <x v="90"/>
    <n v="-0.98219438020151761"/>
  </r>
  <r>
    <x v="4"/>
    <x v="4"/>
    <x v="0"/>
    <x v="90"/>
    <n v="-0.52661236980569015"/>
  </r>
  <r>
    <x v="4"/>
    <x v="0"/>
    <x v="0"/>
    <x v="91"/>
    <n v="89.115627094528818"/>
  </r>
  <r>
    <x v="4"/>
    <x v="6"/>
    <x v="0"/>
    <x v="91"/>
    <n v="0.11258541749885467"/>
  </r>
  <r>
    <x v="4"/>
    <x v="1"/>
    <x v="0"/>
    <x v="91"/>
    <n v="0.23123877585048011"/>
  </r>
  <r>
    <x v="4"/>
    <x v="2"/>
    <x v="0"/>
    <x v="91"/>
    <n v="1.528569536504585"/>
  </r>
  <r>
    <x v="4"/>
    <x v="7"/>
    <x v="0"/>
    <x v="91"/>
    <n v="1.0532637821582018"/>
  </r>
  <r>
    <x v="4"/>
    <x v="8"/>
    <x v="0"/>
    <x v="91"/>
    <n v="0.11258541749885467"/>
  </r>
  <r>
    <x v="4"/>
    <x v="5"/>
    <x v="0"/>
    <x v="91"/>
    <n v="1.528569536504585"/>
  </r>
  <r>
    <x v="4"/>
    <x v="3"/>
    <x v="0"/>
    <x v="92"/>
    <n v="-0.96542167997973882"/>
  </r>
  <r>
    <x v="4"/>
    <x v="4"/>
    <x v="0"/>
    <x v="92"/>
    <n v="-0.52591165938541407"/>
  </r>
  <r>
    <x v="4"/>
    <x v="0"/>
    <x v="0"/>
    <x v="93"/>
    <n v="88.884625537651672"/>
  </r>
  <r>
    <x v="4"/>
    <x v="6"/>
    <x v="0"/>
    <x v="93"/>
    <n v="0.11351619400266612"/>
  </r>
  <r>
    <x v="4"/>
    <x v="1"/>
    <x v="0"/>
    <x v="93"/>
    <n v="0.23100155687714358"/>
  </r>
  <r>
    <x v="4"/>
    <x v="2"/>
    <x v="0"/>
    <x v="93"/>
    <n v="1.5455669980492506"/>
  </r>
  <r>
    <x v="4"/>
    <x v="7"/>
    <x v="0"/>
    <x v="93"/>
    <n v="1.0541373884780116"/>
  </r>
  <r>
    <x v="4"/>
    <x v="8"/>
    <x v="0"/>
    <x v="93"/>
    <n v="0.11351619400266612"/>
  </r>
  <r>
    <x v="4"/>
    <x v="5"/>
    <x v="0"/>
    <x v="93"/>
    <n v="1.5455669980492506"/>
  </r>
  <r>
    <x v="4"/>
    <x v="3"/>
    <x v="0"/>
    <x v="94"/>
    <n v="-0.94864827815029917"/>
  </r>
  <r>
    <x v="4"/>
    <x v="4"/>
    <x v="0"/>
    <x v="94"/>
    <n v="-0.52526807380132157"/>
  </r>
  <r>
    <x v="4"/>
    <x v="0"/>
    <x v="0"/>
    <x v="95"/>
    <n v="88.653873625249048"/>
  </r>
  <r>
    <x v="4"/>
    <x v="6"/>
    <x v="0"/>
    <x v="95"/>
    <n v="0.11448095322080003"/>
  </r>
  <r>
    <x v="4"/>
    <x v="1"/>
    <x v="0"/>
    <x v="95"/>
    <n v="0.23075191240262408"/>
  </r>
  <r>
    <x v="4"/>
    <x v="2"/>
    <x v="0"/>
    <x v="95"/>
    <n v="1.5579332835001327"/>
  </r>
  <r>
    <x v="4"/>
    <x v="7"/>
    <x v="0"/>
    <x v="95"/>
    <n v="1.0549686219895515"/>
  </r>
  <r>
    <x v="4"/>
    <x v="8"/>
    <x v="0"/>
    <x v="95"/>
    <n v="0.11448095322080003"/>
  </r>
  <r>
    <x v="4"/>
    <x v="5"/>
    <x v="0"/>
    <x v="95"/>
    <n v="1.5579332835001327"/>
  </r>
  <r>
    <x v="4"/>
    <x v="3"/>
    <x v="0"/>
    <x v="96"/>
    <n v="-0.93788009002619965"/>
  </r>
  <r>
    <x v="4"/>
    <x v="4"/>
    <x v="0"/>
    <x v="96"/>
    <n v="-0.52463870350580866"/>
  </r>
  <r>
    <x v="4"/>
    <x v="0"/>
    <x v="0"/>
    <x v="97"/>
    <n v="88.423218804298997"/>
  </r>
  <r>
    <x v="4"/>
    <x v="6"/>
    <x v="0"/>
    <x v="97"/>
    <n v="0.11509735035999169"/>
  </r>
  <r>
    <x v="4"/>
    <x v="1"/>
    <x v="0"/>
    <x v="97"/>
    <n v="0.23065482095004772"/>
  </r>
  <r>
    <x v="4"/>
    <x v="2"/>
    <x v="0"/>
    <x v="97"/>
    <n v="1.569881689671291"/>
  </r>
  <r>
    <x v="4"/>
    <x v="7"/>
    <x v="0"/>
    <x v="97"/>
    <n v="1.0558170565617115"/>
  </r>
  <r>
    <x v="4"/>
    <x v="8"/>
    <x v="0"/>
    <x v="97"/>
    <n v="0.11509735035999169"/>
  </r>
  <r>
    <x v="4"/>
    <x v="5"/>
    <x v="0"/>
    <x v="97"/>
    <n v="1.569881689671291"/>
  </r>
  <r>
    <x v="4"/>
    <x v="3"/>
    <x v="0"/>
    <x v="98"/>
    <n v="-0.92192618024633521"/>
  </r>
  <r>
    <x v="4"/>
    <x v="4"/>
    <x v="0"/>
    <x v="98"/>
    <n v="-0.5240306192391575"/>
  </r>
  <r>
    <x v="4"/>
    <x v="0"/>
    <x v="0"/>
    <x v="99"/>
    <n v="88.19264423580988"/>
  </r>
  <r>
    <x v="4"/>
    <x v="6"/>
    <x v="0"/>
    <x v="99"/>
    <n v="0.11567832678555599"/>
  </r>
  <r>
    <x v="4"/>
    <x v="1"/>
    <x v="0"/>
    <x v="99"/>
    <n v="0.23057456848912297"/>
  </r>
  <r>
    <x v="4"/>
    <x v="2"/>
    <x v="0"/>
    <x v="99"/>
    <n v="1.5865579337412152"/>
  </r>
  <r>
    <x v="4"/>
    <x v="7"/>
    <x v="0"/>
    <x v="99"/>
    <n v="1.0566553491902277"/>
  </r>
  <r>
    <x v="4"/>
    <x v="8"/>
    <x v="0"/>
    <x v="99"/>
    <n v="0.11567832678555599"/>
  </r>
  <r>
    <x v="4"/>
    <x v="5"/>
    <x v="0"/>
    <x v="99"/>
    <n v="1.5865579337412152"/>
  </r>
  <r>
    <x v="4"/>
    <x v="3"/>
    <x v="0"/>
    <x v="100"/>
    <n v="-0.90608857981437918"/>
  </r>
  <r>
    <x v="4"/>
    <x v="4"/>
    <x v="0"/>
    <x v="100"/>
    <n v="-0.52351205228217124"/>
  </r>
  <r>
    <x v="4"/>
    <x v="0"/>
    <x v="0"/>
    <x v="101"/>
    <n v="87.962296105245372"/>
  </r>
  <r>
    <x v="4"/>
    <x v="6"/>
    <x v="0"/>
    <x v="101"/>
    <n v="0.11660228284161715"/>
  </r>
  <r>
    <x v="4"/>
    <x v="1"/>
    <x v="0"/>
    <x v="101"/>
    <n v="0.23034813056450698"/>
  </r>
  <r>
    <x v="4"/>
    <x v="2"/>
    <x v="0"/>
    <x v="101"/>
    <n v="1.6018345434732553"/>
  </r>
  <r>
    <x v="4"/>
    <x v="7"/>
    <x v="0"/>
    <x v="101"/>
    <n v="1.0573994358256453"/>
  </r>
  <r>
    <x v="4"/>
    <x v="8"/>
    <x v="0"/>
    <x v="101"/>
    <n v="0.11660228284161715"/>
  </r>
  <r>
    <x v="4"/>
    <x v="5"/>
    <x v="0"/>
    <x v="101"/>
    <n v="1.6018345434732553"/>
  </r>
  <r>
    <x v="4"/>
    <x v="3"/>
    <x v="0"/>
    <x v="102"/>
    <n v="-0.88971342676193998"/>
  </r>
  <r>
    <x v="4"/>
    <x v="4"/>
    <x v="0"/>
    <x v="102"/>
    <n v="-0.52297168192368959"/>
  </r>
  <r>
    <x v="4"/>
    <x v="0"/>
    <x v="0"/>
    <x v="103"/>
    <n v="87.732125403954683"/>
  </r>
  <r>
    <x v="4"/>
    <x v="6"/>
    <x v="0"/>
    <x v="103"/>
    <n v="0.11741753702050417"/>
  </r>
  <r>
    <x v="4"/>
    <x v="1"/>
    <x v="0"/>
    <x v="103"/>
    <n v="0.23017070129068901"/>
  </r>
  <r>
    <x v="4"/>
    <x v="2"/>
    <x v="0"/>
    <x v="103"/>
    <n v="1.6184741427866058"/>
  </r>
  <r>
    <x v="4"/>
    <x v="7"/>
    <x v="0"/>
    <x v="103"/>
    <n v="1.0582100017385319"/>
  </r>
  <r>
    <x v="4"/>
    <x v="8"/>
    <x v="0"/>
    <x v="103"/>
    <n v="0.11741753702050417"/>
  </r>
  <r>
    <x v="4"/>
    <x v="5"/>
    <x v="0"/>
    <x v="103"/>
    <n v="1.6184741427866058"/>
  </r>
  <r>
    <x v="4"/>
    <x v="3"/>
    <x v="0"/>
    <x v="104"/>
    <n v="-0.87333761128366438"/>
  </r>
  <r>
    <x v="4"/>
    <x v="4"/>
    <x v="0"/>
    <x v="104"/>
    <n v="-0.5224825151165069"/>
  </r>
  <r>
    <x v="4"/>
    <x v="0"/>
    <x v="0"/>
    <x v="105"/>
    <n v="87.50217050848147"/>
  </r>
  <r>
    <x v="4"/>
    <x v="6"/>
    <x v="0"/>
    <x v="105"/>
    <n v="0.11832681371501044"/>
  </r>
  <r>
    <x v="4"/>
    <x v="1"/>
    <x v="0"/>
    <x v="105"/>
    <n v="0.22995489547320938"/>
  </r>
  <r>
    <x v="4"/>
    <x v="2"/>
    <x v="0"/>
    <x v="105"/>
    <n v="1.6345861638101236"/>
  </r>
  <r>
    <x v="4"/>
    <x v="7"/>
    <x v="0"/>
    <x v="105"/>
    <n v="1.0589803988127389"/>
  </r>
  <r>
    <x v="4"/>
    <x v="8"/>
    <x v="0"/>
    <x v="105"/>
    <n v="0.11832681371501044"/>
  </r>
  <r>
    <x v="4"/>
    <x v="5"/>
    <x v="0"/>
    <x v="105"/>
    <n v="1.6345861638101236"/>
  </r>
  <r>
    <x v="4"/>
    <x v="3"/>
    <x v="0"/>
    <x v="106"/>
    <n v="-0.85696111128157337"/>
  </r>
  <r>
    <x v="4"/>
    <x v="4"/>
    <x v="0"/>
    <x v="106"/>
    <n v="-0.52201193691204795"/>
  </r>
  <r>
    <x v="4"/>
    <x v="0"/>
    <x v="0"/>
    <x v="107"/>
    <n v="87.272410053816628"/>
  </r>
  <r>
    <x v="4"/>
    <x v="6"/>
    <x v="0"/>
    <x v="107"/>
    <n v="0.11919153101376501"/>
  </r>
  <r>
    <x v="4"/>
    <x v="1"/>
    <x v="0"/>
    <x v="107"/>
    <n v="0.22976045466483835"/>
  </r>
  <r>
    <x v="4"/>
    <x v="2"/>
    <x v="0"/>
    <x v="107"/>
    <n v="1.6512271316874585"/>
  </r>
  <r>
    <x v="4"/>
    <x v="7"/>
    <x v="0"/>
    <x v="107"/>
    <n v="1.0597624351428099"/>
  </r>
  <r>
    <x v="4"/>
    <x v="8"/>
    <x v="0"/>
    <x v="107"/>
    <n v="0.11919153101376501"/>
  </r>
  <r>
    <x v="4"/>
    <x v="5"/>
    <x v="0"/>
    <x v="107"/>
    <n v="1.6512271316874585"/>
  </r>
  <r>
    <x v="4"/>
    <x v="3"/>
    <x v="0"/>
    <x v="108"/>
    <n v="-0.84058394907529088"/>
  </r>
  <r>
    <x v="4"/>
    <x v="4"/>
    <x v="0"/>
    <x v="108"/>
    <n v="-0.52159030349614444"/>
  </r>
  <r>
    <x v="4"/>
    <x v="0"/>
    <x v="0"/>
    <x v="109"/>
    <n v="87.042855849990843"/>
  </r>
  <r>
    <x v="4"/>
    <x v="6"/>
    <x v="0"/>
    <x v="109"/>
    <n v="0.12008880944051277"/>
  </r>
  <r>
    <x v="4"/>
    <x v="1"/>
    <x v="0"/>
    <x v="109"/>
    <n v="0.22955420382577832"/>
  </r>
  <r>
    <x v="4"/>
    <x v="2"/>
    <x v="0"/>
    <x v="109"/>
    <n v="1.6674703805980331"/>
  </r>
  <r>
    <x v="4"/>
    <x v="7"/>
    <x v="0"/>
    <x v="109"/>
    <n v="1.0605051637993159"/>
  </r>
  <r>
    <x v="4"/>
    <x v="8"/>
    <x v="0"/>
    <x v="109"/>
    <n v="0.12008880944051277"/>
  </r>
  <r>
    <x v="4"/>
    <x v="5"/>
    <x v="0"/>
    <x v="109"/>
    <n v="1.6674703805980331"/>
  </r>
  <r>
    <x v="4"/>
    <x v="3"/>
    <x v="0"/>
    <x v="110"/>
    <n v="-0.8239376133179821"/>
  </r>
  <r>
    <x v="4"/>
    <x v="4"/>
    <x v="0"/>
    <x v="110"/>
    <n v="-0.52118950207539205"/>
  </r>
  <r>
    <x v="4"/>
    <x v="0"/>
    <x v="0"/>
    <x v="111"/>
    <n v="86.813490705118568"/>
  </r>
  <r>
    <x v="4"/>
    <x v="6"/>
    <x v="0"/>
    <x v="111"/>
    <n v="0.12095115331043663"/>
  </r>
  <r>
    <x v="4"/>
    <x v="1"/>
    <x v="0"/>
    <x v="111"/>
    <n v="0.22936514487227938"/>
  </r>
  <r>
    <x v="4"/>
    <x v="2"/>
    <x v="0"/>
    <x v="111"/>
    <n v="1.6839871444182732"/>
  </r>
  <r>
    <x v="4"/>
    <x v="7"/>
    <x v="0"/>
    <x v="111"/>
    <n v="1.0612584319765144"/>
  </r>
  <r>
    <x v="4"/>
    <x v="8"/>
    <x v="0"/>
    <x v="111"/>
    <n v="0.12095115331043663"/>
  </r>
  <r>
    <x v="4"/>
    <x v="5"/>
    <x v="0"/>
    <x v="111"/>
    <n v="1.6839871444182732"/>
  </r>
  <r>
    <x v="4"/>
    <x v="3"/>
    <x v="0"/>
    <x v="112"/>
    <n v="-0.80755908269595222"/>
  </r>
  <r>
    <x v="4"/>
    <x v="4"/>
    <x v="0"/>
    <x v="112"/>
    <n v="-0.52082415500664947"/>
  </r>
  <r>
    <x v="4"/>
    <x v="0"/>
    <x v="0"/>
    <x v="113"/>
    <n v="86.58431837779905"/>
  </r>
  <r>
    <x v="4"/>
    <x v="6"/>
    <x v="0"/>
    <x v="113"/>
    <n v="0.12182733525791241"/>
  </r>
  <r>
    <x v="4"/>
    <x v="1"/>
    <x v="0"/>
    <x v="113"/>
    <n v="0.22917232731951356"/>
  </r>
  <r>
    <x v="4"/>
    <x v="2"/>
    <x v="0"/>
    <x v="113"/>
    <n v="1.7006301754996269"/>
  </r>
  <r>
    <x v="4"/>
    <x v="7"/>
    <x v="0"/>
    <x v="113"/>
    <n v="1.0619972136408593"/>
  </r>
  <r>
    <x v="4"/>
    <x v="8"/>
    <x v="0"/>
    <x v="113"/>
    <n v="0.12182733525791241"/>
  </r>
  <r>
    <x v="4"/>
    <x v="5"/>
    <x v="0"/>
    <x v="113"/>
    <n v="1.7006301754996269"/>
  </r>
  <r>
    <x v="4"/>
    <x v="3"/>
    <x v="0"/>
    <x v="114"/>
    <n v="-0.79117989020488499"/>
  </r>
  <r>
    <x v="4"/>
    <x v="4"/>
    <x v="0"/>
    <x v="114"/>
    <n v="-0.52050434675060542"/>
  </r>
  <r>
    <x v="4"/>
    <x v="0"/>
    <x v="0"/>
    <x v="115"/>
    <n v="86.355337978080854"/>
  </r>
  <r>
    <x v="4"/>
    <x v="6"/>
    <x v="0"/>
    <x v="115"/>
    <n v="0.12270658713195996"/>
  </r>
  <r>
    <x v="4"/>
    <x v="1"/>
    <x v="0"/>
    <x v="115"/>
    <n v="0.2289803997182018"/>
  </r>
  <r>
    <x v="4"/>
    <x v="2"/>
    <x v="0"/>
    <x v="115"/>
    <n v="1.7167455187950689"/>
  </r>
  <r>
    <x v="4"/>
    <x v="7"/>
    <x v="0"/>
    <x v="115"/>
    <n v="1.062697997978461"/>
  </r>
  <r>
    <x v="4"/>
    <x v="8"/>
    <x v="0"/>
    <x v="115"/>
    <n v="0.12270658713195996"/>
  </r>
  <r>
    <x v="4"/>
    <x v="5"/>
    <x v="0"/>
    <x v="115"/>
    <n v="1.7167455187950689"/>
  </r>
  <r>
    <x v="4"/>
    <x v="3"/>
    <x v="0"/>
    <x v="116"/>
    <n v="-0.77480001375407337"/>
  </r>
  <r>
    <x v="4"/>
    <x v="4"/>
    <x v="0"/>
    <x v="116"/>
    <n v="-0.52020875275103906"/>
  </r>
  <r>
    <x v="4"/>
    <x v="0"/>
    <x v="0"/>
    <x v="117"/>
    <n v="86.126528482806918"/>
  </r>
  <r>
    <x v="4"/>
    <x v="6"/>
    <x v="0"/>
    <x v="117"/>
    <n v="0.12354178291491993"/>
  </r>
  <r>
    <x v="4"/>
    <x v="1"/>
    <x v="0"/>
    <x v="117"/>
    <n v="0.22880949527393726"/>
  </r>
  <r>
    <x v="4"/>
    <x v="2"/>
    <x v="0"/>
    <x v="117"/>
    <n v="1.7333899173014069"/>
  </r>
  <r>
    <x v="4"/>
    <x v="7"/>
    <x v="0"/>
    <x v="117"/>
    <n v="1.0634079565420913"/>
  </r>
  <r>
    <x v="4"/>
    <x v="8"/>
    <x v="0"/>
    <x v="117"/>
    <n v="0.12354178291491993"/>
  </r>
  <r>
    <x v="4"/>
    <x v="5"/>
    <x v="0"/>
    <x v="117"/>
    <n v="1.7333899173014069"/>
  </r>
  <r>
    <x v="4"/>
    <x v="3"/>
    <x v="0"/>
    <x v="118"/>
    <n v="-0.75841947565541412"/>
  </r>
  <r>
    <x v="4"/>
    <x v="4"/>
    <x v="0"/>
    <x v="118"/>
    <n v="-0.5199564397202594"/>
  </r>
  <r>
    <x v="4"/>
    <x v="0"/>
    <x v="0"/>
    <x v="119"/>
    <n v="85.897901439876151"/>
  </r>
  <r>
    <x v="4"/>
    <x v="6"/>
    <x v="0"/>
    <x v="119"/>
    <n v="0.1244090467368916"/>
  </r>
  <r>
    <x v="4"/>
    <x v="1"/>
    <x v="0"/>
    <x v="119"/>
    <n v="0.22862704293076852"/>
  </r>
  <r>
    <x v="4"/>
    <x v="2"/>
    <x v="0"/>
    <x v="119"/>
    <n v="1.744055836602785"/>
  </r>
  <r>
    <x v="4"/>
    <x v="7"/>
    <x v="0"/>
    <x v="119"/>
    <n v="1.0640807940505885"/>
  </r>
  <r>
    <x v="4"/>
    <x v="8"/>
    <x v="0"/>
    <x v="119"/>
    <n v="0.1244090467368916"/>
  </r>
  <r>
    <x v="4"/>
    <x v="5"/>
    <x v="0"/>
    <x v="119"/>
    <n v="1.744055836602785"/>
  </r>
  <r>
    <x v="4"/>
    <x v="3"/>
    <x v="0"/>
    <x v="120"/>
    <n v="-0.7533037622708072"/>
  </r>
  <r>
    <x v="4"/>
    <x v="4"/>
    <x v="0"/>
    <x v="120"/>
    <n v="-0.519730582712985"/>
  </r>
  <r>
    <x v="4"/>
    <x v="0"/>
    <x v="0"/>
    <x v="121"/>
    <n v="85.669269710158062"/>
  </r>
  <r>
    <x v="4"/>
    <x v="6"/>
    <x v="0"/>
    <x v="121"/>
    <n v="0.12484228029845561"/>
  </r>
  <r>
    <x v="4"/>
    <x v="1"/>
    <x v="0"/>
    <x v="121"/>
    <n v="0.22863172971808365"/>
  </r>
  <r>
    <x v="4"/>
    <x v="2"/>
    <x v="0"/>
    <x v="121"/>
    <n v="1.7541854420537997"/>
  </r>
  <r>
    <x v="4"/>
    <x v="7"/>
    <x v="0"/>
    <x v="121"/>
    <n v="1.064766787251344"/>
  </r>
  <r>
    <x v="4"/>
    <x v="8"/>
    <x v="0"/>
    <x v="121"/>
    <n v="0.12484228029845561"/>
  </r>
  <r>
    <x v="4"/>
    <x v="5"/>
    <x v="0"/>
    <x v="121"/>
    <n v="1.7541854420537997"/>
  </r>
  <r>
    <x v="4"/>
    <x v="3"/>
    <x v="0"/>
    <x v="122"/>
    <n v="-0.73782545042299086"/>
  </r>
  <r>
    <x v="4"/>
    <x v="4"/>
    <x v="0"/>
    <x v="122"/>
    <n v="-0.51951561319241168"/>
  </r>
  <r>
    <x v="4"/>
    <x v="0"/>
    <x v="0"/>
    <x v="123"/>
    <n v="85.440613922911524"/>
  </r>
  <r>
    <x v="4"/>
    <x v="6"/>
    <x v="0"/>
    <x v="123"/>
    <n v="0.12523315479744981"/>
  </r>
  <r>
    <x v="4"/>
    <x v="1"/>
    <x v="0"/>
    <x v="123"/>
    <n v="0.2286557872465429"/>
  </r>
  <r>
    <x v="4"/>
    <x v="2"/>
    <x v="0"/>
    <x v="123"/>
    <n v="1.7704665073863903"/>
  </r>
  <r>
    <x v="4"/>
    <x v="7"/>
    <x v="0"/>
    <x v="123"/>
    <n v="1.0654439870549477"/>
  </r>
  <r>
    <x v="4"/>
    <x v="8"/>
    <x v="0"/>
    <x v="123"/>
    <n v="0.12523315479744981"/>
  </r>
  <r>
    <x v="4"/>
    <x v="5"/>
    <x v="0"/>
    <x v="123"/>
    <n v="1.7704665073863903"/>
  </r>
  <r>
    <x v="4"/>
    <x v="3"/>
    <x v="0"/>
    <x v="124"/>
    <n v="-0.72234656888306992"/>
  </r>
  <r>
    <x v="4"/>
    <x v="4"/>
    <x v="0"/>
    <x v="124"/>
    <n v="-0.51935119886733494"/>
  </r>
  <r>
    <x v="4"/>
    <x v="0"/>
    <x v="0"/>
    <x v="125"/>
    <n v="85.212117621197351"/>
  </r>
  <r>
    <x v="4"/>
    <x v="6"/>
    <x v="0"/>
    <x v="125"/>
    <n v="0.12605812110087178"/>
  </r>
  <r>
    <x v="4"/>
    <x v="1"/>
    <x v="0"/>
    <x v="125"/>
    <n v="0.22849630171416699"/>
  </r>
  <r>
    <x v="4"/>
    <x v="2"/>
    <x v="0"/>
    <x v="125"/>
    <n v="1.7853970969324708"/>
  </r>
  <r>
    <x v="4"/>
    <x v="7"/>
    <x v="0"/>
    <x v="125"/>
    <n v="1.0660426081250798"/>
  </r>
  <r>
    <x v="4"/>
    <x v="8"/>
    <x v="0"/>
    <x v="125"/>
    <n v="0.12605812110087178"/>
  </r>
  <r>
    <x v="4"/>
    <x v="5"/>
    <x v="0"/>
    <x v="125"/>
    <n v="1.7853970969324708"/>
  </r>
  <r>
    <x v="4"/>
    <x v="3"/>
    <x v="0"/>
    <x v="126"/>
    <n v="-0.70634232711386247"/>
  </r>
  <r>
    <x v="4"/>
    <x v="4"/>
    <x v="0"/>
    <x v="126"/>
    <n v="-0.51920210434769354"/>
  </r>
  <r>
    <x v="4"/>
    <x v="0"/>
    <x v="0"/>
    <x v="127"/>
    <n v="84.983735352869758"/>
  </r>
  <r>
    <x v="4"/>
    <x v="6"/>
    <x v="0"/>
    <x v="127"/>
    <n v="0.12678122285362831"/>
  </r>
  <r>
    <x v="4"/>
    <x v="1"/>
    <x v="0"/>
    <x v="127"/>
    <n v="0.22838226832759248"/>
  </r>
  <r>
    <x v="4"/>
    <x v="2"/>
    <x v="0"/>
    <x v="127"/>
    <n v="1.8016597868385256"/>
  </r>
  <r>
    <x v="4"/>
    <x v="7"/>
    <x v="0"/>
    <x v="127"/>
    <n v="1.0666921345449403"/>
  </r>
  <r>
    <x v="4"/>
    <x v="8"/>
    <x v="0"/>
    <x v="127"/>
    <n v="0.12678122285362831"/>
  </r>
  <r>
    <x v="4"/>
    <x v="5"/>
    <x v="0"/>
    <x v="127"/>
    <n v="1.8016597868385256"/>
  </r>
  <r>
    <x v="4"/>
    <x v="3"/>
    <x v="0"/>
    <x v="128"/>
    <n v="-0.69033745431563709"/>
  </r>
  <r>
    <x v="4"/>
    <x v="4"/>
    <x v="0"/>
    <x v="128"/>
    <n v="-0.51909076922174169"/>
  </r>
  <r>
    <x v="4"/>
    <x v="0"/>
    <x v="0"/>
    <x v="129"/>
    <n v="84.755502928748911"/>
  </r>
  <r>
    <x v="4"/>
    <x v="6"/>
    <x v="0"/>
    <x v="129"/>
    <n v="0.1275931487671608"/>
  </r>
  <r>
    <x v="4"/>
    <x v="1"/>
    <x v="0"/>
    <x v="129"/>
    <n v="0.22823242412085121"/>
  </r>
  <r>
    <x v="4"/>
    <x v="2"/>
    <x v="0"/>
    <x v="129"/>
    <n v="1.817406832421429"/>
  </r>
  <r>
    <x v="4"/>
    <x v="7"/>
    <x v="0"/>
    <x v="129"/>
    <n v="1.067306717445367"/>
  </r>
  <r>
    <x v="4"/>
    <x v="8"/>
    <x v="0"/>
    <x v="129"/>
    <n v="0.1275931487671608"/>
  </r>
  <r>
    <x v="4"/>
    <x v="5"/>
    <x v="0"/>
    <x v="129"/>
    <n v="1.817406832421429"/>
  </r>
  <r>
    <x v="4"/>
    <x v="3"/>
    <x v="0"/>
    <x v="130"/>
    <n v="-0.67433192941616094"/>
  </r>
  <r>
    <x v="4"/>
    <x v="4"/>
    <x v="0"/>
    <x v="130"/>
    <n v="-0.51900976711924951"/>
  </r>
  <r>
    <x v="4"/>
    <x v="0"/>
    <x v="0"/>
    <x v="131"/>
    <n v="84.527400231823364"/>
  </r>
  <r>
    <x v="4"/>
    <x v="6"/>
    <x v="0"/>
    <x v="131"/>
    <n v="0.12836269175668555"/>
  </r>
  <r>
    <x v="4"/>
    <x v="1"/>
    <x v="0"/>
    <x v="131"/>
    <n v="0.22810269692554699"/>
  </r>
  <r>
    <x v="4"/>
    <x v="2"/>
    <x v="0"/>
    <x v="131"/>
    <n v="1.8336708260488368"/>
  </r>
  <r>
    <x v="4"/>
    <x v="7"/>
    <x v="0"/>
    <x v="131"/>
    <n v="1.0679277763604209"/>
  </r>
  <r>
    <x v="4"/>
    <x v="8"/>
    <x v="0"/>
    <x v="131"/>
    <n v="0.12836269175668555"/>
  </r>
  <r>
    <x v="4"/>
    <x v="5"/>
    <x v="0"/>
    <x v="131"/>
    <n v="1.8336708260488368"/>
  </r>
  <r>
    <x v="4"/>
    <x v="3"/>
    <x v="0"/>
    <x v="132"/>
    <n v="-0.65832577369767664"/>
  </r>
  <r>
    <x v="4"/>
    <x v="4"/>
    <x v="0"/>
    <x v="132"/>
    <n v="-0.51896432009388427"/>
  </r>
  <r>
    <x v="4"/>
    <x v="0"/>
    <x v="0"/>
    <x v="133"/>
    <n v="84.299438201272736"/>
  </r>
  <r>
    <x v="4"/>
    <x v="6"/>
    <x v="0"/>
    <x v="133"/>
    <n v="0.12916285650570675"/>
  </r>
  <r>
    <x v="4"/>
    <x v="1"/>
    <x v="0"/>
    <x v="133"/>
    <n v="0.22796203055062791"/>
  </r>
  <r>
    <x v="4"/>
    <x v="2"/>
    <x v="0"/>
    <x v="133"/>
    <n v="1.849546094070629"/>
  </r>
  <r>
    <x v="4"/>
    <x v="7"/>
    <x v="0"/>
    <x v="133"/>
    <n v="1.0685147645699242"/>
  </r>
  <r>
    <x v="4"/>
    <x v="8"/>
    <x v="0"/>
    <x v="133"/>
    <n v="0.12916285650570675"/>
  </r>
  <r>
    <x v="4"/>
    <x v="5"/>
    <x v="0"/>
    <x v="133"/>
    <n v="1.849546094070629"/>
  </r>
  <r>
    <x v="4"/>
    <x v="3"/>
    <x v="0"/>
    <x v="134"/>
    <n v="-0.64205655944309381"/>
  </r>
  <r>
    <x v="4"/>
    <x v="4"/>
    <x v="0"/>
    <x v="134"/>
    <n v="-0.51895139424806835"/>
  </r>
  <r>
    <x v="4"/>
    <x v="0"/>
    <x v="0"/>
    <x v="135"/>
    <n v="84.071600618998161"/>
  </r>
  <r>
    <x v="4"/>
    <x v="6"/>
    <x v="0"/>
    <x v="135"/>
    <n v="0.12992974721459358"/>
  </r>
  <r>
    <x v="4"/>
    <x v="1"/>
    <x v="0"/>
    <x v="135"/>
    <n v="0.22783758227457881"/>
  </r>
  <r>
    <x v="4"/>
    <x v="2"/>
    <x v="0"/>
    <x v="135"/>
    <n v="1.8656886633853877"/>
  </r>
  <r>
    <x v="4"/>
    <x v="7"/>
    <x v="0"/>
    <x v="135"/>
    <n v="1.0691071474882523"/>
  </r>
  <r>
    <x v="4"/>
    <x v="8"/>
    <x v="0"/>
    <x v="135"/>
    <n v="0.12992974721459358"/>
  </r>
  <r>
    <x v="4"/>
    <x v="5"/>
    <x v="0"/>
    <x v="135"/>
    <n v="1.8656886633853877"/>
  </r>
  <r>
    <x v="4"/>
    <x v="3"/>
    <x v="0"/>
    <x v="136"/>
    <n v="-0.62604910011708759"/>
  </r>
  <r>
    <x v="4"/>
    <x v="4"/>
    <x v="0"/>
    <x v="136"/>
    <n v="-0.5189730582536245"/>
  </r>
  <r>
    <x v="4"/>
    <x v="0"/>
    <x v="0"/>
    <x v="137"/>
    <n v="83.84389088095871"/>
  </r>
  <r>
    <x v="4"/>
    <x v="6"/>
    <x v="0"/>
    <x v="137"/>
    <n v="0.13070952682294062"/>
  </r>
  <r>
    <x v="4"/>
    <x v="1"/>
    <x v="0"/>
    <x v="137"/>
    <n v="0.22770973803944705"/>
  </r>
  <r>
    <x v="4"/>
    <x v="2"/>
    <x v="0"/>
    <x v="137"/>
    <n v="1.8819546224829711"/>
  </r>
  <r>
    <x v="4"/>
    <x v="7"/>
    <x v="0"/>
    <x v="137"/>
    <n v="1.0696850983840993"/>
  </r>
  <r>
    <x v="4"/>
    <x v="8"/>
    <x v="0"/>
    <x v="137"/>
    <n v="0.13070952682294062"/>
  </r>
  <r>
    <x v="4"/>
    <x v="5"/>
    <x v="0"/>
    <x v="137"/>
    <n v="1.8819546224829711"/>
  </r>
  <r>
    <x v="4"/>
    <x v="3"/>
    <x v="0"/>
    <x v="138"/>
    <n v="-0.61004101028562241"/>
  </r>
  <r>
    <x v="4"/>
    <x v="4"/>
    <x v="0"/>
    <x v="138"/>
    <n v="-0.51902695353681638"/>
  </r>
  <r>
    <x v="4"/>
    <x v="0"/>
    <x v="0"/>
    <x v="139"/>
    <n v="83.616308027841072"/>
  </r>
  <r>
    <x v="4"/>
    <x v="6"/>
    <x v="0"/>
    <x v="139"/>
    <n v="0.13149199834198169"/>
  </r>
  <r>
    <x v="4"/>
    <x v="1"/>
    <x v="0"/>
    <x v="139"/>
    <n v="0.2275828531176399"/>
  </r>
  <r>
    <x v="4"/>
    <x v="2"/>
    <x v="0"/>
    <x v="139"/>
    <n v="1.8977048329577897"/>
  </r>
  <r>
    <x v="4"/>
    <x v="7"/>
    <x v="0"/>
    <x v="139"/>
    <n v="1.0702303047148092"/>
  </r>
  <r>
    <x v="4"/>
    <x v="8"/>
    <x v="0"/>
    <x v="139"/>
    <n v="0.13149199834198169"/>
  </r>
  <r>
    <x v="4"/>
    <x v="5"/>
    <x v="0"/>
    <x v="139"/>
    <n v="1.8977048329577897"/>
  </r>
  <r>
    <x v="4"/>
    <x v="3"/>
    <x v="0"/>
    <x v="140"/>
    <n v="-0.59403226887654315"/>
  </r>
  <r>
    <x v="4"/>
    <x v="4"/>
    <x v="0"/>
    <x v="140"/>
    <n v="-0.51911666891909514"/>
  </r>
  <r>
    <x v="4"/>
    <x v="0"/>
    <x v="0"/>
    <x v="141"/>
    <n v="83.388832241031395"/>
  </r>
  <r>
    <x v="4"/>
    <x v="6"/>
    <x v="0"/>
    <x v="141"/>
    <n v="0.13223255988210098"/>
  </r>
  <r>
    <x v="4"/>
    <x v="1"/>
    <x v="0"/>
    <x v="141"/>
    <n v="0.22747578680967853"/>
  </r>
  <r>
    <x v="4"/>
    <x v="2"/>
    <x v="0"/>
    <x v="141"/>
    <n v="1.9139720947165297"/>
  </r>
  <r>
    <x v="4"/>
    <x v="7"/>
    <x v="0"/>
    <x v="141"/>
    <n v="1.0707795647914933"/>
  </r>
  <r>
    <x v="4"/>
    <x v="8"/>
    <x v="0"/>
    <x v="141"/>
    <n v="0.13223255988210098"/>
  </r>
  <r>
    <x v="4"/>
    <x v="5"/>
    <x v="0"/>
    <x v="141"/>
    <n v="1.9139720947165297"/>
  </r>
  <r>
    <x v="4"/>
    <x v="3"/>
    <x v="0"/>
    <x v="142"/>
    <n v="-0.57802289716331057"/>
  </r>
  <r>
    <x v="4"/>
    <x v="4"/>
    <x v="0"/>
    <x v="142"/>
    <n v="-0.51923641226123696"/>
  </r>
  <r>
    <x v="4"/>
    <x v="0"/>
    <x v="0"/>
    <x v="143"/>
    <n v="83.161474204662525"/>
  </r>
  <r>
    <x v="4"/>
    <x v="6"/>
    <x v="0"/>
    <x v="143"/>
    <n v="0.13300324826694343"/>
  </r>
  <r>
    <x v="4"/>
    <x v="1"/>
    <x v="0"/>
    <x v="143"/>
    <n v="0.22735803636886726"/>
  </r>
  <r>
    <x v="4"/>
    <x v="2"/>
    <x v="0"/>
    <x v="143"/>
    <n v="1.9158517752474327"/>
  </r>
  <r>
    <x v="4"/>
    <x v="7"/>
    <x v="0"/>
    <x v="143"/>
    <n v="1.0712969658672893"/>
  </r>
  <r>
    <x v="4"/>
    <x v="8"/>
    <x v="0"/>
    <x v="143"/>
    <n v="0.13300324826694343"/>
  </r>
  <r>
    <x v="4"/>
    <x v="5"/>
    <x v="0"/>
    <x v="143"/>
    <n v="1.9158517752474327"/>
  </r>
  <r>
    <x v="4"/>
    <x v="3"/>
    <x v="0"/>
    <x v="144"/>
    <n v="-0.59068149156094041"/>
  </r>
  <r>
    <x v="4"/>
    <x v="4"/>
    <x v="0"/>
    <x v="144"/>
    <n v="-0.51939416218804713"/>
  </r>
  <r>
    <x v="4"/>
    <x v="0"/>
    <x v="0"/>
    <x v="145"/>
    <n v="82.933808547227258"/>
  </r>
  <r>
    <x v="4"/>
    <x v="6"/>
    <x v="0"/>
    <x v="145"/>
    <n v="0.13277088165599685"/>
  </r>
  <r>
    <x v="4"/>
    <x v="1"/>
    <x v="0"/>
    <x v="145"/>
    <n v="0.22766565743526004"/>
  </r>
  <r>
    <x v="4"/>
    <x v="2"/>
    <x v="0"/>
    <x v="145"/>
    <n v="1.9164396019202037"/>
  </r>
  <r>
    <x v="4"/>
    <x v="7"/>
    <x v="0"/>
    <x v="145"/>
    <n v="1.0718301551092968"/>
  </r>
  <r>
    <x v="4"/>
    <x v="8"/>
    <x v="0"/>
    <x v="145"/>
    <n v="0.13277088165599685"/>
  </r>
  <r>
    <x v="4"/>
    <x v="5"/>
    <x v="0"/>
    <x v="145"/>
    <n v="1.9164396019202037"/>
  </r>
  <r>
    <x v="4"/>
    <x v="3"/>
    <x v="0"/>
    <x v="146"/>
    <n v="-0.57596400277405424"/>
  </r>
  <r>
    <x v="4"/>
    <x v="4"/>
    <x v="0"/>
    <x v="146"/>
    <n v="-0.5195250165043297"/>
  </r>
  <r>
    <x v="4"/>
    <x v="0"/>
    <x v="0"/>
    <x v="147"/>
    <n v="82.705796576039603"/>
  </r>
  <r>
    <x v="4"/>
    <x v="6"/>
    <x v="0"/>
    <x v="147"/>
    <n v="0.13244802919831211"/>
  </r>
  <r>
    <x v="4"/>
    <x v="1"/>
    <x v="0"/>
    <x v="147"/>
    <n v="0.22801197118765129"/>
  </r>
  <r>
    <x v="4"/>
    <x v="2"/>
    <x v="0"/>
    <x v="147"/>
    <n v="1.9319203705645307"/>
  </r>
  <r>
    <x v="4"/>
    <x v="7"/>
    <x v="0"/>
    <x v="147"/>
    <n v="1.072363071200314"/>
  </r>
  <r>
    <x v="4"/>
    <x v="8"/>
    <x v="0"/>
    <x v="147"/>
    <n v="0.13244802919831211"/>
  </r>
  <r>
    <x v="4"/>
    <x v="5"/>
    <x v="0"/>
    <x v="147"/>
    <n v="1.9319203705645307"/>
  </r>
  <r>
    <x v="4"/>
    <x v="3"/>
    <x v="0"/>
    <x v="148"/>
    <n v="-0.56124600013258696"/>
  </r>
  <r>
    <x v="4"/>
    <x v="4"/>
    <x v="0"/>
    <x v="148"/>
    <n v="-0.51967145074796051"/>
  </r>
  <r>
    <x v="4"/>
    <x v="0"/>
    <x v="0"/>
    <x v="149"/>
    <n v="82.477871189984654"/>
  </r>
  <r>
    <x v="4"/>
    <x v="6"/>
    <x v="0"/>
    <x v="149"/>
    <n v="0.13315084430751423"/>
  </r>
  <r>
    <x v="4"/>
    <x v="1"/>
    <x v="0"/>
    <x v="149"/>
    <n v="0.22792538605494314"/>
  </r>
  <r>
    <x v="4"/>
    <x v="2"/>
    <x v="0"/>
    <x v="149"/>
    <n v="1.9461170186758283"/>
  </r>
  <r>
    <x v="4"/>
    <x v="7"/>
    <x v="0"/>
    <x v="149"/>
    <n v="1.0728318280591789"/>
  </r>
  <r>
    <x v="4"/>
    <x v="8"/>
    <x v="0"/>
    <x v="149"/>
    <n v="0.13315084430751423"/>
  </r>
  <r>
    <x v="4"/>
    <x v="5"/>
    <x v="0"/>
    <x v="149"/>
    <n v="1.9461170186758283"/>
  </r>
  <r>
    <x v="4"/>
    <x v="3"/>
    <x v="0"/>
    <x v="150"/>
    <n v="-0.54602849366151007"/>
  </r>
  <r>
    <x v="4"/>
    <x v="4"/>
    <x v="0"/>
    <x v="150"/>
    <n v="-0.51986484000059452"/>
  </r>
  <r>
    <x v="4"/>
    <x v="0"/>
    <x v="0"/>
    <x v="151"/>
    <n v="82.249990749467528"/>
  </r>
  <r>
    <x v="4"/>
    <x v="6"/>
    <x v="0"/>
    <x v="151"/>
    <n v="0.13375965732248493"/>
  </r>
  <r>
    <x v="4"/>
    <x v="1"/>
    <x v="0"/>
    <x v="151"/>
    <n v="0.22788044051712231"/>
  </r>
  <r>
    <x v="4"/>
    <x v="2"/>
    <x v="0"/>
    <x v="151"/>
    <n v="1.9615802531212958"/>
  </r>
  <r>
    <x v="4"/>
    <x v="7"/>
    <x v="0"/>
    <x v="151"/>
    <n v="1.073338033099545"/>
  </r>
  <r>
    <x v="4"/>
    <x v="8"/>
    <x v="0"/>
    <x v="151"/>
    <n v="0.13375965732248493"/>
  </r>
  <r>
    <x v="4"/>
    <x v="5"/>
    <x v="0"/>
    <x v="151"/>
    <n v="1.9615802531212958"/>
  </r>
  <r>
    <x v="4"/>
    <x v="3"/>
    <x v="0"/>
    <x v="152"/>
    <n v="-0.53081041798721529"/>
  </r>
  <r>
    <x v="4"/>
    <x v="4"/>
    <x v="0"/>
    <x v="152"/>
    <n v="-0.5200832699365443"/>
  </r>
  <r>
    <x v="4"/>
    <x v="0"/>
    <x v="0"/>
    <x v="153"/>
    <n v="82.022187806150299"/>
  </r>
  <r>
    <x v="4"/>
    <x v="6"/>
    <x v="0"/>
    <x v="153"/>
    <n v="0.13444996472797061"/>
  </r>
  <r>
    <x v="4"/>
    <x v="1"/>
    <x v="0"/>
    <x v="153"/>
    <n v="0.22780294331722331"/>
  </r>
  <r>
    <x v="4"/>
    <x v="2"/>
    <x v="0"/>
    <x v="153"/>
    <n v="1.9765531609174916"/>
  </r>
  <r>
    <x v="4"/>
    <x v="7"/>
    <x v="0"/>
    <x v="153"/>
    <n v="1.0738144136723429"/>
  </r>
  <r>
    <x v="4"/>
    <x v="8"/>
    <x v="0"/>
    <x v="153"/>
    <n v="0.13444996472797061"/>
  </r>
  <r>
    <x v="4"/>
    <x v="5"/>
    <x v="0"/>
    <x v="153"/>
    <n v="1.9765531609174916"/>
  </r>
  <r>
    <x v="4"/>
    <x v="3"/>
    <x v="0"/>
    <x v="154"/>
    <n v="-0.51559175407753788"/>
  </r>
  <r>
    <x v="4"/>
    <x v="4"/>
    <x v="0"/>
    <x v="154"/>
    <n v="-0.52034129859737099"/>
  </r>
  <r>
    <x v="4"/>
    <x v="0"/>
    <x v="0"/>
    <x v="155"/>
    <n v="81.794443842621774"/>
  </r>
  <r>
    <x v="4"/>
    <x v="6"/>
    <x v="0"/>
    <x v="155"/>
    <n v="0.13510101214467876"/>
  </r>
  <r>
    <x v="4"/>
    <x v="1"/>
    <x v="0"/>
    <x v="155"/>
    <n v="0.22774396352852508"/>
  </r>
  <r>
    <x v="4"/>
    <x v="2"/>
    <x v="0"/>
    <x v="155"/>
    <n v="1.9920175713812418"/>
  </r>
  <r>
    <x v="4"/>
    <x v="7"/>
    <x v="0"/>
    <x v="155"/>
    <n v="1.0742931612305708"/>
  </r>
  <r>
    <x v="4"/>
    <x v="8"/>
    <x v="0"/>
    <x v="155"/>
    <n v="0.13510101214467876"/>
  </r>
  <r>
    <x v="4"/>
    <x v="5"/>
    <x v="0"/>
    <x v="155"/>
    <n v="1.9920175713812418"/>
  </r>
  <r>
    <x v="4"/>
    <x v="3"/>
    <x v="0"/>
    <x v="156"/>
    <n v="-0.50037252114091268"/>
  </r>
  <r>
    <x v="4"/>
    <x v="4"/>
    <x v="0"/>
    <x v="156"/>
    <n v="-0.52062227515863313"/>
  </r>
  <r>
    <x v="4"/>
    <x v="0"/>
    <x v="0"/>
    <x v="157"/>
    <n v="81.566768698223186"/>
  </r>
  <r>
    <x v="4"/>
    <x v="6"/>
    <x v="0"/>
    <x v="157"/>
    <n v="0.13577997447988233"/>
  </r>
  <r>
    <x v="4"/>
    <x v="1"/>
    <x v="0"/>
    <x v="157"/>
    <n v="0.22767514439858197"/>
  </r>
  <r>
    <x v="4"/>
    <x v="2"/>
    <x v="0"/>
    <x v="157"/>
    <n v="2.0071123364125731"/>
  </r>
  <r>
    <x v="4"/>
    <x v="7"/>
    <x v="0"/>
    <x v="157"/>
    <n v="1.07474293715066"/>
  </r>
  <r>
    <x v="4"/>
    <x v="8"/>
    <x v="0"/>
    <x v="157"/>
    <n v="0.13577997447988233"/>
  </r>
  <r>
    <x v="4"/>
    <x v="5"/>
    <x v="0"/>
    <x v="157"/>
    <n v="2.0071123364125731"/>
  </r>
  <r>
    <x v="4"/>
    <x v="3"/>
    <x v="0"/>
    <x v="158"/>
    <n v="-0.48490319492494605"/>
  </r>
  <r>
    <x v="4"/>
    <x v="4"/>
    <x v="0"/>
    <x v="158"/>
    <n v="-0.52094492737622122"/>
  </r>
  <r>
    <x v="4"/>
    <x v="0"/>
    <x v="0"/>
    <x v="159"/>
    <n v="81.339147407214867"/>
  </r>
  <r>
    <x v="4"/>
    <x v="6"/>
    <x v="0"/>
    <x v="159"/>
    <n v="0.13642805641292891"/>
  </r>
  <r>
    <x v="4"/>
    <x v="1"/>
    <x v="0"/>
    <x v="159"/>
    <n v="0.22762129100831802"/>
  </r>
  <r>
    <x v="4"/>
    <x v="2"/>
    <x v="0"/>
    <x v="159"/>
    <n v="2.0224612283883259"/>
  </r>
  <r>
    <x v="4"/>
    <x v="7"/>
    <x v="0"/>
    <x v="159"/>
    <n v="1.0751940497984569"/>
  </r>
  <r>
    <x v="4"/>
    <x v="8"/>
    <x v="0"/>
    <x v="159"/>
    <n v="0.13642805641292891"/>
  </r>
  <r>
    <x v="4"/>
    <x v="5"/>
    <x v="0"/>
    <x v="159"/>
    <n v="2.0224612283883259"/>
  </r>
  <r>
    <x v="4"/>
    <x v="3"/>
    <x v="0"/>
    <x v="160"/>
    <n v="-0.46968278604286873"/>
  </r>
  <r>
    <x v="4"/>
    <x v="4"/>
    <x v="0"/>
    <x v="160"/>
    <n v="-0.52130041492137735"/>
  </r>
  <r>
    <x v="4"/>
    <x v="0"/>
    <x v="0"/>
    <x v="161"/>
    <n v="81.111582914699369"/>
  </r>
  <r>
    <x v="4"/>
    <x v="6"/>
    <x v="0"/>
    <x v="161"/>
    <n v="0.13708772665104579"/>
  </r>
  <r>
    <x v="4"/>
    <x v="1"/>
    <x v="0"/>
    <x v="161"/>
    <n v="0.22756449251549637"/>
  </r>
  <r>
    <x v="4"/>
    <x v="2"/>
    <x v="0"/>
    <x v="161"/>
    <n v="2.0379274118355917"/>
  </r>
  <r>
    <x v="4"/>
    <x v="7"/>
    <x v="0"/>
    <x v="161"/>
    <n v="1.0756312613579717"/>
  </r>
  <r>
    <x v="4"/>
    <x v="8"/>
    <x v="0"/>
    <x v="161"/>
    <n v="0.13708772665104579"/>
  </r>
  <r>
    <x v="4"/>
    <x v="5"/>
    <x v="0"/>
    <x v="161"/>
    <n v="2.0379274118355917"/>
  </r>
  <r>
    <x v="4"/>
    <x v="3"/>
    <x v="0"/>
    <x v="162"/>
    <n v="-0.45446180840169603"/>
  </r>
  <r>
    <x v="4"/>
    <x v="4"/>
    <x v="0"/>
    <x v="162"/>
    <n v="-0.52167569478740461"/>
  </r>
  <r>
    <x v="4"/>
    <x v="0"/>
    <x v="0"/>
    <x v="163"/>
    <n v="80.884074185058282"/>
  </r>
  <r>
    <x v="4"/>
    <x v="6"/>
    <x v="0"/>
    <x v="163"/>
    <n v="0.13774959853270111"/>
  </r>
  <r>
    <x v="4"/>
    <x v="1"/>
    <x v="0"/>
    <x v="163"/>
    <n v="0.22750872964109137"/>
  </r>
  <r>
    <x v="4"/>
    <x v="2"/>
    <x v="0"/>
    <x v="163"/>
    <n v="2.0529031745754911"/>
  </r>
  <r>
    <x v="4"/>
    <x v="7"/>
    <x v="0"/>
    <x v="163"/>
    <n v="1.0760407953828099"/>
  </r>
  <r>
    <x v="4"/>
    <x v="8"/>
    <x v="0"/>
    <x v="163"/>
    <n v="0.13774959853270111"/>
  </r>
  <r>
    <x v="4"/>
    <x v="5"/>
    <x v="0"/>
    <x v="163"/>
    <n v="2.0529031745754911"/>
  </r>
  <r>
    <x v="4"/>
    <x v="3"/>
    <x v="0"/>
    <x v="164"/>
    <n v="-0.43924024297382624"/>
  </r>
  <r>
    <x v="4"/>
    <x v="4"/>
    <x v="0"/>
    <x v="164"/>
    <n v="-0.52209578152572211"/>
  </r>
  <r>
    <x v="4"/>
    <x v="0"/>
    <x v="0"/>
    <x v="165"/>
    <n v="80.656602949993427"/>
  </r>
  <r>
    <x v="4"/>
    <x v="6"/>
    <x v="0"/>
    <x v="165"/>
    <n v="0.13837264388925474"/>
  </r>
  <r>
    <x v="4"/>
    <x v="1"/>
    <x v="0"/>
    <x v="165"/>
    <n v="0.22747123506485289"/>
  </r>
  <r>
    <x v="4"/>
    <x v="2"/>
    <x v="0"/>
    <x v="165"/>
    <n v="2.0683705331343094"/>
  </r>
  <r>
    <x v="4"/>
    <x v="7"/>
    <x v="0"/>
    <x v="165"/>
    <n v="1.0764503902147375"/>
  </r>
  <r>
    <x v="4"/>
    <x v="8"/>
    <x v="0"/>
    <x v="165"/>
    <n v="0.13837264388925474"/>
  </r>
  <r>
    <x v="4"/>
    <x v="5"/>
    <x v="0"/>
    <x v="165"/>
    <n v="2.0683705331343094"/>
  </r>
  <r>
    <x v="4"/>
    <x v="3"/>
    <x v="0"/>
    <x v="166"/>
    <n v="-0.42401810896346426"/>
  </r>
  <r>
    <x v="4"/>
    <x v="4"/>
    <x v="0"/>
    <x v="166"/>
    <n v="-0.52253356880644919"/>
  </r>
  <r>
    <x v="4"/>
    <x v="0"/>
    <x v="0"/>
    <x v="167"/>
    <n v="80.429178805001939"/>
  </r>
  <r>
    <x v="4"/>
    <x v="6"/>
    <x v="0"/>
    <x v="167"/>
    <n v="0.13902311737040021"/>
  </r>
  <r>
    <x v="4"/>
    <x v="1"/>
    <x v="0"/>
    <x v="167"/>
    <n v="0.22742414499148492"/>
  </r>
  <r>
    <x v="4"/>
    <x v="2"/>
    <x v="0"/>
    <x v="167"/>
    <n v="2.0267236085229823"/>
  </r>
  <r>
    <x v="4"/>
    <x v="7"/>
    <x v="0"/>
    <x v="167"/>
    <n v="1.0768331705884882"/>
  </r>
  <r>
    <x v="4"/>
    <x v="8"/>
    <x v="0"/>
    <x v="167"/>
    <n v="0.13902311737040021"/>
  </r>
  <r>
    <x v="4"/>
    <x v="5"/>
    <x v="0"/>
    <x v="167"/>
    <n v="2.0267236085229823"/>
  </r>
  <r>
    <x v="4"/>
    <x v="3"/>
    <x v="0"/>
    <x v="168"/>
    <n v="-0.52718195453582695"/>
  </r>
  <r>
    <x v="4"/>
    <x v="4"/>
    <x v="0"/>
    <x v="168"/>
    <n v="-0.52301823828140304"/>
  </r>
  <r>
    <x v="4"/>
    <x v="0"/>
    <x v="0"/>
    <x v="169"/>
    <n v="80.200189247482058"/>
  </r>
  <r>
    <x v="4"/>
    <x v="6"/>
    <x v="0"/>
    <x v="169"/>
    <n v="0.13583976291517816"/>
  </r>
  <r>
    <x v="4"/>
    <x v="1"/>
    <x v="0"/>
    <x v="169"/>
    <n v="0.22898955751988556"/>
  </r>
  <r>
    <x v="4"/>
    <x v="2"/>
    <x v="0"/>
    <x v="169"/>
    <n v="1.9801147197526661"/>
  </r>
  <r>
    <x v="4"/>
    <x v="7"/>
    <x v="0"/>
    <x v="169"/>
    <n v="1.0772671302175061"/>
  </r>
  <r>
    <x v="4"/>
    <x v="8"/>
    <x v="0"/>
    <x v="169"/>
    <n v="0.13583976291517816"/>
  </r>
  <r>
    <x v="4"/>
    <x v="5"/>
    <x v="0"/>
    <x v="169"/>
    <n v="1.9801147197526661"/>
  </r>
  <r>
    <x v="4"/>
    <x v="3"/>
    <x v="0"/>
    <x v="170"/>
    <n v="-0.51498816270242331"/>
  </r>
  <r>
    <x v="4"/>
    <x v="4"/>
    <x v="0"/>
    <x v="170"/>
    <n v="-0.52328326143848969"/>
  </r>
  <r>
    <x v="4"/>
    <x v="0"/>
    <x v="0"/>
    <x v="171"/>
    <n v="79.969497489848095"/>
  </r>
  <r>
    <x v="4"/>
    <x v="6"/>
    <x v="0"/>
    <x v="171"/>
    <n v="0.13233797937990729"/>
  </r>
  <r>
    <x v="4"/>
    <x v="1"/>
    <x v="0"/>
    <x v="171"/>
    <n v="0.23069175763395994"/>
  </r>
  <r>
    <x v="4"/>
    <x v="2"/>
    <x v="0"/>
    <x v="171"/>
    <n v="1.9927531747314522"/>
  </r>
  <r>
    <x v="4"/>
    <x v="7"/>
    <x v="0"/>
    <x v="171"/>
    <n v="1.0777441399754293"/>
  </r>
  <r>
    <x v="4"/>
    <x v="8"/>
    <x v="0"/>
    <x v="171"/>
    <n v="0.13233797937990729"/>
  </r>
  <r>
    <x v="4"/>
    <x v="5"/>
    <x v="0"/>
    <x v="171"/>
    <n v="1.9927531747314522"/>
  </r>
  <r>
    <x v="4"/>
    <x v="3"/>
    <x v="0"/>
    <x v="172"/>
    <n v="-0.50270115301702667"/>
  </r>
  <r>
    <x v="4"/>
    <x v="4"/>
    <x v="0"/>
    <x v="172"/>
    <n v="-0.52355531755124973"/>
  </r>
  <r>
    <x v="4"/>
    <x v="0"/>
    <x v="0"/>
    <x v="173"/>
    <n v="79.738781495710924"/>
  </r>
  <r>
    <x v="4"/>
    <x v="6"/>
    <x v="0"/>
    <x v="173"/>
    <n v="0.13279955833714477"/>
  </r>
  <r>
    <x v="4"/>
    <x v="1"/>
    <x v="0"/>
    <x v="173"/>
    <n v="0.23071599413717422"/>
  </r>
  <r>
    <x v="4"/>
    <x v="2"/>
    <x v="0"/>
    <x v="173"/>
    <n v="2.0046968800151643"/>
  </r>
  <r>
    <x v="4"/>
    <x v="7"/>
    <x v="0"/>
    <x v="173"/>
    <n v="1.0781796836277653"/>
  </r>
  <r>
    <x v="4"/>
    <x v="8"/>
    <x v="0"/>
    <x v="173"/>
    <n v="0.13279955833714477"/>
  </r>
  <r>
    <x v="4"/>
    <x v="5"/>
    <x v="0"/>
    <x v="173"/>
    <n v="2.0046968800151643"/>
  </r>
  <r>
    <x v="4"/>
    <x v="3"/>
    <x v="0"/>
    <x v="174"/>
    <n v="-0.49020896023860283"/>
  </r>
  <r>
    <x v="4"/>
    <x v="4"/>
    <x v="0"/>
    <x v="174"/>
    <n v="-0.52387214898057533"/>
  </r>
  <r>
    <x v="4"/>
    <x v="0"/>
    <x v="0"/>
    <x v="175"/>
    <n v="79.508018077705714"/>
  </r>
  <r>
    <x v="4"/>
    <x v="6"/>
    <x v="0"/>
    <x v="175"/>
    <n v="0.13321007206721894"/>
  </r>
  <r>
    <x v="4"/>
    <x v="1"/>
    <x v="0"/>
    <x v="175"/>
    <n v="0.23076341800520428"/>
  </r>
  <r>
    <x v="4"/>
    <x v="2"/>
    <x v="0"/>
    <x v="175"/>
    <n v="2.0173562402349776"/>
  </r>
  <r>
    <x v="4"/>
    <x v="7"/>
    <x v="0"/>
    <x v="175"/>
    <n v="1.0786344626018436"/>
  </r>
  <r>
    <x v="4"/>
    <x v="8"/>
    <x v="0"/>
    <x v="175"/>
    <n v="0.13321007206721894"/>
  </r>
  <r>
    <x v="4"/>
    <x v="5"/>
    <x v="0"/>
    <x v="175"/>
    <n v="2.0173562402349776"/>
  </r>
  <r>
    <x v="4"/>
    <x v="3"/>
    <x v="0"/>
    <x v="176"/>
    <n v="-0.47771638074165512"/>
  </r>
  <r>
    <x v="4"/>
    <x v="4"/>
    <x v="0"/>
    <x v="176"/>
    <n v="-0.52420435070050786"/>
  </r>
  <r>
    <x v="4"/>
    <x v="0"/>
    <x v="0"/>
    <x v="177"/>
    <n v="79.277223787181839"/>
  </r>
  <r>
    <x v="4"/>
    <x v="6"/>
    <x v="0"/>
    <x v="177"/>
    <n v="0.13366333034814593"/>
  </r>
  <r>
    <x v="4"/>
    <x v="1"/>
    <x v="0"/>
    <x v="177"/>
    <n v="0.23079429052387987"/>
  </r>
  <r>
    <x v="4"/>
    <x v="2"/>
    <x v="0"/>
    <x v="177"/>
    <n v="2.0296140977213306"/>
  </r>
  <r>
    <x v="4"/>
    <x v="7"/>
    <x v="0"/>
    <x v="177"/>
    <n v="1.0790634710962776"/>
  </r>
  <r>
    <x v="4"/>
    <x v="8"/>
    <x v="0"/>
    <x v="177"/>
    <n v="0.13366333034814593"/>
  </r>
  <r>
    <x v="4"/>
    <x v="5"/>
    <x v="0"/>
    <x v="177"/>
    <n v="2.0296140977213306"/>
  </r>
  <r>
    <x v="4"/>
    <x v="3"/>
    <x v="0"/>
    <x v="178"/>
    <n v="-0.46522340173288379"/>
  </r>
  <r>
    <x v="4"/>
    <x v="4"/>
    <x v="0"/>
    <x v="178"/>
    <n v="-0.52457406672048457"/>
  </r>
  <r>
    <x v="4"/>
    <x v="0"/>
    <x v="0"/>
    <x v="179"/>
    <n v="79.046383738193114"/>
  </r>
  <r>
    <x v="4"/>
    <x v="6"/>
    <x v="0"/>
    <x v="179"/>
    <n v="0.13408514252222764"/>
  </r>
  <r>
    <x v="4"/>
    <x v="1"/>
    <x v="0"/>
    <x v="179"/>
    <n v="0.23084004898873095"/>
  </r>
  <r>
    <x v="4"/>
    <x v="2"/>
    <x v="0"/>
    <x v="179"/>
    <n v="2.0422742459475041"/>
  </r>
  <r>
    <x v="4"/>
    <x v="7"/>
    <x v="0"/>
    <x v="179"/>
    <n v="1.0794956668684972"/>
  </r>
  <r>
    <x v="4"/>
    <x v="8"/>
    <x v="0"/>
    <x v="179"/>
    <n v="0.13408514252222764"/>
  </r>
  <r>
    <x v="4"/>
    <x v="5"/>
    <x v="0"/>
    <x v="179"/>
    <n v="2.0422742459475041"/>
  </r>
  <r>
    <x v="4"/>
    <x v="3"/>
    <x v="0"/>
    <x v="180"/>
    <n v="-0.45273003610248885"/>
  </r>
  <r>
    <x v="4"/>
    <x v="4"/>
    <x v="0"/>
    <x v="180"/>
    <n v="-0.52495744172117442"/>
  </r>
  <r>
    <x v="4"/>
    <x v="0"/>
    <x v="0"/>
    <x v="181"/>
    <n v="78.815505541382421"/>
  </r>
  <r>
    <x v="4"/>
    <x v="6"/>
    <x v="0"/>
    <x v="181"/>
    <n v="0.13452866145316292"/>
  </r>
  <r>
    <x v="4"/>
    <x v="1"/>
    <x v="0"/>
    <x v="181"/>
    <n v="0.23087819681069502"/>
  </r>
  <r>
    <x v="4"/>
    <x v="2"/>
    <x v="0"/>
    <x v="181"/>
    <n v="2.0546316947413357"/>
  </r>
  <r>
    <x v="4"/>
    <x v="7"/>
    <x v="0"/>
    <x v="181"/>
    <n v="1.0799027961754049"/>
  </r>
  <r>
    <x v="4"/>
    <x v="8"/>
    <x v="0"/>
    <x v="181"/>
    <n v="0.13452866145316292"/>
  </r>
  <r>
    <x v="4"/>
    <x v="5"/>
    <x v="0"/>
    <x v="181"/>
    <n v="2.0546316947413357"/>
  </r>
  <r>
    <x v="4"/>
    <x v="3"/>
    <x v="0"/>
    <x v="182"/>
    <n v="-0.44003145522805154"/>
  </r>
  <r>
    <x v="4"/>
    <x v="4"/>
    <x v="0"/>
    <x v="182"/>
    <n v="-0.52538003122325483"/>
  </r>
  <r>
    <x v="4"/>
    <x v="0"/>
    <x v="0"/>
    <x v="183"/>
    <n v="78.584577117536583"/>
  </r>
  <r>
    <x v="4"/>
    <x v="6"/>
    <x v="0"/>
    <x v="183"/>
    <n v="0.13494736310198815"/>
  </r>
  <r>
    <x v="4"/>
    <x v="1"/>
    <x v="0"/>
    <x v="183"/>
    <n v="0.23092842384584078"/>
  </r>
  <r>
    <x v="4"/>
    <x v="2"/>
    <x v="0"/>
    <x v="183"/>
    <n v="2.0671970970613107"/>
  </r>
  <r>
    <x v="4"/>
    <x v="7"/>
    <x v="0"/>
    <x v="183"/>
    <n v="1.0803122680063089"/>
  </r>
  <r>
    <x v="4"/>
    <x v="8"/>
    <x v="0"/>
    <x v="183"/>
    <n v="0.13494736310198815"/>
  </r>
  <r>
    <x v="4"/>
    <x v="5"/>
    <x v="0"/>
    <x v="183"/>
    <n v="2.0671970970613107"/>
  </r>
  <r>
    <x v="4"/>
    <x v="3"/>
    <x v="0"/>
    <x v="184"/>
    <n v="-0.42753729080052816"/>
  </r>
  <r>
    <x v="4"/>
    <x v="4"/>
    <x v="0"/>
    <x v="184"/>
    <n v="-0.52582948654645856"/>
  </r>
  <r>
    <x v="4"/>
    <x v="0"/>
    <x v="0"/>
    <x v="185"/>
    <n v="78.353600599640842"/>
  </r>
  <r>
    <x v="4"/>
    <x v="6"/>
    <x v="0"/>
    <x v="185"/>
    <n v="0.135374841409302"/>
  </r>
  <r>
    <x v="4"/>
    <x v="1"/>
    <x v="0"/>
    <x v="185"/>
    <n v="0.23097651789573861"/>
  </r>
  <r>
    <x v="4"/>
    <x v="2"/>
    <x v="0"/>
    <x v="185"/>
    <n v="2.0798584333818293"/>
  </r>
  <r>
    <x v="4"/>
    <x v="7"/>
    <x v="0"/>
    <x v="185"/>
    <n v="1.0807103108471658"/>
  </r>
  <r>
    <x v="4"/>
    <x v="8"/>
    <x v="0"/>
    <x v="185"/>
    <n v="0.135374841409302"/>
  </r>
  <r>
    <x v="4"/>
    <x v="5"/>
    <x v="0"/>
    <x v="185"/>
    <n v="2.0798584333818293"/>
  </r>
  <r>
    <x v="4"/>
    <x v="3"/>
    <x v="0"/>
    <x v="186"/>
    <n v="-0.41504273989843021"/>
  </r>
  <r>
    <x v="4"/>
    <x v="4"/>
    <x v="0"/>
    <x v="186"/>
    <n v="-0.5262900203893528"/>
  </r>
  <r>
    <x v="4"/>
    <x v="0"/>
    <x v="0"/>
    <x v="187"/>
    <n v="78.122574957727608"/>
  </r>
  <r>
    <x v="4"/>
    <x v="6"/>
    <x v="0"/>
    <x v="187"/>
    <n v="0.1358036641608289"/>
  </r>
  <r>
    <x v="4"/>
    <x v="1"/>
    <x v="0"/>
    <x v="187"/>
    <n v="0.23102564191323235"/>
  </r>
  <r>
    <x v="4"/>
    <x v="2"/>
    <x v="0"/>
    <x v="187"/>
    <n v="2.0921182039946062"/>
  </r>
  <r>
    <x v="4"/>
    <x v="7"/>
    <x v="0"/>
    <x v="187"/>
    <n v="1.0810843546024675"/>
  </r>
  <r>
    <x v="4"/>
    <x v="8"/>
    <x v="0"/>
    <x v="187"/>
    <n v="0.1358036641608289"/>
  </r>
  <r>
    <x v="4"/>
    <x v="5"/>
    <x v="0"/>
    <x v="187"/>
    <n v="2.0921182039946062"/>
  </r>
  <r>
    <x v="4"/>
    <x v="3"/>
    <x v="0"/>
    <x v="188"/>
    <n v="-0.40254778973257688"/>
  </r>
  <r>
    <x v="4"/>
    <x v="4"/>
    <x v="0"/>
    <x v="188"/>
    <n v="-0.52679233213394072"/>
  </r>
  <r>
    <x v="4"/>
    <x v="0"/>
    <x v="0"/>
    <x v="189"/>
    <n v="77.891485472631729"/>
  </r>
  <r>
    <x v="4"/>
    <x v="6"/>
    <x v="0"/>
    <x v="189"/>
    <n v="0.13620138434332932"/>
  </r>
  <r>
    <x v="4"/>
    <x v="1"/>
    <x v="0"/>
    <x v="189"/>
    <n v="0.23108948509588395"/>
  </r>
  <r>
    <x v="4"/>
    <x v="2"/>
    <x v="0"/>
    <x v="189"/>
    <n v="2.1047803278246158"/>
  </r>
  <r>
    <x v="4"/>
    <x v="7"/>
    <x v="0"/>
    <x v="189"/>
    <n v="1.0814596950157356"/>
  </r>
  <r>
    <x v="4"/>
    <x v="8"/>
    <x v="0"/>
    <x v="189"/>
    <n v="0.13620138434332932"/>
  </r>
  <r>
    <x v="4"/>
    <x v="5"/>
    <x v="0"/>
    <x v="189"/>
    <n v="2.1047803278246158"/>
  </r>
  <r>
    <x v="4"/>
    <x v="3"/>
    <x v="0"/>
    <x v="190"/>
    <n v="-0.39005245318972648"/>
  </r>
  <r>
    <x v="4"/>
    <x v="4"/>
    <x v="0"/>
    <x v="190"/>
    <n v="-0.52730401180014486"/>
  </r>
  <r>
    <x v="4"/>
    <x v="0"/>
    <x v="0"/>
    <x v="191"/>
    <n v="77.660339549467722"/>
  </r>
  <r>
    <x v="4"/>
    <x v="6"/>
    <x v="0"/>
    <x v="191"/>
    <n v="0.13662038860652684"/>
  </r>
  <r>
    <x v="4"/>
    <x v="1"/>
    <x v="0"/>
    <x v="191"/>
    <n v="0.23114592316401339"/>
  </r>
  <r>
    <x v="4"/>
    <x v="2"/>
    <x v="0"/>
    <x v="191"/>
    <n v="2.1179159307392759"/>
  </r>
  <r>
    <x v="4"/>
    <x v="7"/>
    <x v="0"/>
    <x v="191"/>
    <n v="1.0818117476406521"/>
  </r>
  <r>
    <x v="4"/>
    <x v="8"/>
    <x v="0"/>
    <x v="191"/>
    <n v="0.13662038860652684"/>
  </r>
  <r>
    <x v="4"/>
    <x v="5"/>
    <x v="0"/>
    <x v="191"/>
    <n v="2.1179159307392759"/>
  </r>
  <r>
    <x v="4"/>
    <x v="3"/>
    <x v="0"/>
    <x v="192"/>
    <n v="-0.37475145069247873"/>
  </r>
  <r>
    <x v="4"/>
    <x v="4"/>
    <x v="0"/>
    <x v="192"/>
    <n v="-0.52785916845078384"/>
  </r>
  <r>
    <x v="4"/>
    <x v="0"/>
    <x v="0"/>
    <x v="193"/>
    <n v="77.429146382865198"/>
  </r>
  <r>
    <x v="4"/>
    <x v="6"/>
    <x v="0"/>
    <x v="193"/>
    <n v="0.13706505859869933"/>
  </r>
  <r>
    <x v="4"/>
    <x v="1"/>
    <x v="0"/>
    <x v="193"/>
    <n v="0.23119316660252606"/>
  </r>
  <r>
    <x v="4"/>
    <x v="2"/>
    <x v="0"/>
    <x v="193"/>
    <n v="2.1311553165946773"/>
  </r>
  <r>
    <x v="4"/>
    <x v="7"/>
    <x v="0"/>
    <x v="193"/>
    <n v="1.0821635356765362"/>
  </r>
  <r>
    <x v="4"/>
    <x v="8"/>
    <x v="0"/>
    <x v="193"/>
    <n v="0.13706505859869933"/>
  </r>
  <r>
    <x v="4"/>
    <x v="5"/>
    <x v="0"/>
    <x v="193"/>
    <n v="2.1311553165946773"/>
  </r>
  <r>
    <x v="4"/>
    <x v="3"/>
    <x v="0"/>
    <x v="194"/>
    <n v="-0.36257891517491592"/>
  </r>
  <r>
    <x v="4"/>
    <x v="4"/>
    <x v="0"/>
    <x v="194"/>
    <n v="-0.52844823184990952"/>
  </r>
  <r>
    <x v="4"/>
    <x v="0"/>
    <x v="0"/>
    <x v="195"/>
    <n v="77.197904951508022"/>
  </r>
  <r>
    <x v="4"/>
    <x v="6"/>
    <x v="0"/>
    <x v="195"/>
    <n v="0.13751128081102562"/>
  </r>
  <r>
    <x v="4"/>
    <x v="1"/>
    <x v="0"/>
    <x v="195"/>
    <n v="0.23124143135717612"/>
  </r>
  <r>
    <x v="4"/>
    <x v="2"/>
    <x v="0"/>
    <x v="195"/>
    <n v="2.1438960779614136"/>
  </r>
  <r>
    <x v="4"/>
    <x v="7"/>
    <x v="0"/>
    <x v="195"/>
    <n v="1.0825032200552407"/>
  </r>
  <r>
    <x v="4"/>
    <x v="8"/>
    <x v="0"/>
    <x v="195"/>
    <n v="0.13751128081102562"/>
  </r>
  <r>
    <x v="4"/>
    <x v="5"/>
    <x v="0"/>
    <x v="195"/>
    <n v="2.1438960779614136"/>
  </r>
  <r>
    <x v="4"/>
    <x v="3"/>
    <x v="0"/>
    <x v="196"/>
    <n v="-0.35049192095623072"/>
  </r>
  <r>
    <x v="4"/>
    <x v="4"/>
    <x v="0"/>
    <x v="196"/>
    <n v="-0.52900364003544142"/>
  </r>
  <r>
    <x v="4"/>
    <x v="0"/>
    <x v="0"/>
    <x v="197"/>
    <n v="76.966597887339489"/>
  </r>
  <r>
    <x v="4"/>
    <x v="6"/>
    <x v="0"/>
    <x v="197"/>
    <n v="0.13792023804364675"/>
  </r>
  <r>
    <x v="4"/>
    <x v="1"/>
    <x v="0"/>
    <x v="197"/>
    <n v="0.2313070641685355"/>
  </r>
  <r>
    <x v="4"/>
    <x v="2"/>
    <x v="0"/>
    <x v="197"/>
    <n v="2.1555548762726673"/>
  </r>
  <r>
    <x v="4"/>
    <x v="7"/>
    <x v="0"/>
    <x v="197"/>
    <n v="1.0827995018500856"/>
  </r>
  <r>
    <x v="4"/>
    <x v="8"/>
    <x v="0"/>
    <x v="197"/>
    <n v="0.13792023804364675"/>
  </r>
  <r>
    <x v="4"/>
    <x v="5"/>
    <x v="0"/>
    <x v="197"/>
    <n v="2.1555548762726673"/>
  </r>
  <r>
    <x v="4"/>
    <x v="3"/>
    <x v="0"/>
    <x v="198"/>
    <n v="-0.33799480225076284"/>
  </r>
  <r>
    <x v="4"/>
    <x v="4"/>
    <x v="0"/>
    <x v="198"/>
    <n v="-0.52964417220673354"/>
  </r>
  <r>
    <x v="4"/>
    <x v="0"/>
    <x v="0"/>
    <x v="199"/>
    <n v="76.735192259082908"/>
  </r>
  <r>
    <x v="4"/>
    <x v="6"/>
    <x v="0"/>
    <x v="199"/>
    <n v="0.13825477115514354"/>
  </r>
  <r>
    <x v="4"/>
    <x v="1"/>
    <x v="0"/>
    <x v="199"/>
    <n v="0.23140562825658231"/>
  </r>
  <r>
    <x v="4"/>
    <x v="2"/>
    <x v="0"/>
    <x v="199"/>
    <n v="2.1682537526646928"/>
  </r>
  <r>
    <x v="4"/>
    <x v="7"/>
    <x v="0"/>
    <x v="199"/>
    <n v="1.0831168599463692"/>
  </r>
  <r>
    <x v="4"/>
    <x v="8"/>
    <x v="0"/>
    <x v="199"/>
    <n v="0.13825477115514354"/>
  </r>
  <r>
    <x v="4"/>
    <x v="5"/>
    <x v="0"/>
    <x v="199"/>
    <n v="2.1682537526646928"/>
  </r>
  <r>
    <x v="4"/>
    <x v="3"/>
    <x v="0"/>
    <x v="200"/>
    <n v="-0.32549730065140059"/>
  </r>
  <r>
    <x v="4"/>
    <x v="4"/>
    <x v="0"/>
    <x v="200"/>
    <n v="-0.53028966919721476"/>
  </r>
  <r>
    <x v="4"/>
    <x v="0"/>
    <x v="0"/>
    <x v="201"/>
    <n v="76.503712567223985"/>
  </r>
  <r>
    <x v="4"/>
    <x v="6"/>
    <x v="0"/>
    <x v="201"/>
    <n v="0.13865114048100272"/>
  </r>
  <r>
    <x v="4"/>
    <x v="1"/>
    <x v="0"/>
    <x v="201"/>
    <n v="0.23147969185892744"/>
  </r>
  <r>
    <x v="4"/>
    <x v="2"/>
    <x v="0"/>
    <x v="201"/>
    <n v="2.1805498733502882"/>
  </r>
  <r>
    <x v="4"/>
    <x v="7"/>
    <x v="0"/>
    <x v="201"/>
    <n v="1.0834127227782406"/>
  </r>
  <r>
    <x v="4"/>
    <x v="8"/>
    <x v="0"/>
    <x v="201"/>
    <n v="0.13865114048100272"/>
  </r>
  <r>
    <x v="4"/>
    <x v="5"/>
    <x v="0"/>
    <x v="201"/>
    <n v="2.1805498733502882"/>
  </r>
  <r>
    <x v="4"/>
    <x v="3"/>
    <x v="0"/>
    <x v="202"/>
    <n v="-0.31299940333370246"/>
  </r>
  <r>
    <x v="4"/>
    <x v="4"/>
    <x v="0"/>
    <x v="202"/>
    <n v="-0.53098316110292698"/>
  </r>
  <r>
    <x v="4"/>
    <x v="0"/>
    <x v="0"/>
    <x v="203"/>
    <n v="76.272144277172103"/>
  </r>
  <r>
    <x v="4"/>
    <x v="6"/>
    <x v="0"/>
    <x v="203"/>
    <n v="0.13901680062440597"/>
  </r>
  <r>
    <x v="4"/>
    <x v="1"/>
    <x v="0"/>
    <x v="203"/>
    <n v="0.23156829005188864"/>
  </r>
  <r>
    <x v="4"/>
    <x v="2"/>
    <x v="0"/>
    <x v="203"/>
    <n v="2.1932495408654806"/>
  </r>
  <r>
    <x v="4"/>
    <x v="7"/>
    <x v="0"/>
    <x v="203"/>
    <n v="1.0837071781206176"/>
  </r>
  <r>
    <x v="4"/>
    <x v="8"/>
    <x v="0"/>
    <x v="203"/>
    <n v="0.13901680062440597"/>
  </r>
  <r>
    <x v="4"/>
    <x v="5"/>
    <x v="0"/>
    <x v="203"/>
    <n v="2.1932495408654806"/>
  </r>
  <r>
    <x v="4"/>
    <x v="3"/>
    <x v="0"/>
    <x v="204"/>
    <n v="-0.30050112321597933"/>
  </r>
  <r>
    <x v="4"/>
    <x v="4"/>
    <x v="0"/>
    <x v="204"/>
    <n v="-0.53167990358431449"/>
  </r>
  <r>
    <x v="4"/>
    <x v="0"/>
    <x v="0"/>
    <x v="205"/>
    <n v="76.040494523914532"/>
  </r>
  <r>
    <x v="4"/>
    <x v="6"/>
    <x v="0"/>
    <x v="205"/>
    <n v="0.13940320451394456"/>
  </r>
  <r>
    <x v="4"/>
    <x v="1"/>
    <x v="0"/>
    <x v="205"/>
    <n v="0.23164975325757214"/>
  </r>
  <r>
    <x v="4"/>
    <x v="2"/>
    <x v="0"/>
    <x v="205"/>
    <n v="2.2056455643665629"/>
  </r>
  <r>
    <x v="4"/>
    <x v="7"/>
    <x v="0"/>
    <x v="205"/>
    <n v="1.083980860822094"/>
  </r>
  <r>
    <x v="4"/>
    <x v="8"/>
    <x v="0"/>
    <x v="205"/>
    <n v="0.13940320451394456"/>
  </r>
  <r>
    <x v="4"/>
    <x v="5"/>
    <x v="0"/>
    <x v="205"/>
    <n v="2.2056455643665629"/>
  </r>
  <r>
    <x v="4"/>
    <x v="3"/>
    <x v="0"/>
    <x v="206"/>
    <n v="-0.28779755118393258"/>
  </r>
  <r>
    <x v="4"/>
    <x v="4"/>
    <x v="0"/>
    <x v="206"/>
    <n v="-0.53242634306263081"/>
  </r>
  <r>
    <x v="4"/>
    <x v="0"/>
    <x v="0"/>
    <x v="207"/>
    <n v="75.808751472734897"/>
  </r>
  <r>
    <x v="4"/>
    <x v="6"/>
    <x v="0"/>
    <x v="207"/>
    <n v="0.13976531621576002"/>
  </r>
  <r>
    <x v="4"/>
    <x v="1"/>
    <x v="0"/>
    <x v="207"/>
    <n v="0.23174305117962982"/>
  </r>
  <r>
    <x v="4"/>
    <x v="2"/>
    <x v="0"/>
    <x v="207"/>
    <n v="2.218250190887503"/>
  </r>
  <r>
    <x v="4"/>
    <x v="7"/>
    <x v="0"/>
    <x v="207"/>
    <n v="1.0842522892704134"/>
  </r>
  <r>
    <x v="4"/>
    <x v="8"/>
    <x v="0"/>
    <x v="207"/>
    <n v="0.13976531621576002"/>
  </r>
  <r>
    <x v="4"/>
    <x v="5"/>
    <x v="0"/>
    <x v="207"/>
    <n v="2.218250190887503"/>
  </r>
  <r>
    <x v="4"/>
    <x v="3"/>
    <x v="0"/>
    <x v="208"/>
    <n v="-0.27529847993267298"/>
  </r>
  <r>
    <x v="4"/>
    <x v="4"/>
    <x v="0"/>
    <x v="208"/>
    <n v="-0.53319968561093001"/>
  </r>
  <r>
    <x v="4"/>
    <x v="0"/>
    <x v="0"/>
    <x v="209"/>
    <n v="75.576916977453521"/>
  </r>
  <r>
    <x v="4"/>
    <x v="6"/>
    <x v="0"/>
    <x v="209"/>
    <n v="0.1401356478544479"/>
  </r>
  <r>
    <x v="4"/>
    <x v="1"/>
    <x v="0"/>
    <x v="209"/>
    <n v="0.23183449528137509"/>
  </r>
  <r>
    <x v="4"/>
    <x v="2"/>
    <x v="0"/>
    <x v="209"/>
    <n v="2.2309510511949382"/>
  </r>
  <r>
    <x v="4"/>
    <x v="7"/>
    <x v="0"/>
    <x v="209"/>
    <n v="1.0845121420552606"/>
  </r>
  <r>
    <x v="4"/>
    <x v="8"/>
    <x v="0"/>
    <x v="209"/>
    <n v="0.1401356478544479"/>
  </r>
  <r>
    <x v="4"/>
    <x v="5"/>
    <x v="0"/>
    <x v="209"/>
    <n v="2.2309510511949382"/>
  </r>
  <r>
    <x v="4"/>
    <x v="3"/>
    <x v="0"/>
    <x v="210"/>
    <n v="-0.26279902603264516"/>
  </r>
  <r>
    <x v="4"/>
    <x v="4"/>
    <x v="0"/>
    <x v="210"/>
    <n v="-0.53397369391346983"/>
  </r>
  <r>
    <x v="4"/>
    <x v="0"/>
    <x v="0"/>
    <x v="211"/>
    <n v="75.344989842242839"/>
  </r>
  <r>
    <x v="4"/>
    <x v="6"/>
    <x v="0"/>
    <x v="211"/>
    <n v="0.14050700198076882"/>
  </r>
  <r>
    <x v="4"/>
    <x v="1"/>
    <x v="0"/>
    <x v="211"/>
    <n v="0.23192713521067712"/>
  </r>
  <r>
    <x v="4"/>
    <x v="2"/>
    <x v="0"/>
    <x v="211"/>
    <n v="2.2432490925727167"/>
  </r>
  <r>
    <x v="4"/>
    <x v="7"/>
    <x v="0"/>
    <x v="211"/>
    <n v="1.0847523166583037"/>
  </r>
  <r>
    <x v="4"/>
    <x v="8"/>
    <x v="0"/>
    <x v="211"/>
    <n v="0.14050700198076882"/>
  </r>
  <r>
    <x v="4"/>
    <x v="5"/>
    <x v="0"/>
    <x v="211"/>
    <n v="2.2432490925727167"/>
  </r>
  <r>
    <x v="4"/>
    <x v="3"/>
    <x v="0"/>
    <x v="212"/>
    <n v="-0.25029917666170576"/>
  </r>
  <r>
    <x v="4"/>
    <x v="4"/>
    <x v="0"/>
    <x v="212"/>
    <n v="-0.53479996538470242"/>
  </r>
  <r>
    <x v="4"/>
    <x v="0"/>
    <x v="0"/>
    <x v="213"/>
    <n v="75.112955684098566"/>
  </r>
  <r>
    <x v="4"/>
    <x v="6"/>
    <x v="0"/>
    <x v="213"/>
    <n v="0.1408479834112599"/>
  </r>
  <r>
    <x v="4"/>
    <x v="1"/>
    <x v="0"/>
    <x v="213"/>
    <n v="0.23203415814427367"/>
  </r>
  <r>
    <x v="4"/>
    <x v="2"/>
    <x v="0"/>
    <x v="213"/>
    <n v="2.2559507435038739"/>
  </r>
  <r>
    <x v="4"/>
    <x v="7"/>
    <x v="0"/>
    <x v="213"/>
    <n v="1.0849891904113798"/>
  </r>
  <r>
    <x v="4"/>
    <x v="8"/>
    <x v="0"/>
    <x v="213"/>
    <n v="0.1408479834112599"/>
  </r>
  <r>
    <x v="4"/>
    <x v="5"/>
    <x v="0"/>
    <x v="213"/>
    <n v="2.2559507435038739"/>
  </r>
  <r>
    <x v="4"/>
    <x v="3"/>
    <x v="0"/>
    <x v="214"/>
    <n v="-0.23779894473525687"/>
  </r>
  <r>
    <x v="4"/>
    <x v="4"/>
    <x v="0"/>
    <x v="214"/>
    <n v="-0.53562518916349111"/>
  </r>
  <r>
    <x v="4"/>
    <x v="0"/>
    <x v="0"/>
    <x v="215"/>
    <n v="74.880821428123426"/>
  </r>
  <r>
    <x v="4"/>
    <x v="6"/>
    <x v="0"/>
    <x v="215"/>
    <n v="0.14120927351859647"/>
  </r>
  <r>
    <x v="4"/>
    <x v="1"/>
    <x v="0"/>
    <x v="215"/>
    <n v="0.23213425597513468"/>
  </r>
  <r>
    <x v="4"/>
    <x v="2"/>
    <x v="0"/>
    <x v="215"/>
    <n v="2.2683487026945315"/>
  </r>
  <r>
    <x v="4"/>
    <x v="7"/>
    <x v="0"/>
    <x v="215"/>
    <n v="1.0852071145748929"/>
  </r>
  <r>
    <x v="4"/>
    <x v="8"/>
    <x v="0"/>
    <x v="215"/>
    <n v="0.14120927351859647"/>
  </r>
  <r>
    <x v="4"/>
    <x v="5"/>
    <x v="0"/>
    <x v="215"/>
    <n v="2.2683487026945315"/>
  </r>
  <r>
    <x v="4"/>
    <x v="3"/>
    <x v="0"/>
    <x v="216"/>
    <n v="-0.22509338915140953"/>
  </r>
  <r>
    <x v="4"/>
    <x v="4"/>
    <x v="0"/>
    <x v="216"/>
    <n v="-0.5365043769885891"/>
  </r>
  <r>
    <x v="4"/>
    <x v="0"/>
    <x v="0"/>
    <x v="217"/>
    <n v="74.648575344529348"/>
  </r>
  <r>
    <x v="4"/>
    <x v="6"/>
    <x v="0"/>
    <x v="217"/>
    <n v="0.14154651178598726"/>
  </r>
  <r>
    <x v="4"/>
    <x v="1"/>
    <x v="0"/>
    <x v="217"/>
    <n v="0.23224608359407403"/>
  </r>
  <r>
    <x v="4"/>
    <x v="2"/>
    <x v="0"/>
    <x v="217"/>
    <n v="2.2807569858091936"/>
  </r>
  <r>
    <x v="4"/>
    <x v="7"/>
    <x v="0"/>
    <x v="217"/>
    <n v="1.0854208923150763"/>
  </r>
  <r>
    <x v="4"/>
    <x v="8"/>
    <x v="0"/>
    <x v="217"/>
    <n v="0.14154651178598726"/>
  </r>
  <r>
    <x v="4"/>
    <x v="5"/>
    <x v="0"/>
    <x v="217"/>
    <n v="2.2807569858091936"/>
  </r>
  <r>
    <x v="4"/>
    <x v="3"/>
    <x v="0"/>
    <x v="218"/>
    <n v="-0.21300223612484848"/>
  </r>
  <r>
    <x v="4"/>
    <x v="4"/>
    <x v="0"/>
    <x v="218"/>
    <n v="-0.53741045186240788"/>
  </r>
  <r>
    <x v="4"/>
    <x v="0"/>
    <x v="0"/>
    <x v="219"/>
    <n v="74.416213991650721"/>
  </r>
  <r>
    <x v="4"/>
    <x v="6"/>
    <x v="0"/>
    <x v="219"/>
    <n v="0.14187938308144943"/>
  </r>
  <r>
    <x v="4"/>
    <x v="1"/>
    <x v="0"/>
    <x v="219"/>
    <n v="0.23236135287862783"/>
  </r>
  <r>
    <x v="4"/>
    <x v="2"/>
    <x v="0"/>
    <x v="219"/>
    <n v="2.293475169952528"/>
  </r>
  <r>
    <x v="4"/>
    <x v="7"/>
    <x v="0"/>
    <x v="219"/>
    <n v="1.0856232453699013"/>
  </r>
  <r>
    <x v="4"/>
    <x v="8"/>
    <x v="0"/>
    <x v="219"/>
    <n v="0.14187938308144943"/>
  </r>
  <r>
    <x v="4"/>
    <x v="5"/>
    <x v="0"/>
    <x v="219"/>
    <n v="2.293475169952528"/>
  </r>
  <r>
    <x v="4"/>
    <x v="3"/>
    <x v="0"/>
    <x v="220"/>
    <n v="-0.20091073800637682"/>
  </r>
  <r>
    <x v="4"/>
    <x v="4"/>
    <x v="0"/>
    <x v="220"/>
    <n v="-0.53825194931069742"/>
  </r>
  <r>
    <x v="4"/>
    <x v="0"/>
    <x v="0"/>
    <x v="221"/>
    <n v="74.183741703190094"/>
  </r>
  <r>
    <x v="4"/>
    <x v="6"/>
    <x v="0"/>
    <x v="221"/>
    <n v="0.14222644919310407"/>
  </r>
  <r>
    <x v="4"/>
    <x v="1"/>
    <x v="0"/>
    <x v="221"/>
    <n v="0.23247228846063256"/>
  </r>
  <r>
    <x v="4"/>
    <x v="2"/>
    <x v="0"/>
    <x v="221"/>
    <n v="2.3051383122688485"/>
  </r>
  <r>
    <x v="4"/>
    <x v="7"/>
    <x v="0"/>
    <x v="221"/>
    <n v="1.0857954321727772"/>
  </r>
  <r>
    <x v="4"/>
    <x v="8"/>
    <x v="0"/>
    <x v="221"/>
    <n v="0.14222644919310407"/>
  </r>
  <r>
    <x v="4"/>
    <x v="5"/>
    <x v="0"/>
    <x v="221"/>
    <n v="2.3051383122688485"/>
  </r>
  <r>
    <x v="4"/>
    <x v="3"/>
    <x v="0"/>
    <x v="222"/>
    <n v="-0.18840896331030477"/>
  </r>
  <r>
    <x v="4"/>
    <x v="4"/>
    <x v="0"/>
    <x v="222"/>
    <n v="-0.53920918714902566"/>
  </r>
  <r>
    <x v="4"/>
    <x v="0"/>
    <x v="0"/>
    <x v="223"/>
    <n v="73.951127345405041"/>
  </r>
  <r>
    <x v="4"/>
    <x v="6"/>
    <x v="0"/>
    <x v="223"/>
    <n v="0.14250315428956656"/>
  </r>
  <r>
    <x v="4"/>
    <x v="1"/>
    <x v="0"/>
    <x v="223"/>
    <n v="0.23261435778505235"/>
  </r>
  <r>
    <x v="4"/>
    <x v="2"/>
    <x v="0"/>
    <x v="223"/>
    <n v="2.3178419194583499"/>
  </r>
  <r>
    <x v="4"/>
    <x v="7"/>
    <x v="0"/>
    <x v="223"/>
    <n v="1.0859753204047391"/>
  </r>
  <r>
    <x v="4"/>
    <x v="8"/>
    <x v="0"/>
    <x v="223"/>
    <n v="0.14250315428956656"/>
  </r>
  <r>
    <x v="4"/>
    <x v="5"/>
    <x v="0"/>
    <x v="223"/>
    <n v="2.3178419194583499"/>
  </r>
  <r>
    <x v="4"/>
    <x v="3"/>
    <x v="0"/>
    <x v="224"/>
    <n v="-0.17590680630010791"/>
  </r>
  <r>
    <x v="4"/>
    <x v="4"/>
    <x v="0"/>
    <x v="224"/>
    <n v="-0.54016113722975545"/>
  </r>
  <r>
    <x v="4"/>
    <x v="0"/>
    <x v="0"/>
    <x v="225"/>
    <n v="73.718394233741265"/>
  </r>
  <r>
    <x v="4"/>
    <x v="6"/>
    <x v="0"/>
    <x v="225"/>
    <n v="0.1428391857936521"/>
  </r>
  <r>
    <x v="4"/>
    <x v="1"/>
    <x v="0"/>
    <x v="225"/>
    <n v="0.23273311166378199"/>
  </r>
  <r>
    <x v="4"/>
    <x v="2"/>
    <x v="0"/>
    <x v="225"/>
    <n v="2.3301426201817721"/>
  </r>
  <r>
    <x v="4"/>
    <x v="7"/>
    <x v="0"/>
    <x v="225"/>
    <n v="1.086138071972294"/>
  </r>
  <r>
    <x v="4"/>
    <x v="8"/>
    <x v="0"/>
    <x v="225"/>
    <n v="0.1428391857936521"/>
  </r>
  <r>
    <x v="4"/>
    <x v="5"/>
    <x v="0"/>
    <x v="225"/>
    <n v="2.3301426201817721"/>
  </r>
  <r>
    <x v="4"/>
    <x v="3"/>
    <x v="0"/>
    <x v="226"/>
    <n v="-0.1634042541621028"/>
  </r>
  <r>
    <x v="4"/>
    <x v="4"/>
    <x v="0"/>
    <x v="226"/>
    <n v="-0.54117125961096191"/>
  </r>
  <r>
    <x v="4"/>
    <x v="0"/>
    <x v="0"/>
    <x v="227"/>
    <n v="73.485528185699934"/>
  </r>
  <r>
    <x v="4"/>
    <x v="6"/>
    <x v="0"/>
    <x v="227"/>
    <n v="0.14314531024616897"/>
  </r>
  <r>
    <x v="4"/>
    <x v="1"/>
    <x v="0"/>
    <x v="227"/>
    <n v="0.23286604804133587"/>
  </r>
  <r>
    <x v="4"/>
    <x v="2"/>
    <x v="0"/>
    <x v="227"/>
    <n v="2.3428470173010174"/>
  </r>
  <r>
    <x v="4"/>
    <x v="7"/>
    <x v="0"/>
    <x v="227"/>
    <n v="1.0862949054388984"/>
  </r>
  <r>
    <x v="4"/>
    <x v="8"/>
    <x v="0"/>
    <x v="227"/>
    <n v="0.14314531024616897"/>
  </r>
  <r>
    <x v="4"/>
    <x v="5"/>
    <x v="0"/>
    <x v="227"/>
    <n v="2.3428470173010174"/>
  </r>
  <r>
    <x v="4"/>
    <x v="3"/>
    <x v="0"/>
    <x v="228"/>
    <n v="-0.15090131981231325"/>
  </r>
  <r>
    <x v="4"/>
    <x v="4"/>
    <x v="0"/>
    <x v="228"/>
    <n v="-0.54217438194695822"/>
  </r>
  <r>
    <x v="4"/>
    <x v="0"/>
    <x v="0"/>
    <x v="229"/>
    <n v="73.252535829753967"/>
  </r>
  <r>
    <x v="4"/>
    <x v="6"/>
    <x v="0"/>
    <x v="229"/>
    <n v="0.14347112543721416"/>
  </r>
  <r>
    <x v="4"/>
    <x v="1"/>
    <x v="0"/>
    <x v="229"/>
    <n v="0.23299235594596698"/>
  </r>
  <r>
    <x v="4"/>
    <x v="2"/>
    <x v="0"/>
    <x v="229"/>
    <n v="2.3552476565968572"/>
  </r>
  <r>
    <x v="4"/>
    <x v="7"/>
    <x v="0"/>
    <x v="229"/>
    <n v="1.0864353381592753"/>
  </r>
  <r>
    <x v="4"/>
    <x v="8"/>
    <x v="0"/>
    <x v="229"/>
    <n v="0.14347112543721416"/>
  </r>
  <r>
    <x v="4"/>
    <x v="5"/>
    <x v="0"/>
    <x v="229"/>
    <n v="2.3552476565968572"/>
  </r>
  <r>
    <x v="4"/>
    <x v="3"/>
    <x v="0"/>
    <x v="230"/>
    <n v="-0.13819301785331639"/>
  </r>
  <r>
    <x v="4"/>
    <x v="4"/>
    <x v="0"/>
    <x v="230"/>
    <n v="-0.54323737573881425"/>
  </r>
  <r>
    <x v="4"/>
    <x v="0"/>
    <x v="0"/>
    <x v="231"/>
    <n v="73.019405572445734"/>
  </r>
  <r>
    <x v="4"/>
    <x v="6"/>
    <x v="0"/>
    <x v="231"/>
    <n v="0.14377321946067115"/>
  </r>
  <r>
    <x v="4"/>
    <x v="1"/>
    <x v="0"/>
    <x v="231"/>
    <n v="0.23313025730823103"/>
  </r>
  <r>
    <x v="4"/>
    <x v="2"/>
    <x v="0"/>
    <x v="231"/>
    <n v="2.3678569758413404"/>
  </r>
  <r>
    <x v="4"/>
    <x v="7"/>
    <x v="0"/>
    <x v="231"/>
    <n v="1.0865690098826348"/>
  </r>
  <r>
    <x v="4"/>
    <x v="8"/>
    <x v="0"/>
    <x v="231"/>
    <n v="0.14377321946067115"/>
  </r>
  <r>
    <x v="4"/>
    <x v="5"/>
    <x v="0"/>
    <x v="231"/>
    <n v="2.3678569758413404"/>
  </r>
  <r>
    <x v="4"/>
    <x v="3"/>
    <x v="0"/>
    <x v="232"/>
    <n v="-0.12568929355198932"/>
  </r>
  <r>
    <x v="4"/>
    <x v="4"/>
    <x v="0"/>
    <x v="232"/>
    <n v="-0.54432723352373369"/>
  </r>
  <r>
    <x v="4"/>
    <x v="0"/>
    <x v="0"/>
    <x v="233"/>
    <n v="72.786138964937578"/>
  </r>
  <r>
    <x v="4"/>
    <x v="6"/>
    <x v="0"/>
    <x v="233"/>
    <n v="0.14408292404708645"/>
  </r>
  <r>
    <x v="4"/>
    <x v="1"/>
    <x v="0"/>
    <x v="233"/>
    <n v="0.23326660750815478"/>
  </r>
  <r>
    <x v="4"/>
    <x v="2"/>
    <x v="0"/>
    <x v="233"/>
    <n v="2.3805625639555772"/>
  </r>
  <r>
    <x v="4"/>
    <x v="7"/>
    <x v="0"/>
    <x v="233"/>
    <n v="1.0866910441716908"/>
  </r>
  <r>
    <x v="4"/>
    <x v="8"/>
    <x v="0"/>
    <x v="233"/>
    <n v="0.14408292404708645"/>
  </r>
  <r>
    <x v="4"/>
    <x v="5"/>
    <x v="0"/>
    <x v="233"/>
    <n v="2.3805625639555772"/>
  </r>
  <r>
    <x v="4"/>
    <x v="3"/>
    <x v="0"/>
    <x v="234"/>
    <n v="-0.11318518718799186"/>
  </r>
  <r>
    <x v="4"/>
    <x v="4"/>
    <x v="0"/>
    <x v="234"/>
    <n v="-0.54540750945175631"/>
  </r>
  <r>
    <x v="4"/>
    <x v="0"/>
    <x v="0"/>
    <x v="235"/>
    <n v="72.552734626307711"/>
  </r>
  <r>
    <x v="4"/>
    <x v="6"/>
    <x v="0"/>
    <x v="235"/>
    <n v="0.14439329799566564"/>
  </r>
  <r>
    <x v="4"/>
    <x v="1"/>
    <x v="0"/>
    <x v="235"/>
    <n v="0.23340433862986346"/>
  </r>
  <r>
    <x v="4"/>
    <x v="2"/>
    <x v="0"/>
    <x v="235"/>
    <n v="2.3928651824714686"/>
  </r>
  <r>
    <x v="4"/>
    <x v="7"/>
    <x v="0"/>
    <x v="235"/>
    <n v="1.0867977911927078"/>
  </r>
  <r>
    <x v="4"/>
    <x v="8"/>
    <x v="0"/>
    <x v="235"/>
    <n v="0.14439329799566564"/>
  </r>
  <r>
    <x v="4"/>
    <x v="5"/>
    <x v="0"/>
    <x v="235"/>
    <n v="2.3928651824714686"/>
  </r>
  <r>
    <x v="4"/>
    <x v="3"/>
    <x v="0"/>
    <x v="236"/>
    <n v="-0.10068068594425439"/>
  </r>
  <r>
    <x v="4"/>
    <x v="4"/>
    <x v="0"/>
    <x v="236"/>
    <n v="-0.5465502185354687"/>
  </r>
  <r>
    <x v="4"/>
    <x v="0"/>
    <x v="0"/>
    <x v="237"/>
    <n v="72.319178510307452"/>
  </r>
  <r>
    <x v="4"/>
    <x v="6"/>
    <x v="0"/>
    <x v="237"/>
    <n v="0.14467409381698657"/>
  </r>
  <r>
    <x v="4"/>
    <x v="1"/>
    <x v="0"/>
    <x v="237"/>
    <n v="0.23355611600025469"/>
  </r>
  <r>
    <x v="4"/>
    <x v="2"/>
    <x v="0"/>
    <x v="237"/>
    <n v="2.4055715600144389"/>
  </r>
  <r>
    <x v="4"/>
    <x v="7"/>
    <x v="0"/>
    <x v="237"/>
    <n v="1.0868967377582139"/>
  </r>
  <r>
    <x v="4"/>
    <x v="8"/>
    <x v="0"/>
    <x v="237"/>
    <n v="0.14467409381698657"/>
  </r>
  <r>
    <x v="4"/>
    <x v="5"/>
    <x v="0"/>
    <x v="237"/>
    <n v="2.4055715600144389"/>
  </r>
  <r>
    <x v="4"/>
    <x v="3"/>
    <x v="0"/>
    <x v="238"/>
    <n v="-8.8175802727530339E-2"/>
  </r>
  <r>
    <x v="4"/>
    <x v="4"/>
    <x v="0"/>
    <x v="238"/>
    <n v="-0.54768163435081618"/>
  </r>
  <r>
    <x v="4"/>
    <x v="0"/>
    <x v="0"/>
    <x v="239"/>
    <n v="72.08547703032589"/>
  </r>
  <r>
    <x v="4"/>
    <x v="6"/>
    <x v="0"/>
    <x v="239"/>
    <n v="0.14497413255666919"/>
  </r>
  <r>
    <x v="4"/>
    <x v="1"/>
    <x v="0"/>
    <x v="239"/>
    <n v="0.23370147998156462"/>
  </r>
  <r>
    <x v="4"/>
    <x v="2"/>
    <x v="0"/>
    <x v="239"/>
    <n v="2.2665227570778246"/>
  </r>
  <r>
    <x v="4"/>
    <x v="7"/>
    <x v="0"/>
    <x v="239"/>
    <n v="1.0869811375706167"/>
  </r>
  <r>
    <x v="4"/>
    <x v="8"/>
    <x v="0"/>
    <x v="239"/>
    <n v="0.14497413255666919"/>
  </r>
  <r>
    <x v="4"/>
    <x v="5"/>
    <x v="0"/>
    <x v="239"/>
    <n v="2.2665227570778246"/>
  </r>
  <r>
    <x v="4"/>
    <x v="3"/>
    <x v="0"/>
    <x v="240"/>
    <n v="-0.38823254119324524"/>
  </r>
  <r>
    <x v="4"/>
    <x v="4"/>
    <x v="0"/>
    <x v="240"/>
    <n v="-0.54887718119560613"/>
  </r>
  <r>
    <x v="4"/>
    <x v="0"/>
    <x v="0"/>
    <x v="241"/>
    <n v="71.847792825539983"/>
  </r>
  <r>
    <x v="4"/>
    <x v="6"/>
    <x v="0"/>
    <x v="241"/>
    <n v="0.13615281178670374"/>
  </r>
  <r>
    <x v="4"/>
    <x v="1"/>
    <x v="0"/>
    <x v="241"/>
    <n v="0.23768420478591276"/>
  </r>
  <r>
    <x v="4"/>
    <x v="2"/>
    <x v="0"/>
    <x v="241"/>
    <n v="2.1151956722165943"/>
  </r>
  <r>
    <x v="4"/>
    <x v="7"/>
    <x v="0"/>
    <x v="241"/>
    <n v="1.0871969547375138"/>
  </r>
  <r>
    <x v="4"/>
    <x v="8"/>
    <x v="0"/>
    <x v="241"/>
    <n v="0.13615281178670374"/>
  </r>
  <r>
    <x v="4"/>
    <x v="5"/>
    <x v="0"/>
    <x v="241"/>
    <n v="2.1151956722165943"/>
  </r>
  <r>
    <x v="4"/>
    <x v="3"/>
    <x v="0"/>
    <x v="242"/>
    <n v="-0.38114743676773699"/>
  </r>
  <r>
    <x v="4"/>
    <x v="4"/>
    <x v="0"/>
    <x v="242"/>
    <n v="-0.54943759606796982"/>
  </r>
  <r>
    <x v="4"/>
    <x v="0"/>
    <x v="0"/>
    <x v="243"/>
    <n v="71.605802286656825"/>
  </r>
  <r>
    <x v="4"/>
    <x v="6"/>
    <x v="0"/>
    <x v="243"/>
    <n v="0.12664345036908059"/>
  </r>
  <r>
    <x v="4"/>
    <x v="1"/>
    <x v="0"/>
    <x v="243"/>
    <n v="0.24199053888315808"/>
  </r>
  <r>
    <x v="4"/>
    <x v="2"/>
    <x v="0"/>
    <x v="243"/>
    <n v="2.1226481559714938"/>
  </r>
  <r>
    <x v="4"/>
    <x v="7"/>
    <x v="0"/>
    <x v="243"/>
    <n v="1.0875530162613556"/>
  </r>
  <r>
    <x v="4"/>
    <x v="8"/>
    <x v="0"/>
    <x v="243"/>
    <n v="0.12664345036908059"/>
  </r>
  <r>
    <x v="4"/>
    <x v="5"/>
    <x v="0"/>
    <x v="243"/>
    <n v="2.1226481559714938"/>
  </r>
  <r>
    <x v="4"/>
    <x v="3"/>
    <x v="0"/>
    <x v="244"/>
    <n v="-0.37406221334264078"/>
  </r>
  <r>
    <x v="4"/>
    <x v="4"/>
    <x v="0"/>
    <x v="244"/>
    <n v="-0.54995733985804263"/>
  </r>
  <r>
    <x v="4"/>
    <x v="0"/>
    <x v="0"/>
    <x v="245"/>
    <n v="71.363575691745581"/>
  </r>
  <r>
    <x v="4"/>
    <x v="6"/>
    <x v="0"/>
    <x v="245"/>
    <n v="0.12666160348385963"/>
  </r>
  <r>
    <x v="4"/>
    <x v="1"/>
    <x v="0"/>
    <x v="245"/>
    <n v="0.24222659491124804"/>
  </r>
  <r>
    <x v="4"/>
    <x v="2"/>
    <x v="0"/>
    <x v="245"/>
    <n v="2.1294823339654023"/>
  </r>
  <r>
    <x v="4"/>
    <x v="7"/>
    <x v="0"/>
    <x v="245"/>
    <n v="1.0878684773228475"/>
  </r>
  <r>
    <x v="4"/>
    <x v="8"/>
    <x v="0"/>
    <x v="245"/>
    <n v="0.12666160348385963"/>
  </r>
  <r>
    <x v="4"/>
    <x v="5"/>
    <x v="0"/>
    <x v="245"/>
    <n v="2.1294823339654023"/>
  </r>
  <r>
    <x v="4"/>
    <x v="3"/>
    <x v="0"/>
    <x v="246"/>
    <n v="-0.36673667657124431"/>
  </r>
  <r>
    <x v="4"/>
    <x v="4"/>
    <x v="0"/>
    <x v="246"/>
    <n v="-0.55054778516695491"/>
  </r>
  <r>
    <x v="4"/>
    <x v="0"/>
    <x v="0"/>
    <x v="247"/>
    <n v="71.121094745169728"/>
  </r>
  <r>
    <x v="4"/>
    <x v="6"/>
    <x v="0"/>
    <x v="247"/>
    <n v="0.12663956143681257"/>
  </r>
  <r>
    <x v="4"/>
    <x v="1"/>
    <x v="0"/>
    <x v="247"/>
    <n v="0.24248094657585195"/>
  </r>
  <r>
    <x v="4"/>
    <x v="2"/>
    <x v="0"/>
    <x v="247"/>
    <n v="2.1369260904034104"/>
  </r>
  <r>
    <x v="4"/>
    <x v="7"/>
    <x v="0"/>
    <x v="247"/>
    <n v="1.0882115044114822"/>
  </r>
  <r>
    <x v="4"/>
    <x v="8"/>
    <x v="0"/>
    <x v="247"/>
    <n v="0.12663956143681257"/>
  </r>
  <r>
    <x v="4"/>
    <x v="5"/>
    <x v="0"/>
    <x v="247"/>
    <n v="2.1369260904034104"/>
  </r>
  <r>
    <x v="4"/>
    <x v="3"/>
    <x v="0"/>
    <x v="248"/>
    <n v="-0.3594110079694679"/>
  </r>
  <r>
    <x v="4"/>
    <x v="4"/>
    <x v="0"/>
    <x v="248"/>
    <n v="-0.55113420568303484"/>
  </r>
  <r>
    <x v="4"/>
    <x v="0"/>
    <x v="0"/>
    <x v="249"/>
    <n v="70.878372524813855"/>
  </r>
  <r>
    <x v="4"/>
    <x v="6"/>
    <x v="0"/>
    <x v="249"/>
    <n v="0.12665043578250512"/>
  </r>
  <r>
    <x v="4"/>
    <x v="1"/>
    <x v="0"/>
    <x v="249"/>
    <n v="0.24272222035586682"/>
  </r>
  <r>
    <x v="4"/>
    <x v="2"/>
    <x v="0"/>
    <x v="249"/>
    <n v="2.1441336690553237"/>
  </r>
  <r>
    <x v="4"/>
    <x v="7"/>
    <x v="0"/>
    <x v="249"/>
    <n v="1.088536884718891"/>
  </r>
  <r>
    <x v="4"/>
    <x v="8"/>
    <x v="0"/>
    <x v="249"/>
    <n v="0.12665043578250512"/>
  </r>
  <r>
    <x v="4"/>
    <x v="5"/>
    <x v="0"/>
    <x v="249"/>
    <n v="2.1441336690553237"/>
  </r>
  <r>
    <x v="4"/>
    <x v="3"/>
    <x v="0"/>
    <x v="250"/>
    <n v="-0.35208520312715041"/>
  </r>
  <r>
    <x v="4"/>
    <x v="4"/>
    <x v="0"/>
    <x v="250"/>
    <n v="-0.55175569496448418"/>
  </r>
  <r>
    <x v="4"/>
    <x v="0"/>
    <x v="0"/>
    <x v="251"/>
    <n v="70.635400494979464"/>
  </r>
  <r>
    <x v="4"/>
    <x v="6"/>
    <x v="0"/>
    <x v="251"/>
    <n v="0.12664392078191605"/>
  </r>
  <r>
    <x v="4"/>
    <x v="1"/>
    <x v="0"/>
    <x v="251"/>
    <n v="0.2429720298343899"/>
  </r>
  <r>
    <x v="4"/>
    <x v="2"/>
    <x v="0"/>
    <x v="251"/>
    <n v="2.1515776978821988"/>
  </r>
  <r>
    <x v="4"/>
    <x v="7"/>
    <x v="0"/>
    <x v="251"/>
    <n v="1.0888665236761543"/>
  </r>
  <r>
    <x v="4"/>
    <x v="8"/>
    <x v="0"/>
    <x v="251"/>
    <n v="0.12664392078191605"/>
  </r>
  <r>
    <x v="4"/>
    <x v="5"/>
    <x v="0"/>
    <x v="251"/>
    <n v="2.1515776978821988"/>
  </r>
  <r>
    <x v="4"/>
    <x v="3"/>
    <x v="0"/>
    <x v="252"/>
    <n v="-0.344759266465966"/>
  </r>
  <r>
    <x v="4"/>
    <x v="4"/>
    <x v="0"/>
    <x v="252"/>
    <n v="-0.5523721558278738"/>
  </r>
  <r>
    <x v="4"/>
    <x v="0"/>
    <x v="0"/>
    <x v="253"/>
    <n v="70.39218211173835"/>
  </r>
  <r>
    <x v="4"/>
    <x v="6"/>
    <x v="0"/>
    <x v="253"/>
    <n v="0.12664796032164594"/>
  </r>
  <r>
    <x v="4"/>
    <x v="1"/>
    <x v="0"/>
    <x v="253"/>
    <n v="0.24321838324111655"/>
  </r>
  <r>
    <x v="4"/>
    <x v="2"/>
    <x v="0"/>
    <x v="253"/>
    <n v="2.1588436507224507"/>
  </r>
  <r>
    <x v="4"/>
    <x v="7"/>
    <x v="0"/>
    <x v="253"/>
    <n v="1.08917893658301"/>
  </r>
  <r>
    <x v="4"/>
    <x v="8"/>
    <x v="0"/>
    <x v="253"/>
    <n v="0.12664796032164594"/>
  </r>
  <r>
    <x v="4"/>
    <x v="5"/>
    <x v="0"/>
    <x v="253"/>
    <n v="2.1588436507224507"/>
  </r>
  <r>
    <x v="4"/>
    <x v="3"/>
    <x v="0"/>
    <x v="254"/>
    <n v="-0.33731309403528531"/>
  </r>
  <r>
    <x v="4"/>
    <x v="4"/>
    <x v="0"/>
    <x v="254"/>
    <n v="-0.5530246845070641"/>
  </r>
  <r>
    <x v="4"/>
    <x v="0"/>
    <x v="0"/>
    <x v="255"/>
    <n v="70.148710324306251"/>
  </r>
  <r>
    <x v="4"/>
    <x v="6"/>
    <x v="0"/>
    <x v="255"/>
    <n v="0.12663809617702074"/>
  </r>
  <r>
    <x v="4"/>
    <x v="1"/>
    <x v="0"/>
    <x v="255"/>
    <n v="0.24347178743210302"/>
  </r>
  <r>
    <x v="4"/>
    <x v="2"/>
    <x v="0"/>
    <x v="255"/>
    <n v="2.1662317785957819"/>
  </r>
  <r>
    <x v="4"/>
    <x v="7"/>
    <x v="0"/>
    <x v="255"/>
    <n v="1.0894951107739488"/>
  </r>
  <r>
    <x v="4"/>
    <x v="8"/>
    <x v="0"/>
    <x v="255"/>
    <n v="0.12663809617702074"/>
  </r>
  <r>
    <x v="4"/>
    <x v="5"/>
    <x v="0"/>
    <x v="255"/>
    <n v="2.1662317785957819"/>
  </r>
  <r>
    <x v="4"/>
    <x v="3"/>
    <x v="0"/>
    <x v="256"/>
    <n v="-0.32998688495609052"/>
  </r>
  <r>
    <x v="4"/>
    <x v="4"/>
    <x v="0"/>
    <x v="256"/>
    <n v="-0.55369298553517021"/>
  </r>
  <r>
    <x v="4"/>
    <x v="0"/>
    <x v="0"/>
    <x v="257"/>
    <n v="69.904985656335327"/>
  </r>
  <r>
    <x v="4"/>
    <x v="6"/>
    <x v="0"/>
    <x v="257"/>
    <n v="0.12663197127668524"/>
  </r>
  <r>
    <x v="4"/>
    <x v="1"/>
    <x v="0"/>
    <x v="257"/>
    <n v="0.24372466797092077"/>
  </r>
  <r>
    <x v="4"/>
    <x v="2"/>
    <x v="0"/>
    <x v="257"/>
    <n v="2.173676218163787"/>
  </r>
  <r>
    <x v="4"/>
    <x v="7"/>
    <x v="0"/>
    <x v="257"/>
    <n v="1.0898045152113915"/>
  </r>
  <r>
    <x v="4"/>
    <x v="8"/>
    <x v="0"/>
    <x v="257"/>
    <n v="0.12663197127668524"/>
  </r>
  <r>
    <x v="4"/>
    <x v="5"/>
    <x v="0"/>
    <x v="257"/>
    <n v="2.173676218163787"/>
  </r>
  <r>
    <x v="4"/>
    <x v="3"/>
    <x v="0"/>
    <x v="258"/>
    <n v="-0.32266054408820466"/>
  </r>
  <r>
    <x v="4"/>
    <x v="4"/>
    <x v="0"/>
    <x v="258"/>
    <n v="-0.55435474470909574"/>
  </r>
  <r>
    <x v="4"/>
    <x v="0"/>
    <x v="0"/>
    <x v="259"/>
    <n v="69.661006937930566"/>
  </r>
  <r>
    <x v="4"/>
    <x v="6"/>
    <x v="0"/>
    <x v="259"/>
    <n v="0.12662567071021402"/>
  </r>
  <r>
    <x v="4"/>
    <x v="1"/>
    <x v="0"/>
    <x v="259"/>
    <n v="0.24397871840476146"/>
  </r>
  <r>
    <x v="4"/>
    <x v="2"/>
    <x v="0"/>
    <x v="259"/>
    <n v="2.1808844582154574"/>
  </r>
  <r>
    <x v="4"/>
    <x v="7"/>
    <x v="0"/>
    <x v="259"/>
    <n v="1.0900973304166841"/>
  </r>
  <r>
    <x v="4"/>
    <x v="8"/>
    <x v="0"/>
    <x v="259"/>
    <n v="0.12662567071021402"/>
  </r>
  <r>
    <x v="4"/>
    <x v="5"/>
    <x v="0"/>
    <x v="259"/>
    <n v="2.1808844582154574"/>
  </r>
  <r>
    <x v="4"/>
    <x v="3"/>
    <x v="0"/>
    <x v="260"/>
    <n v="-0.31533406702881628"/>
  </r>
  <r>
    <x v="4"/>
    <x v="4"/>
    <x v="0"/>
    <x v="260"/>
    <n v="-0.55505407812872498"/>
  </r>
  <r>
    <x v="4"/>
    <x v="0"/>
    <x v="0"/>
    <x v="261"/>
    <n v="69.416765693549891"/>
  </r>
  <r>
    <x v="4"/>
    <x v="6"/>
    <x v="0"/>
    <x v="261"/>
    <n v="0.12660217281214331"/>
  </r>
  <r>
    <x v="4"/>
    <x v="1"/>
    <x v="0"/>
    <x v="261"/>
    <n v="0.24424124438068087"/>
  </r>
  <r>
    <x v="4"/>
    <x v="2"/>
    <x v="0"/>
    <x v="261"/>
    <n v="2.1883291700726315"/>
  </r>
  <r>
    <x v="4"/>
    <x v="7"/>
    <x v="0"/>
    <x v="261"/>
    <n v="1.0903932916878731"/>
  </r>
  <r>
    <x v="4"/>
    <x v="8"/>
    <x v="0"/>
    <x v="261"/>
    <n v="0.12660217281214331"/>
  </r>
  <r>
    <x v="4"/>
    <x v="5"/>
    <x v="0"/>
    <x v="261"/>
    <n v="2.1883291700726315"/>
  </r>
  <r>
    <x v="4"/>
    <x v="3"/>
    <x v="0"/>
    <x v="262"/>
    <n v="-0.30800745820909192"/>
  </r>
  <r>
    <x v="4"/>
    <x v="4"/>
    <x v="0"/>
    <x v="262"/>
    <n v="-0.55574586637415768"/>
  </r>
  <r>
    <x v="4"/>
    <x v="0"/>
    <x v="0"/>
    <x v="263"/>
    <n v="69.172265242098433"/>
  </r>
  <r>
    <x v="4"/>
    <x v="6"/>
    <x v="0"/>
    <x v="263"/>
    <n v="0.12658894438274365"/>
  </r>
  <r>
    <x v="4"/>
    <x v="1"/>
    <x v="0"/>
    <x v="263"/>
    <n v="0.24450045145145186"/>
  </r>
  <r>
    <x v="4"/>
    <x v="2"/>
    <x v="0"/>
    <x v="263"/>
    <n v="2.1949722465527155"/>
  </r>
  <r>
    <x v="4"/>
    <x v="7"/>
    <x v="0"/>
    <x v="263"/>
    <n v="1.0906730874279433"/>
  </r>
  <r>
    <x v="4"/>
    <x v="8"/>
    <x v="0"/>
    <x v="263"/>
    <n v="0.12658894438274365"/>
  </r>
  <r>
    <x v="4"/>
    <x v="5"/>
    <x v="0"/>
    <x v="263"/>
    <n v="2.1949722465527155"/>
  </r>
  <r>
    <x v="4"/>
    <x v="3"/>
    <x v="0"/>
    <x v="264"/>
    <n v="-0.30264832811672804"/>
  </r>
  <r>
    <x v="4"/>
    <x v="4"/>
    <x v="0"/>
    <x v="264"/>
    <n v="-0.55647622746923808"/>
  </r>
  <r>
    <x v="4"/>
    <x v="0"/>
    <x v="0"/>
    <x v="265"/>
    <n v="68.927483156016834"/>
  </r>
  <r>
    <x v="4"/>
    <x v="6"/>
    <x v="0"/>
    <x v="265"/>
    <n v="0.12652600203132428"/>
  </r>
  <r>
    <x v="4"/>
    <x v="1"/>
    <x v="0"/>
    <x v="265"/>
    <n v="0.24478208608159463"/>
  </r>
  <r>
    <x v="4"/>
    <x v="2"/>
    <x v="0"/>
    <x v="265"/>
    <n v="2.2016076006676299"/>
  </r>
  <r>
    <x v="4"/>
    <x v="7"/>
    <x v="0"/>
    <x v="265"/>
    <n v="1.0909561108172972"/>
  </r>
  <r>
    <x v="4"/>
    <x v="8"/>
    <x v="0"/>
    <x v="265"/>
    <n v="0.12652600203132428"/>
  </r>
  <r>
    <x v="4"/>
    <x v="5"/>
    <x v="0"/>
    <x v="265"/>
    <n v="2.2016076006676299"/>
  </r>
  <r>
    <x v="4"/>
    <x v="3"/>
    <x v="0"/>
    <x v="266"/>
    <n v="-0.29551111925415485"/>
  </r>
  <r>
    <x v="4"/>
    <x v="4"/>
    <x v="0"/>
    <x v="266"/>
    <n v="-0.55721597228531872"/>
  </r>
  <r>
    <x v="4"/>
    <x v="0"/>
    <x v="0"/>
    <x v="267"/>
    <n v="68.682416827181896"/>
  </r>
  <r>
    <x v="4"/>
    <x v="6"/>
    <x v="0"/>
    <x v="267"/>
    <n v="0.12645939234264728"/>
  </r>
  <r>
    <x v="4"/>
    <x v="1"/>
    <x v="0"/>
    <x v="267"/>
    <n v="0.24506632883493082"/>
  </r>
  <r>
    <x v="4"/>
    <x v="2"/>
    <x v="0"/>
    <x v="267"/>
    <n v="2.2090125262461324"/>
  </r>
  <r>
    <x v="4"/>
    <x v="7"/>
    <x v="0"/>
    <x v="267"/>
    <n v="1.0912330393712983"/>
  </r>
  <r>
    <x v="4"/>
    <x v="8"/>
    <x v="0"/>
    <x v="267"/>
    <n v="0.12645939234264728"/>
  </r>
  <r>
    <x v="4"/>
    <x v="5"/>
    <x v="0"/>
    <x v="267"/>
    <n v="2.2090125262461324"/>
  </r>
  <r>
    <x v="4"/>
    <x v="3"/>
    <x v="0"/>
    <x v="268"/>
    <n v="-0.28830433157817081"/>
  </r>
  <r>
    <x v="4"/>
    <x v="4"/>
    <x v="0"/>
    <x v="268"/>
    <n v="-0.55792202670428281"/>
  </r>
  <r>
    <x v="4"/>
    <x v="0"/>
    <x v="0"/>
    <x v="269"/>
    <n v="68.437082725876323"/>
  </r>
  <r>
    <x v="4"/>
    <x v="6"/>
    <x v="0"/>
    <x v="269"/>
    <n v="0.12643359925341918"/>
  </r>
  <r>
    <x v="4"/>
    <x v="1"/>
    <x v="0"/>
    <x v="269"/>
    <n v="0.24533410130557839"/>
  </r>
  <r>
    <x v="4"/>
    <x v="2"/>
    <x v="0"/>
    <x v="269"/>
    <n v="2.2160178666115726"/>
  </r>
  <r>
    <x v="4"/>
    <x v="7"/>
    <x v="0"/>
    <x v="269"/>
    <n v="1.091485724597473"/>
  </r>
  <r>
    <x v="4"/>
    <x v="8"/>
    <x v="0"/>
    <x v="269"/>
    <n v="0.12643359925341918"/>
  </r>
  <r>
    <x v="4"/>
    <x v="5"/>
    <x v="0"/>
    <x v="269"/>
    <n v="2.2160178666115726"/>
  </r>
  <r>
    <x v="4"/>
    <x v="3"/>
    <x v="0"/>
    <x v="270"/>
    <n v="-0.28097729353701029"/>
  </r>
  <r>
    <x v="4"/>
    <x v="4"/>
    <x v="0"/>
    <x v="270"/>
    <n v="-0.55869198843229162"/>
  </r>
  <r>
    <x v="4"/>
    <x v="0"/>
    <x v="0"/>
    <x v="271"/>
    <n v="68.191468447756748"/>
  </r>
  <r>
    <x v="4"/>
    <x v="6"/>
    <x v="0"/>
    <x v="271"/>
    <n v="0.12638149838276352"/>
  </r>
  <r>
    <x v="4"/>
    <x v="1"/>
    <x v="0"/>
    <x v="271"/>
    <n v="0.24561427811957401"/>
  </r>
  <r>
    <x v="4"/>
    <x v="2"/>
    <x v="0"/>
    <x v="271"/>
    <n v="2.2234428638223425"/>
  </r>
  <r>
    <x v="4"/>
    <x v="7"/>
    <x v="0"/>
    <x v="271"/>
    <n v="1.0917493867215704"/>
  </r>
  <r>
    <x v="4"/>
    <x v="8"/>
    <x v="0"/>
    <x v="271"/>
    <n v="0.12638149838276352"/>
  </r>
  <r>
    <x v="4"/>
    <x v="5"/>
    <x v="0"/>
    <x v="271"/>
    <n v="2.2234428638223425"/>
  </r>
  <r>
    <x v="4"/>
    <x v="3"/>
    <x v="0"/>
    <x v="272"/>
    <n v="-0.27365012267096533"/>
  </r>
  <r>
    <x v="4"/>
    <x v="4"/>
    <x v="0"/>
    <x v="272"/>
    <n v="-0.55945208005314662"/>
  </r>
  <r>
    <x v="4"/>
    <x v="0"/>
    <x v="0"/>
    <x v="273"/>
    <n v="67.945581691767586"/>
  </r>
  <r>
    <x v="4"/>
    <x v="6"/>
    <x v="0"/>
    <x v="273"/>
    <n v="0.12634986157810935"/>
  </r>
  <r>
    <x v="4"/>
    <x v="1"/>
    <x v="0"/>
    <x v="273"/>
    <n v="0.24588675598916632"/>
  </r>
  <r>
    <x v="4"/>
    <x v="2"/>
    <x v="0"/>
    <x v="273"/>
    <n v="2.2306322779483723"/>
  </r>
  <r>
    <x v="4"/>
    <x v="7"/>
    <x v="0"/>
    <x v="273"/>
    <n v="1.0919979213307229"/>
  </r>
  <r>
    <x v="4"/>
    <x v="8"/>
    <x v="0"/>
    <x v="273"/>
    <n v="0.12634986157810935"/>
  </r>
  <r>
    <x v="4"/>
    <x v="5"/>
    <x v="0"/>
    <x v="273"/>
    <n v="2.2306322779483723"/>
  </r>
  <r>
    <x v="4"/>
    <x v="3"/>
    <x v="0"/>
    <x v="274"/>
    <n v="-0.26632281457594775"/>
  </r>
  <r>
    <x v="4"/>
    <x v="4"/>
    <x v="0"/>
    <x v="274"/>
    <n v="-0.56025297312257694"/>
  </r>
  <r>
    <x v="4"/>
    <x v="0"/>
    <x v="0"/>
    <x v="275"/>
    <n v="67.699414084044733"/>
  </r>
  <r>
    <x v="4"/>
    <x v="6"/>
    <x v="0"/>
    <x v="275"/>
    <n v="0.12630133972136234"/>
  </r>
  <r>
    <x v="4"/>
    <x v="1"/>
    <x v="0"/>
    <x v="275"/>
    <n v="0.24616760772285717"/>
  </r>
  <r>
    <x v="4"/>
    <x v="2"/>
    <x v="0"/>
    <x v="275"/>
    <n v="2.2380575458297058"/>
  </r>
  <r>
    <x v="4"/>
    <x v="7"/>
    <x v="0"/>
    <x v="275"/>
    <n v="1.0922481122387431"/>
  </r>
  <r>
    <x v="4"/>
    <x v="8"/>
    <x v="0"/>
    <x v="275"/>
    <n v="0.12630133972136234"/>
  </r>
  <r>
    <x v="4"/>
    <x v="5"/>
    <x v="0"/>
    <x v="275"/>
    <n v="2.2380575458297058"/>
  </r>
  <r>
    <x v="4"/>
    <x v="3"/>
    <x v="0"/>
    <x v="276"/>
    <n v="-0.25899537367598535"/>
  </r>
  <r>
    <x v="4"/>
    <x v="4"/>
    <x v="0"/>
    <x v="276"/>
    <n v="-0.56104299594644802"/>
  </r>
  <r>
    <x v="4"/>
    <x v="0"/>
    <x v="0"/>
    <x v="277"/>
    <n v="67.452968738558539"/>
  </r>
  <r>
    <x v="4"/>
    <x v="6"/>
    <x v="0"/>
    <x v="277"/>
    <n v="0.12626265378253854"/>
  </r>
  <r>
    <x v="4"/>
    <x v="1"/>
    <x v="0"/>
    <x v="277"/>
    <n v="0.24644534548619013"/>
  </r>
  <r>
    <x v="4"/>
    <x v="2"/>
    <x v="0"/>
    <x v="277"/>
    <n v="2.2453051860205941"/>
  </r>
  <r>
    <x v="4"/>
    <x v="7"/>
    <x v="0"/>
    <x v="277"/>
    <n v="1.0924836018868505"/>
  </r>
  <r>
    <x v="4"/>
    <x v="8"/>
    <x v="0"/>
    <x v="277"/>
    <n v="0.12626265378253854"/>
  </r>
  <r>
    <x v="4"/>
    <x v="5"/>
    <x v="0"/>
    <x v="277"/>
    <n v="2.2453051860205941"/>
  </r>
  <r>
    <x v="4"/>
    <x v="3"/>
    <x v="0"/>
    <x v="278"/>
    <n v="-0.25154767133637179"/>
  </r>
  <r>
    <x v="4"/>
    <x v="4"/>
    <x v="0"/>
    <x v="278"/>
    <n v="-0.56187481547999019"/>
  </r>
  <r>
    <x v="4"/>
    <x v="0"/>
    <x v="0"/>
    <x v="279"/>
    <n v="67.20623870260917"/>
  </r>
  <r>
    <x v="4"/>
    <x v="6"/>
    <x v="0"/>
    <x v="279"/>
    <n v="0.1262104171009755"/>
  </r>
  <r>
    <x v="4"/>
    <x v="1"/>
    <x v="0"/>
    <x v="279"/>
    <n v="0.24673003594937168"/>
  </r>
  <r>
    <x v="4"/>
    <x v="2"/>
    <x v="0"/>
    <x v="279"/>
    <n v="2.2526746927959174"/>
  </r>
  <r>
    <x v="4"/>
    <x v="7"/>
    <x v="0"/>
    <x v="279"/>
    <n v="1.0927202508152467"/>
  </r>
  <r>
    <x v="4"/>
    <x v="8"/>
    <x v="0"/>
    <x v="279"/>
    <n v="0.1262104171009755"/>
  </r>
  <r>
    <x v="4"/>
    <x v="5"/>
    <x v="0"/>
    <x v="279"/>
    <n v="2.2526746927959174"/>
  </r>
  <r>
    <x v="4"/>
    <x v="3"/>
    <x v="0"/>
    <x v="280"/>
    <n v="-0.24421995602919022"/>
  </r>
  <r>
    <x v="4"/>
    <x v="4"/>
    <x v="0"/>
    <x v="280"/>
    <n v="-0.56272234985411673"/>
  </r>
  <r>
    <x v="4"/>
    <x v="0"/>
    <x v="0"/>
    <x v="281"/>
    <n v="66.959224277542447"/>
  </r>
  <r>
    <x v="4"/>
    <x v="6"/>
    <x v="0"/>
    <x v="281"/>
    <n v="0.1261614942694744"/>
  </r>
  <r>
    <x v="4"/>
    <x v="1"/>
    <x v="0"/>
    <x v="281"/>
    <n v="0.24701442506672808"/>
  </r>
  <r>
    <x v="4"/>
    <x v="2"/>
    <x v="0"/>
    <x v="281"/>
    <n v="2.2601003688190158"/>
  </r>
  <r>
    <x v="4"/>
    <x v="7"/>
    <x v="0"/>
    <x v="281"/>
    <n v="1.0929500929587634"/>
  </r>
  <r>
    <x v="4"/>
    <x v="8"/>
    <x v="0"/>
    <x v="281"/>
    <n v="0.1261614942694744"/>
  </r>
  <r>
    <x v="4"/>
    <x v="5"/>
    <x v="0"/>
    <x v="281"/>
    <n v="2.2601003688190158"/>
  </r>
  <r>
    <x v="4"/>
    <x v="3"/>
    <x v="0"/>
    <x v="282"/>
    <n v="-0.23689210794735072"/>
  </r>
  <r>
    <x v="4"/>
    <x v="4"/>
    <x v="0"/>
    <x v="282"/>
    <n v="-0.56355750582420816"/>
  </r>
  <r>
    <x v="4"/>
    <x v="0"/>
    <x v="0"/>
    <x v="283"/>
    <n v="66.711924140219068"/>
  </r>
  <r>
    <x v="4"/>
    <x v="6"/>
    <x v="0"/>
    <x v="283"/>
    <n v="0.12611213957125744"/>
  </r>
  <r>
    <x v="4"/>
    <x v="1"/>
    <x v="0"/>
    <x v="283"/>
    <n v="0.24730013732338146"/>
  </r>
  <r>
    <x v="4"/>
    <x v="2"/>
    <x v="0"/>
    <x v="283"/>
    <n v="2.2672904401596727"/>
  </r>
  <r>
    <x v="4"/>
    <x v="7"/>
    <x v="0"/>
    <x v="283"/>
    <n v="1.0931658786422256"/>
  </r>
  <r>
    <x v="4"/>
    <x v="8"/>
    <x v="0"/>
    <x v="283"/>
    <n v="0.12611213957125744"/>
  </r>
  <r>
    <x v="4"/>
    <x v="5"/>
    <x v="0"/>
    <x v="283"/>
    <n v="2.2672904401596727"/>
  </r>
  <r>
    <x v="4"/>
    <x v="3"/>
    <x v="0"/>
    <x v="284"/>
    <n v="-0.22956412268517745"/>
  </r>
  <r>
    <x v="4"/>
    <x v="4"/>
    <x v="0"/>
    <x v="284"/>
    <n v="-0.56443595920071532"/>
  </r>
  <r>
    <x v="4"/>
    <x v="0"/>
    <x v="0"/>
    <x v="285"/>
    <n v="66.464329972219829"/>
  </r>
  <r>
    <x v="4"/>
    <x v="6"/>
    <x v="0"/>
    <x v="285"/>
    <n v="0.12604608987314669"/>
  </r>
  <r>
    <x v="4"/>
    <x v="1"/>
    <x v="0"/>
    <x v="285"/>
    <n v="0.24759416799923559"/>
  </r>
  <r>
    <x v="4"/>
    <x v="2"/>
    <x v="0"/>
    <x v="285"/>
    <n v="2.274716386753115"/>
  </r>
  <r>
    <x v="4"/>
    <x v="7"/>
    <x v="0"/>
    <x v="285"/>
    <n v="1.0933822092164691"/>
  </r>
  <r>
    <x v="4"/>
    <x v="8"/>
    <x v="0"/>
    <x v="285"/>
    <n v="0.12604608987314669"/>
  </r>
  <r>
    <x v="4"/>
    <x v="5"/>
    <x v="0"/>
    <x v="285"/>
    <n v="2.274716386753115"/>
  </r>
  <r>
    <x v="4"/>
    <x v="3"/>
    <x v="0"/>
    <x v="286"/>
    <n v="-0.22223600466828586"/>
  </r>
  <r>
    <x v="4"/>
    <x v="4"/>
    <x v="0"/>
    <x v="286"/>
    <n v="-0.56530103436498447"/>
  </r>
  <r>
    <x v="4"/>
    <x v="0"/>
    <x v="0"/>
    <x v="287"/>
    <n v="66.216444745756391"/>
  </r>
  <r>
    <x v="4"/>
    <x v="6"/>
    <x v="0"/>
    <x v="287"/>
    <n v="0.12598958376864558"/>
  </r>
  <r>
    <x v="4"/>
    <x v="1"/>
    <x v="0"/>
    <x v="287"/>
    <n v="0.24788522646343927"/>
  </r>
  <r>
    <x v="4"/>
    <x v="2"/>
    <x v="0"/>
    <x v="287"/>
    <n v="2.2826449036461782"/>
  </r>
  <r>
    <x v="4"/>
    <x v="7"/>
    <x v="0"/>
    <x v="287"/>
    <n v="1.0935849120909138"/>
  </r>
  <r>
    <x v="4"/>
    <x v="8"/>
    <x v="0"/>
    <x v="287"/>
    <n v="0.12598958376864558"/>
  </r>
  <r>
    <x v="4"/>
    <x v="5"/>
    <x v="0"/>
    <x v="287"/>
    <n v="2.2826449036461782"/>
  </r>
  <r>
    <x v="4"/>
    <x v="3"/>
    <x v="0"/>
    <x v="288"/>
    <n v="-0.21281429320850753"/>
  </r>
  <r>
    <x v="4"/>
    <x v="4"/>
    <x v="0"/>
    <x v="288"/>
    <n v="-0.56621040172639692"/>
  </r>
  <r>
    <x v="4"/>
    <x v="0"/>
    <x v="0"/>
    <x v="289"/>
    <n v="65.968277667030847"/>
  </r>
  <r>
    <x v="4"/>
    <x v="6"/>
    <x v="0"/>
    <x v="289"/>
    <n v="0.12595719178039136"/>
  </r>
  <r>
    <x v="4"/>
    <x v="1"/>
    <x v="0"/>
    <x v="289"/>
    <n v="0.24816707872553762"/>
  </r>
  <r>
    <x v="4"/>
    <x v="2"/>
    <x v="0"/>
    <x v="289"/>
    <n v="2.2906566752332247"/>
  </r>
  <r>
    <x v="4"/>
    <x v="7"/>
    <x v="0"/>
    <x v="289"/>
    <n v="1.0937870294921632"/>
  </r>
  <r>
    <x v="4"/>
    <x v="8"/>
    <x v="0"/>
    <x v="289"/>
    <n v="0.12595719178039136"/>
  </r>
  <r>
    <x v="4"/>
    <x v="5"/>
    <x v="0"/>
    <x v="289"/>
    <n v="2.2906566752332247"/>
  </r>
  <r>
    <x v="4"/>
    <x v="3"/>
    <x v="0"/>
    <x v="290"/>
    <n v="-0.20566081270382286"/>
  </r>
  <r>
    <x v="4"/>
    <x v="4"/>
    <x v="0"/>
    <x v="290"/>
    <n v="-0.56714210494276385"/>
  </r>
  <r>
    <x v="4"/>
    <x v="0"/>
    <x v="0"/>
    <x v="291"/>
    <n v="65.719827853850532"/>
  </r>
  <r>
    <x v="4"/>
    <x v="6"/>
    <x v="0"/>
    <x v="291"/>
    <n v="0.12592556299301927"/>
  </r>
  <r>
    <x v="4"/>
    <x v="1"/>
    <x v="0"/>
    <x v="291"/>
    <n v="0.24844981318030984"/>
  </r>
  <r>
    <x v="4"/>
    <x v="2"/>
    <x v="0"/>
    <x v="291"/>
    <n v="2.2981364434457285"/>
  </r>
  <r>
    <x v="4"/>
    <x v="7"/>
    <x v="0"/>
    <x v="291"/>
    <n v="1.0939817242890948"/>
  </r>
  <r>
    <x v="4"/>
    <x v="8"/>
    <x v="0"/>
    <x v="291"/>
    <n v="0.12592556299301927"/>
  </r>
  <r>
    <x v="4"/>
    <x v="5"/>
    <x v="0"/>
    <x v="291"/>
    <n v="2.2981364434457285"/>
  </r>
  <r>
    <x v="4"/>
    <x v="3"/>
    <x v="0"/>
    <x v="292"/>
    <n v="-0.19857248434899111"/>
  </r>
  <r>
    <x v="4"/>
    <x v="4"/>
    <x v="0"/>
    <x v="292"/>
    <n v="-0.56799737968723507"/>
  </r>
  <r>
    <x v="4"/>
    <x v="0"/>
    <x v="0"/>
    <x v="293"/>
    <n v="65.471079902730267"/>
  </r>
  <r>
    <x v="4"/>
    <x v="6"/>
    <x v="0"/>
    <x v="293"/>
    <n v="0.12586094287326138"/>
  </r>
  <r>
    <x v="4"/>
    <x v="1"/>
    <x v="0"/>
    <x v="293"/>
    <n v="0.24874795112026438"/>
  </r>
  <r>
    <x v="4"/>
    <x v="2"/>
    <x v="0"/>
    <x v="293"/>
    <n v="2.3049736162141099"/>
  </r>
  <r>
    <x v="4"/>
    <x v="7"/>
    <x v="0"/>
    <x v="293"/>
    <n v="1.0941513163529117"/>
  </r>
  <r>
    <x v="4"/>
    <x v="8"/>
    <x v="0"/>
    <x v="293"/>
    <n v="0.12586094287326138"/>
  </r>
  <r>
    <x v="4"/>
    <x v="5"/>
    <x v="0"/>
    <x v="293"/>
    <n v="2.3049736162141099"/>
  </r>
  <r>
    <x v="4"/>
    <x v="3"/>
    <x v="0"/>
    <x v="294"/>
    <n v="-0.19124373764024538"/>
  </r>
  <r>
    <x v="4"/>
    <x v="4"/>
    <x v="0"/>
    <x v="294"/>
    <n v="-0.568959277667902"/>
  </r>
  <r>
    <x v="4"/>
    <x v="0"/>
    <x v="0"/>
    <x v="295"/>
    <n v="65.222015988977375"/>
  </r>
  <r>
    <x v="4"/>
    <x v="6"/>
    <x v="0"/>
    <x v="295"/>
    <n v="0.12575759316736601"/>
  </r>
  <r>
    <x v="4"/>
    <x v="1"/>
    <x v="0"/>
    <x v="295"/>
    <n v="0.24906391375289419"/>
  </r>
  <r>
    <x v="4"/>
    <x v="2"/>
    <x v="0"/>
    <x v="295"/>
    <n v="2.3124206342443698"/>
  </r>
  <r>
    <x v="4"/>
    <x v="7"/>
    <x v="0"/>
    <x v="295"/>
    <n v="1.0943327423118354"/>
  </r>
  <r>
    <x v="4"/>
    <x v="8"/>
    <x v="0"/>
    <x v="295"/>
    <n v="0.12575759316736601"/>
  </r>
  <r>
    <x v="4"/>
    <x v="5"/>
    <x v="0"/>
    <x v="295"/>
    <n v="2.3124206342443698"/>
  </r>
  <r>
    <x v="4"/>
    <x v="3"/>
    <x v="0"/>
    <x v="296"/>
    <n v="-0.18391485933735296"/>
  </r>
  <r>
    <x v="4"/>
    <x v="4"/>
    <x v="0"/>
    <x v="296"/>
    <n v="-0.56990514030991202"/>
  </r>
  <r>
    <x v="4"/>
    <x v="0"/>
    <x v="0"/>
    <x v="297"/>
    <n v="64.972647771404127"/>
  </r>
  <r>
    <x v="4"/>
    <x v="6"/>
    <x v="0"/>
    <x v="297"/>
    <n v="0.12568394631660632"/>
  </r>
  <r>
    <x v="4"/>
    <x v="1"/>
    <x v="0"/>
    <x v="297"/>
    <n v="0.24936821757324221"/>
  </r>
  <r>
    <x v="4"/>
    <x v="2"/>
    <x v="0"/>
    <x v="297"/>
    <n v="2.3196313707171878"/>
  </r>
  <r>
    <x v="4"/>
    <x v="7"/>
    <x v="0"/>
    <x v="297"/>
    <n v="1.0945016323366237"/>
  </r>
  <r>
    <x v="4"/>
    <x v="8"/>
    <x v="0"/>
    <x v="297"/>
    <n v="0.12568394631660632"/>
  </r>
  <r>
    <x v="4"/>
    <x v="5"/>
    <x v="0"/>
    <x v="297"/>
    <n v="2.3196313707171878"/>
  </r>
  <r>
    <x v="4"/>
    <x v="3"/>
    <x v="0"/>
    <x v="298"/>
    <n v="-0.17658584502268093"/>
  </r>
  <r>
    <x v="4"/>
    <x v="4"/>
    <x v="0"/>
    <x v="298"/>
    <n v="-0.57089802381063981"/>
  </r>
  <r>
    <x v="4"/>
    <x v="0"/>
    <x v="0"/>
    <x v="299"/>
    <n v="64.722966985848743"/>
  </r>
  <r>
    <x v="4"/>
    <x v="6"/>
    <x v="0"/>
    <x v="299"/>
    <n v="0.12559382667425606"/>
  </r>
  <r>
    <x v="4"/>
    <x v="1"/>
    <x v="0"/>
    <x v="299"/>
    <n v="0.24968078555538439"/>
  </r>
  <r>
    <x v="4"/>
    <x v="2"/>
    <x v="0"/>
    <x v="299"/>
    <n v="2.3270786606598959"/>
  </r>
  <r>
    <x v="4"/>
    <x v="7"/>
    <x v="0"/>
    <x v="299"/>
    <n v="1.0946694630742084"/>
  </r>
  <r>
    <x v="4"/>
    <x v="8"/>
    <x v="0"/>
    <x v="299"/>
    <n v="0.12559382667425606"/>
  </r>
  <r>
    <x v="4"/>
    <x v="5"/>
    <x v="0"/>
    <x v="299"/>
    <n v="2.3270786606598959"/>
  </r>
  <r>
    <x v="4"/>
    <x v="3"/>
    <x v="0"/>
    <x v="300"/>
    <n v="-0.16925669913376851"/>
  </r>
  <r>
    <x v="4"/>
    <x v="4"/>
    <x v="0"/>
    <x v="300"/>
    <n v="-0.57187386990732447"/>
  </r>
  <r>
    <x v="4"/>
    <x v="0"/>
    <x v="0"/>
    <x v="301"/>
    <n v="64.472976411521358"/>
  </r>
  <r>
    <x v="4"/>
    <x v="6"/>
    <x v="0"/>
    <x v="301"/>
    <n v="0.12551286277280302"/>
  </r>
  <r>
    <x v="4"/>
    <x v="1"/>
    <x v="0"/>
    <x v="301"/>
    <n v="0.24999057432738439"/>
  </r>
  <r>
    <x v="4"/>
    <x v="2"/>
    <x v="0"/>
    <x v="301"/>
    <n v="2.3343477963070214"/>
  </r>
  <r>
    <x v="4"/>
    <x v="7"/>
    <x v="0"/>
    <x v="301"/>
    <n v="1.0948251910499627"/>
  </r>
  <r>
    <x v="4"/>
    <x v="8"/>
    <x v="0"/>
    <x v="301"/>
    <n v="0.12551286277280302"/>
  </r>
  <r>
    <x v="4"/>
    <x v="5"/>
    <x v="0"/>
    <x v="301"/>
    <n v="2.3343477963070214"/>
  </r>
  <r>
    <x v="4"/>
    <x v="3"/>
    <x v="0"/>
    <x v="302"/>
    <n v="-0.16180726510851562"/>
  </r>
  <r>
    <x v="4"/>
    <x v="4"/>
    <x v="0"/>
    <x v="302"/>
    <n v="-0.57289773368023322"/>
  </r>
  <r>
    <x v="4"/>
    <x v="0"/>
    <x v="0"/>
    <x v="303"/>
    <n v="64.222669149059115"/>
  </r>
  <r>
    <x v="4"/>
    <x v="6"/>
    <x v="0"/>
    <x v="303"/>
    <n v="0.12541862533965795"/>
  </r>
  <r>
    <x v="4"/>
    <x v="1"/>
    <x v="0"/>
    <x v="303"/>
    <n v="0.25030726246224283"/>
  </r>
  <r>
    <x v="4"/>
    <x v="2"/>
    <x v="0"/>
    <x v="303"/>
    <n v="2.3417391602064441"/>
  </r>
  <r>
    <x v="4"/>
    <x v="7"/>
    <x v="0"/>
    <x v="303"/>
    <n v="1.0949793615790331"/>
  </r>
  <r>
    <x v="4"/>
    <x v="8"/>
    <x v="0"/>
    <x v="303"/>
    <n v="0.12541862533965795"/>
  </r>
  <r>
    <x v="4"/>
    <x v="5"/>
    <x v="0"/>
    <x v="303"/>
    <n v="2.3417391602064441"/>
  </r>
  <r>
    <x v="4"/>
    <x v="3"/>
    <x v="0"/>
    <x v="304"/>
    <n v="-0.15447784727135039"/>
  </r>
  <r>
    <x v="4"/>
    <x v="4"/>
    <x v="0"/>
    <x v="304"/>
    <n v="-0.57393733949678838"/>
  </r>
  <r>
    <x v="4"/>
    <x v="0"/>
    <x v="0"/>
    <x v="305"/>
    <n v="63.972045270113675"/>
  </r>
  <r>
    <x v="4"/>
    <x v="6"/>
    <x v="0"/>
    <x v="305"/>
    <n v="0.12532728276611171"/>
  </r>
  <r>
    <x v="4"/>
    <x v="1"/>
    <x v="0"/>
    <x v="305"/>
    <n v="0.25062387894544064"/>
  </r>
  <r>
    <x v="4"/>
    <x v="2"/>
    <x v="0"/>
    <x v="305"/>
    <n v="2.3491868601638188"/>
  </r>
  <r>
    <x v="4"/>
    <x v="7"/>
    <x v="0"/>
    <x v="305"/>
    <n v="1.0951266678805684"/>
  </r>
  <r>
    <x v="4"/>
    <x v="8"/>
    <x v="0"/>
    <x v="305"/>
    <n v="0.12532728276611171"/>
  </r>
  <r>
    <x v="4"/>
    <x v="5"/>
    <x v="0"/>
    <x v="305"/>
    <n v="2.3491868601638188"/>
  </r>
  <r>
    <x v="4"/>
    <x v="3"/>
    <x v="0"/>
    <x v="306"/>
    <n v="-0.14714829789284067"/>
  </r>
  <r>
    <x v="4"/>
    <x v="4"/>
    <x v="0"/>
    <x v="306"/>
    <n v="-0.57495839686706463"/>
  </r>
  <r>
    <x v="4"/>
    <x v="0"/>
    <x v="0"/>
    <x v="307"/>
    <n v="63.721103282408109"/>
  </r>
  <r>
    <x v="4"/>
    <x v="6"/>
    <x v="0"/>
    <x v="307"/>
    <n v="0.12523524013863005"/>
  </r>
  <r>
    <x v="4"/>
    <x v="1"/>
    <x v="0"/>
    <x v="307"/>
    <n v="0.2509419877055698"/>
  </r>
  <r>
    <x v="4"/>
    <x v="2"/>
    <x v="0"/>
    <x v="307"/>
    <n v="2.3563982568643094"/>
  </r>
  <r>
    <x v="4"/>
    <x v="7"/>
    <x v="0"/>
    <x v="307"/>
    <n v="1.0952625262996691"/>
  </r>
  <r>
    <x v="4"/>
    <x v="8"/>
    <x v="0"/>
    <x v="307"/>
    <n v="0.12523524013863005"/>
  </r>
  <r>
    <x v="4"/>
    <x v="5"/>
    <x v="0"/>
    <x v="307"/>
    <n v="2.3563982568643094"/>
  </r>
  <r>
    <x v="4"/>
    <x v="3"/>
    <x v="0"/>
    <x v="308"/>
    <n v="-0.13981861255216721"/>
  </r>
  <r>
    <x v="4"/>
    <x v="4"/>
    <x v="0"/>
    <x v="308"/>
    <n v="-0.57602897493497229"/>
  </r>
  <r>
    <x v="4"/>
    <x v="0"/>
    <x v="0"/>
    <x v="309"/>
    <n v="63.469834972992729"/>
  </r>
  <r>
    <x v="4"/>
    <x v="6"/>
    <x v="0"/>
    <x v="309"/>
    <n v="0.12512691391678096"/>
  </r>
  <r>
    <x v="4"/>
    <x v="1"/>
    <x v="0"/>
    <x v="309"/>
    <n v="0.25126830941538197"/>
  </r>
  <r>
    <x v="4"/>
    <x v="2"/>
    <x v="0"/>
    <x v="309"/>
    <n v="2.3638462286314588"/>
  </r>
  <r>
    <x v="4"/>
    <x v="7"/>
    <x v="0"/>
    <x v="309"/>
    <n v="1.0953962121020779"/>
  </r>
  <r>
    <x v="4"/>
    <x v="8"/>
    <x v="0"/>
    <x v="309"/>
    <n v="0.12512691391678096"/>
  </r>
  <r>
    <x v="4"/>
    <x v="5"/>
    <x v="0"/>
    <x v="309"/>
    <n v="2.3638462286314588"/>
  </r>
  <r>
    <x v="4"/>
    <x v="3"/>
    <x v="0"/>
    <x v="310"/>
    <n v="-0.13248879568615868"/>
  </r>
  <r>
    <x v="4"/>
    <x v="4"/>
    <x v="0"/>
    <x v="310"/>
    <n v="-0.57708000285126015"/>
  </r>
  <r>
    <x v="4"/>
    <x v="0"/>
    <x v="0"/>
    <x v="311"/>
    <n v="63.218242973340395"/>
  </r>
  <r>
    <x v="4"/>
    <x v="6"/>
    <x v="0"/>
    <x v="311"/>
    <n v="0.12502744169397501"/>
  </r>
  <r>
    <x v="4"/>
    <x v="1"/>
    <x v="0"/>
    <x v="311"/>
    <n v="0.25159199965233636"/>
  </r>
  <r>
    <x v="4"/>
    <x v="2"/>
    <x v="0"/>
    <x v="311"/>
    <n v="2.3711160297312106"/>
  </r>
  <r>
    <x v="4"/>
    <x v="7"/>
    <x v="0"/>
    <x v="311"/>
    <n v="1.0955188852301836"/>
  </r>
  <r>
    <x v="4"/>
    <x v="8"/>
    <x v="0"/>
    <x v="311"/>
    <n v="0.12502744169397501"/>
  </r>
  <r>
    <x v="4"/>
    <x v="5"/>
    <x v="0"/>
    <x v="311"/>
    <n v="2.3711160297312106"/>
  </r>
  <r>
    <x v="4"/>
    <x v="3"/>
    <x v="0"/>
    <x v="312"/>
    <n v="-0.12503867973580052"/>
  </r>
  <r>
    <x v="4"/>
    <x v="4"/>
    <x v="0"/>
    <x v="312"/>
    <n v="-0.57818154778216391"/>
  </r>
  <r>
    <x v="4"/>
    <x v="0"/>
    <x v="0"/>
    <x v="313"/>
    <n v="62.966320410097289"/>
  </r>
  <r>
    <x v="4"/>
    <x v="6"/>
    <x v="0"/>
    <x v="313"/>
    <n v="0.12491482440460827"/>
  </r>
  <r>
    <x v="4"/>
    <x v="1"/>
    <x v="0"/>
    <x v="313"/>
    <n v="0.25192256324310774"/>
  </r>
  <r>
    <x v="4"/>
    <x v="2"/>
    <x v="0"/>
    <x v="313"/>
    <n v="2.3783917854638603"/>
  </r>
  <r>
    <x v="4"/>
    <x v="7"/>
    <x v="0"/>
    <x v="313"/>
    <n v="1.0956388880379513"/>
  </r>
  <r>
    <x v="4"/>
    <x v="8"/>
    <x v="0"/>
    <x v="313"/>
    <n v="0.12491482440460827"/>
  </r>
  <r>
    <x v="4"/>
    <x v="5"/>
    <x v="0"/>
    <x v="313"/>
    <n v="2.3783917854638603"/>
  </r>
  <r>
    <x v="4"/>
    <x v="3"/>
    <x v="0"/>
    <x v="314"/>
    <n v="-0.1179489217833618"/>
  </r>
  <r>
    <x v="4"/>
    <x v="4"/>
    <x v="0"/>
    <x v="314"/>
    <n v="-0.57929882788836373"/>
  </r>
  <r>
    <x v="4"/>
    <x v="0"/>
    <x v="0"/>
    <x v="315"/>
    <n v="62.714064624806582"/>
  </r>
  <r>
    <x v="4"/>
    <x v="6"/>
    <x v="0"/>
    <x v="315"/>
    <n v="0.12479881602021738"/>
  </r>
  <r>
    <x v="4"/>
    <x v="1"/>
    <x v="0"/>
    <x v="315"/>
    <n v="0.25225578529071024"/>
  </r>
  <r>
    <x v="4"/>
    <x v="2"/>
    <x v="0"/>
    <x v="315"/>
    <n v="2.3858491638245138"/>
  </r>
  <r>
    <x v="4"/>
    <x v="7"/>
    <x v="0"/>
    <x v="315"/>
    <n v="1.0957521243781276"/>
  </r>
  <r>
    <x v="4"/>
    <x v="8"/>
    <x v="0"/>
    <x v="315"/>
    <n v="0.12479881602021738"/>
  </r>
  <r>
    <x v="4"/>
    <x v="5"/>
    <x v="0"/>
    <x v="315"/>
    <n v="2.3858491638245138"/>
  </r>
  <r>
    <x v="4"/>
    <x v="3"/>
    <x v="0"/>
    <x v="316"/>
    <n v="-0.11085904515866218"/>
  </r>
  <r>
    <x v="4"/>
    <x v="4"/>
    <x v="0"/>
    <x v="316"/>
    <n v="-0.58032150765663371"/>
  </r>
  <r>
    <x v="4"/>
    <x v="0"/>
    <x v="0"/>
    <x v="317"/>
    <n v="62.461476904252088"/>
  </r>
  <r>
    <x v="4"/>
    <x v="6"/>
    <x v="0"/>
    <x v="317"/>
    <n v="0.12468858220427612"/>
  </r>
  <r>
    <x v="4"/>
    <x v="1"/>
    <x v="0"/>
    <x v="317"/>
    <n v="0.25258772055449336"/>
  </r>
  <r>
    <x v="4"/>
    <x v="2"/>
    <x v="0"/>
    <x v="317"/>
    <n v="2.3926878299354004"/>
  </r>
  <r>
    <x v="4"/>
    <x v="7"/>
    <x v="0"/>
    <x v="317"/>
    <n v="1.0958481359555048"/>
  </r>
  <r>
    <x v="4"/>
    <x v="8"/>
    <x v="0"/>
    <x v="317"/>
    <n v="0.12468858220427612"/>
  </r>
  <r>
    <x v="4"/>
    <x v="5"/>
    <x v="0"/>
    <x v="317"/>
    <n v="2.3926878299354004"/>
  </r>
  <r>
    <x v="4"/>
    <x v="3"/>
    <x v="0"/>
    <x v="318"/>
    <n v="-0.10352869781382612"/>
  </r>
  <r>
    <x v="4"/>
    <x v="4"/>
    <x v="0"/>
    <x v="318"/>
    <n v="-0.58146873144352407"/>
  </r>
  <r>
    <x v="4"/>
    <x v="0"/>
    <x v="0"/>
    <x v="319"/>
    <n v="62.208540500683441"/>
  </r>
  <r>
    <x v="4"/>
    <x v="6"/>
    <x v="0"/>
    <x v="319"/>
    <n v="0.12454234635716258"/>
  </r>
  <r>
    <x v="4"/>
    <x v="1"/>
    <x v="0"/>
    <x v="319"/>
    <n v="0.25293640356864683"/>
  </r>
  <r>
    <x v="4"/>
    <x v="2"/>
    <x v="0"/>
    <x v="319"/>
    <n v="2.40013647436502"/>
  </r>
  <r>
    <x v="4"/>
    <x v="7"/>
    <x v="0"/>
    <x v="319"/>
    <n v="1.0959480717596706"/>
  </r>
  <r>
    <x v="4"/>
    <x v="8"/>
    <x v="0"/>
    <x v="319"/>
    <n v="0.12454234635716258"/>
  </r>
  <r>
    <x v="4"/>
    <x v="5"/>
    <x v="0"/>
    <x v="319"/>
    <n v="2.40013647436502"/>
  </r>
  <r>
    <x v="4"/>
    <x v="3"/>
    <x v="0"/>
    <x v="320"/>
    <n v="-9.6198218982057604E-2"/>
  </r>
  <r>
    <x v="4"/>
    <x v="4"/>
    <x v="0"/>
    <x v="320"/>
    <n v="-0.58259392608248639"/>
  </r>
  <r>
    <x v="4"/>
    <x v="0"/>
    <x v="0"/>
    <x v="321"/>
    <n v="61.955266340974575"/>
  </r>
  <r>
    <x v="4"/>
    <x v="6"/>
    <x v="0"/>
    <x v="321"/>
    <n v="0.12442415589391995"/>
  </r>
  <r>
    <x v="4"/>
    <x v="1"/>
    <x v="0"/>
    <x v="321"/>
    <n v="0.2532741597088688"/>
  </r>
  <r>
    <x v="4"/>
    <x v="2"/>
    <x v="0"/>
    <x v="321"/>
    <n v="2.4073487854889364"/>
  </r>
  <r>
    <x v="4"/>
    <x v="7"/>
    <x v="0"/>
    <x v="321"/>
    <n v="1.0960380753916696"/>
  </r>
  <r>
    <x v="4"/>
    <x v="8"/>
    <x v="0"/>
    <x v="321"/>
    <n v="0.12442415589391995"/>
  </r>
  <r>
    <x v="4"/>
    <x v="5"/>
    <x v="0"/>
    <x v="321"/>
    <n v="2.4073487854889364"/>
  </r>
  <r>
    <x v="4"/>
    <x v="3"/>
    <x v="0"/>
    <x v="322"/>
    <n v="-8.8867604267850453E-2"/>
  </r>
  <r>
    <x v="4"/>
    <x v="4"/>
    <x v="0"/>
    <x v="322"/>
    <n v="-0.58377210315317951"/>
  </r>
  <r>
    <x v="4"/>
    <x v="0"/>
    <x v="0"/>
    <x v="323"/>
    <n v="61.701646280806031"/>
  </r>
  <r>
    <x v="4"/>
    <x v="6"/>
    <x v="0"/>
    <x v="323"/>
    <n v="0.12428994598382397"/>
  </r>
  <r>
    <x v="4"/>
    <x v="1"/>
    <x v="0"/>
    <x v="323"/>
    <n v="0.25362006016854266"/>
  </r>
  <r>
    <x v="4"/>
    <x v="2"/>
    <x v="0"/>
    <x v="323"/>
    <n v="2.4147977015861"/>
  </r>
  <r>
    <x v="4"/>
    <x v="7"/>
    <x v="0"/>
    <x v="323"/>
    <n v="1.0961243660833198"/>
  </r>
  <r>
    <x v="4"/>
    <x v="8"/>
    <x v="0"/>
    <x v="323"/>
    <n v="0.12428994598382397"/>
  </r>
  <r>
    <x v="4"/>
    <x v="5"/>
    <x v="0"/>
    <x v="323"/>
    <n v="2.4147977015861"/>
  </r>
  <r>
    <x v="4"/>
    <x v="3"/>
    <x v="0"/>
    <x v="324"/>
    <n v="-8.1536858096442622E-2"/>
  </r>
  <r>
    <x v="4"/>
    <x v="4"/>
    <x v="0"/>
    <x v="324"/>
    <n v="-0.58492724988837841"/>
  </r>
  <r>
    <x v="4"/>
    <x v="0"/>
    <x v="0"/>
    <x v="325"/>
    <n v="61.447682740851022"/>
  </r>
  <r>
    <x v="4"/>
    <x v="6"/>
    <x v="0"/>
    <x v="325"/>
    <n v="0.12416416135247414"/>
  </r>
  <r>
    <x v="4"/>
    <x v="1"/>
    <x v="0"/>
    <x v="325"/>
    <n v="0.25396353995500992"/>
  </r>
  <r>
    <x v="4"/>
    <x v="2"/>
    <x v="0"/>
    <x v="325"/>
    <n v="2.4220684243451451"/>
  </r>
  <r>
    <x v="4"/>
    <x v="7"/>
    <x v="0"/>
    <x v="325"/>
    <n v="1.0962011623001275"/>
  </r>
  <r>
    <x v="4"/>
    <x v="8"/>
    <x v="0"/>
    <x v="325"/>
    <n v="0.12416416135247414"/>
  </r>
  <r>
    <x v="4"/>
    <x v="5"/>
    <x v="0"/>
    <x v="325"/>
    <n v="2.4220684243451451"/>
  </r>
  <r>
    <x v="4"/>
    <x v="3"/>
    <x v="0"/>
    <x v="326"/>
    <n v="-7.4085797665901509E-2"/>
  </r>
  <r>
    <x v="4"/>
    <x v="4"/>
    <x v="0"/>
    <x v="326"/>
    <n v="-0.5861363746600734"/>
  </r>
  <r>
    <x v="4"/>
    <x v="0"/>
    <x v="0"/>
    <x v="327"/>
    <n v="61.193368880992956"/>
  </r>
  <r>
    <x v="4"/>
    <x v="6"/>
    <x v="0"/>
    <x v="327"/>
    <n v="0.12402541009649454"/>
  </r>
  <r>
    <x v="4"/>
    <x v="1"/>
    <x v="0"/>
    <x v="327"/>
    <n v="0.25431385985806304"/>
  </r>
  <r>
    <x v="4"/>
    <x v="2"/>
    <x v="0"/>
    <x v="327"/>
    <n v="2.4294614018936378"/>
  </r>
  <r>
    <x v="4"/>
    <x v="7"/>
    <x v="0"/>
    <x v="327"/>
    <n v="1.0962737488583387"/>
  </r>
  <r>
    <x v="4"/>
    <x v="8"/>
    <x v="0"/>
    <x v="327"/>
    <n v="0.12402541009649454"/>
  </r>
  <r>
    <x v="4"/>
    <x v="5"/>
    <x v="0"/>
    <x v="327"/>
    <n v="2.4294614018936378"/>
  </r>
  <r>
    <x v="4"/>
    <x v="3"/>
    <x v="0"/>
    <x v="328"/>
    <n v="-6.6754779785416218E-2"/>
  </r>
  <r>
    <x v="4"/>
    <x v="4"/>
    <x v="0"/>
    <x v="328"/>
    <n v="-0.5873612247945581"/>
  </r>
  <r>
    <x v="4"/>
    <x v="0"/>
    <x v="0"/>
    <x v="329"/>
    <n v="60.938704527482145"/>
  </r>
  <r>
    <x v="4"/>
    <x v="6"/>
    <x v="0"/>
    <x v="329"/>
    <n v="0.12388910645684308"/>
  </r>
  <r>
    <x v="4"/>
    <x v="1"/>
    <x v="0"/>
    <x v="329"/>
    <n v="0.25466435351081018"/>
  </r>
  <r>
    <x v="4"/>
    <x v="2"/>
    <x v="0"/>
    <x v="329"/>
    <n v="2.4369107276439794"/>
  </r>
  <r>
    <x v="4"/>
    <x v="7"/>
    <x v="0"/>
    <x v="329"/>
    <n v="1.0963394512077884"/>
  </r>
  <r>
    <x v="4"/>
    <x v="8"/>
    <x v="0"/>
    <x v="329"/>
    <n v="0.12388910645684308"/>
  </r>
  <r>
    <x v="4"/>
    <x v="5"/>
    <x v="0"/>
    <x v="329"/>
    <n v="2.4369107276439794"/>
  </r>
  <r>
    <x v="4"/>
    <x v="3"/>
    <x v="0"/>
    <x v="330"/>
    <n v="-5.9423630477350997E-2"/>
  </r>
  <r>
    <x v="4"/>
    <x v="4"/>
    <x v="0"/>
    <x v="330"/>
    <n v="-0.58856153489579288"/>
  </r>
  <r>
    <x v="4"/>
    <x v="0"/>
    <x v="0"/>
    <x v="331"/>
    <n v="60.683688007859395"/>
  </r>
  <r>
    <x v="4"/>
    <x v="6"/>
    <x v="0"/>
    <x v="331"/>
    <n v="0.12375181899312336"/>
  </r>
  <r>
    <x v="4"/>
    <x v="1"/>
    <x v="0"/>
    <x v="331"/>
    <n v="0.25501651962274907"/>
  </r>
  <r>
    <x v="4"/>
    <x v="2"/>
    <x v="0"/>
    <x v="331"/>
    <n v="2.4441236984115022"/>
  </r>
  <r>
    <x v="4"/>
    <x v="7"/>
    <x v="0"/>
    <x v="331"/>
    <n v="1.0963963204245921"/>
  </r>
  <r>
    <x v="4"/>
    <x v="8"/>
    <x v="0"/>
    <x v="331"/>
    <n v="0.12375181899312336"/>
  </r>
  <r>
    <x v="4"/>
    <x v="5"/>
    <x v="0"/>
    <x v="331"/>
    <n v="2.4441236984115022"/>
  </r>
  <r>
    <x v="4"/>
    <x v="3"/>
    <x v="0"/>
    <x v="332"/>
    <n v="-5.2092345325571721E-2"/>
  </r>
  <r>
    <x v="4"/>
    <x v="4"/>
    <x v="0"/>
    <x v="332"/>
    <n v="-0.5898173242056437"/>
  </r>
  <r>
    <x v="4"/>
    <x v="0"/>
    <x v="0"/>
    <x v="333"/>
    <n v="60.428311224652759"/>
  </r>
  <r>
    <x v="4"/>
    <x v="6"/>
    <x v="0"/>
    <x v="333"/>
    <n v="0.12359869997251592"/>
  </r>
  <r>
    <x v="4"/>
    <x v="1"/>
    <x v="0"/>
    <x v="333"/>
    <n v="0.25537678320663532"/>
  </r>
  <r>
    <x v="4"/>
    <x v="2"/>
    <x v="0"/>
    <x v="333"/>
    <n v="2.4515732957324099"/>
  </r>
  <r>
    <x v="4"/>
    <x v="7"/>
    <x v="0"/>
    <x v="333"/>
    <n v="1.0964483674269696"/>
  </r>
  <r>
    <x v="4"/>
    <x v="8"/>
    <x v="0"/>
    <x v="333"/>
    <n v="0.12359869997251592"/>
  </r>
  <r>
    <x v="4"/>
    <x v="5"/>
    <x v="0"/>
    <x v="333"/>
    <n v="2.4515732957324099"/>
  </r>
  <r>
    <x v="4"/>
    <x v="3"/>
    <x v="0"/>
    <x v="334"/>
    <n v="-4.4760928770248842E-2"/>
  </r>
  <r>
    <x v="4"/>
    <x v="4"/>
    <x v="0"/>
    <x v="334"/>
    <n v="-0.59104757268197972"/>
  </r>
  <r>
    <x v="4"/>
    <x v="0"/>
    <x v="0"/>
    <x v="335"/>
    <n v="60.172576444446314"/>
  </r>
  <r>
    <x v="4"/>
    <x v="6"/>
    <x v="0"/>
    <x v="335"/>
    <n v="0.12345369508713817"/>
  </r>
  <r>
    <x v="4"/>
    <x v="1"/>
    <x v="0"/>
    <x v="335"/>
    <n v="0.2557347802064483"/>
  </r>
  <r>
    <x v="4"/>
    <x v="2"/>
    <x v="0"/>
    <x v="335"/>
    <n v="2.4588446833565736"/>
  </r>
  <r>
    <x v="4"/>
    <x v="7"/>
    <x v="0"/>
    <x v="335"/>
    <n v="1.0964920205493378"/>
  </r>
  <r>
    <x v="4"/>
    <x v="8"/>
    <x v="0"/>
    <x v="335"/>
    <n v="0.12345369508713817"/>
  </r>
  <r>
    <x v="4"/>
    <x v="5"/>
    <x v="0"/>
    <x v="335"/>
    <n v="2.4588446833565736"/>
  </r>
  <r>
    <x v="4"/>
    <x v="3"/>
    <x v="0"/>
    <x v="336"/>
    <n v="-3.7309187016554279E-2"/>
  </r>
  <r>
    <x v="4"/>
    <x v="4"/>
    <x v="0"/>
    <x v="336"/>
    <n v="-0.59233429544431893"/>
  </r>
  <r>
    <x v="4"/>
    <x v="0"/>
    <x v="0"/>
    <x v="337"/>
    <n v="59.916476848512154"/>
  </r>
  <r>
    <x v="4"/>
    <x v="6"/>
    <x v="0"/>
    <x v="337"/>
    <n v="0.12329584972857824"/>
  </r>
  <r>
    <x v="4"/>
    <x v="1"/>
    <x v="0"/>
    <x v="337"/>
    <n v="0.25609959593415632"/>
  </r>
  <r>
    <x v="4"/>
    <x v="2"/>
    <x v="0"/>
    <x v="337"/>
    <n v="2.4661220267649697"/>
  </r>
  <r>
    <x v="4"/>
    <x v="7"/>
    <x v="0"/>
    <x v="337"/>
    <n v="1.096530355704644"/>
  </r>
  <r>
    <x v="4"/>
    <x v="8"/>
    <x v="0"/>
    <x v="337"/>
    <n v="0.12329584972857824"/>
  </r>
  <r>
    <x v="4"/>
    <x v="5"/>
    <x v="0"/>
    <x v="337"/>
    <n v="2.4661220267649697"/>
  </r>
  <r>
    <x v="4"/>
    <x v="3"/>
    <x v="0"/>
    <x v="338"/>
    <n v="-3.0217882052641087E-2"/>
  </r>
  <r>
    <x v="4"/>
    <x v="4"/>
    <x v="0"/>
    <x v="338"/>
    <n v="-0.59363673627471636"/>
  </r>
  <r>
    <x v="4"/>
    <x v="0"/>
    <x v="0"/>
    <x v="339"/>
    <n v="59.660009645375446"/>
  </r>
  <r>
    <x v="4"/>
    <x v="6"/>
    <x v="0"/>
    <x v="339"/>
    <n v="0.12313445276855774"/>
  </r>
  <r>
    <x v="4"/>
    <x v="1"/>
    <x v="0"/>
    <x v="339"/>
    <n v="0.25646720313671095"/>
  </r>
  <r>
    <x v="4"/>
    <x v="2"/>
    <x v="0"/>
    <x v="339"/>
    <n v="2.4735810322806451"/>
  </r>
  <r>
    <x v="4"/>
    <x v="7"/>
    <x v="0"/>
    <x v="339"/>
    <n v="1.0965619120523986"/>
  </r>
  <r>
    <x v="4"/>
    <x v="8"/>
    <x v="0"/>
    <x v="339"/>
    <n v="0.12313445276855774"/>
  </r>
  <r>
    <x v="4"/>
    <x v="5"/>
    <x v="0"/>
    <x v="339"/>
    <n v="2.4735810322806451"/>
  </r>
  <r>
    <x v="4"/>
    <x v="3"/>
    <x v="0"/>
    <x v="340"/>
    <n v="-2.3126458525568605E-2"/>
  </r>
  <r>
    <x v="4"/>
    <x v="4"/>
    <x v="0"/>
    <x v="340"/>
    <n v="-0.59482664321156564"/>
  </r>
  <r>
    <x v="4"/>
    <x v="0"/>
    <x v="0"/>
    <x v="341"/>
    <n v="59.40317580871902"/>
  </r>
  <r>
    <x v="4"/>
    <x v="6"/>
    <x v="0"/>
    <x v="341"/>
    <n v="0.12297822353706761"/>
  </r>
  <r>
    <x v="4"/>
    <x v="1"/>
    <x v="0"/>
    <x v="341"/>
    <n v="0.25683383665642634"/>
  </r>
  <r>
    <x v="4"/>
    <x v="2"/>
    <x v="0"/>
    <x v="341"/>
    <n v="2.4804211904205209"/>
  </r>
  <r>
    <x v="4"/>
    <x v="7"/>
    <x v="0"/>
    <x v="341"/>
    <n v="1.0965841388013404"/>
  </r>
  <r>
    <x v="4"/>
    <x v="8"/>
    <x v="0"/>
    <x v="341"/>
    <n v="0.12297822353706761"/>
  </r>
  <r>
    <x v="4"/>
    <x v="5"/>
    <x v="0"/>
    <x v="341"/>
    <n v="2.4804211904205209"/>
  </r>
  <r>
    <x v="4"/>
    <x v="3"/>
    <x v="0"/>
    <x v="342"/>
    <n v="-1.5794511947375689E-2"/>
  </r>
  <r>
    <x v="4"/>
    <x v="4"/>
    <x v="0"/>
    <x v="342"/>
    <n v="-0.59615899492518887"/>
  </r>
  <r>
    <x v="4"/>
    <x v="0"/>
    <x v="0"/>
    <x v="343"/>
    <n v="59.145959091868512"/>
  </r>
  <r>
    <x v="4"/>
    <x v="6"/>
    <x v="0"/>
    <x v="343"/>
    <n v="0.12278741337851866"/>
  </r>
  <r>
    <x v="4"/>
    <x v="1"/>
    <x v="0"/>
    <x v="343"/>
    <n v="0.25721671685050895"/>
  </r>
  <r>
    <x v="4"/>
    <x v="2"/>
    <x v="0"/>
    <x v="343"/>
    <n v="2.4878714598138263"/>
  </r>
  <r>
    <x v="4"/>
    <x v="7"/>
    <x v="0"/>
    <x v="343"/>
    <n v="1.096602375373156"/>
  </r>
  <r>
    <x v="4"/>
    <x v="8"/>
    <x v="0"/>
    <x v="343"/>
    <n v="0.12278741337851866"/>
  </r>
  <r>
    <x v="4"/>
    <x v="5"/>
    <x v="0"/>
    <x v="343"/>
    <n v="2.4878714598138263"/>
  </r>
  <r>
    <x v="4"/>
    <x v="3"/>
    <x v="0"/>
    <x v="344"/>
    <n v="-8.4624340103367501E-3"/>
  </r>
  <r>
    <x v="4"/>
    <x v="4"/>
    <x v="0"/>
    <x v="344"/>
    <n v="-0.59746332909622613"/>
  </r>
  <r>
    <x v="4"/>
    <x v="0"/>
    <x v="0"/>
    <x v="345"/>
    <n v="58.888369670467732"/>
  </r>
  <r>
    <x v="4"/>
    <x v="6"/>
    <x v="0"/>
    <x v="345"/>
    <n v="0.1226229529899799"/>
  </r>
  <r>
    <x v="4"/>
    <x v="1"/>
    <x v="0"/>
    <x v="345"/>
    <n v="0.25758942140078334"/>
  </r>
  <r>
    <x v="4"/>
    <x v="2"/>
    <x v="0"/>
    <x v="345"/>
    <n v="2.4950853441936793"/>
  </r>
  <r>
    <x v="4"/>
    <x v="7"/>
    <x v="0"/>
    <x v="345"/>
    <n v="1.0966133077503373"/>
  </r>
  <r>
    <x v="4"/>
    <x v="8"/>
    <x v="0"/>
    <x v="345"/>
    <n v="0.1226229529899799"/>
  </r>
  <r>
    <x v="4"/>
    <x v="5"/>
    <x v="0"/>
    <x v="345"/>
    <n v="2.4950853441936793"/>
  </r>
  <r>
    <x v="4"/>
    <x v="3"/>
    <x v="0"/>
    <x v="346"/>
    <n v="-1.1302203094976093E-3"/>
  </r>
  <r>
    <x v="4"/>
    <x v="4"/>
    <x v="0"/>
    <x v="346"/>
    <n v="-0.59882659985580622"/>
  </r>
  <r>
    <x v="4"/>
    <x v="0"/>
    <x v="0"/>
    <x v="347"/>
    <n v="58.630399509647525"/>
  </r>
  <r>
    <x v="4"/>
    <x v="6"/>
    <x v="0"/>
    <x v="347"/>
    <n v="0.1224429234235364"/>
  </r>
  <r>
    <x v="4"/>
    <x v="1"/>
    <x v="0"/>
    <x v="347"/>
    <n v="0.25797016082020485"/>
  </r>
  <r>
    <x v="4"/>
    <x v="2"/>
    <x v="0"/>
    <x v="347"/>
    <n v="2.5025358850137991"/>
  </r>
  <r>
    <x v="4"/>
    <x v="7"/>
    <x v="0"/>
    <x v="347"/>
    <n v="1.0966178852363693"/>
  </r>
  <r>
    <x v="4"/>
    <x v="8"/>
    <x v="0"/>
    <x v="347"/>
    <n v="0.1224429234235364"/>
  </r>
  <r>
    <x v="4"/>
    <x v="5"/>
    <x v="0"/>
    <x v="347"/>
    <n v="2.5025358850137991"/>
  </r>
  <r>
    <x v="4"/>
    <x v="3"/>
    <x v="0"/>
    <x v="348"/>
    <n v="6.202124742071824E-3"/>
  </r>
  <r>
    <x v="4"/>
    <x v="4"/>
    <x v="0"/>
    <x v="348"/>
    <n v="-0.60016085282804665"/>
  </r>
  <r>
    <x v="4"/>
    <x v="0"/>
    <x v="0"/>
    <x v="349"/>
    <n v="58.372050655775276"/>
  </r>
  <r>
    <x v="4"/>
    <x v="6"/>
    <x v="0"/>
    <x v="349"/>
    <n v="0.12227056560465706"/>
  </r>
  <r>
    <x v="4"/>
    <x v="1"/>
    <x v="0"/>
    <x v="349"/>
    <n v="0.25834885387224965"/>
  </r>
  <r>
    <x v="4"/>
    <x v="2"/>
    <x v="0"/>
    <x v="349"/>
    <n v="2.5098081934847505"/>
  </r>
  <r>
    <x v="4"/>
    <x v="7"/>
    <x v="0"/>
    <x v="349"/>
    <n v="1.0966155995990794"/>
  </r>
  <r>
    <x v="4"/>
    <x v="8"/>
    <x v="0"/>
    <x v="349"/>
    <n v="0.12227056560465706"/>
  </r>
  <r>
    <x v="4"/>
    <x v="5"/>
    <x v="0"/>
    <x v="349"/>
    <n v="2.5098081934847505"/>
  </r>
  <r>
    <x v="4"/>
    <x v="3"/>
    <x v="0"/>
    <x v="350"/>
    <n v="1.365481013113623E-2"/>
  </r>
  <r>
    <x v="4"/>
    <x v="4"/>
    <x v="0"/>
    <x v="350"/>
    <n v="-0.60155503671684984"/>
  </r>
  <r>
    <x v="4"/>
    <x v="0"/>
    <x v="0"/>
    <x v="351"/>
    <n v="58.113316316897759"/>
  </r>
  <r>
    <x v="4"/>
    <x v="6"/>
    <x v="0"/>
    <x v="351"/>
    <n v="0.12208554250530981"/>
  </r>
  <r>
    <x v="4"/>
    <x v="1"/>
    <x v="0"/>
    <x v="351"/>
    <n v="0.25873433887751757"/>
  </r>
  <r>
    <x v="4"/>
    <x v="2"/>
    <x v="0"/>
    <x v="351"/>
    <n v="2.5172027832511246"/>
  </r>
  <r>
    <x v="4"/>
    <x v="7"/>
    <x v="0"/>
    <x v="351"/>
    <n v="1.0966064650068044"/>
  </r>
  <r>
    <x v="4"/>
    <x v="8"/>
    <x v="0"/>
    <x v="351"/>
    <n v="0.12208554250530981"/>
  </r>
  <r>
    <x v="4"/>
    <x v="5"/>
    <x v="0"/>
    <x v="351"/>
    <n v="2.5172027832511246"/>
  </r>
  <r>
    <x v="4"/>
    <x v="3"/>
    <x v="0"/>
    <x v="352"/>
    <n v="2.0987426642316009E-2"/>
  </r>
  <r>
    <x v="4"/>
    <x v="4"/>
    <x v="0"/>
    <x v="352"/>
    <n v="-0.60296492827125459"/>
  </r>
  <r>
    <x v="4"/>
    <x v="0"/>
    <x v="0"/>
    <x v="353"/>
    <n v="57.854196059165417"/>
  </r>
  <r>
    <x v="4"/>
    <x v="6"/>
    <x v="0"/>
    <x v="353"/>
    <n v="0.12190250131404011"/>
  </r>
  <r>
    <x v="4"/>
    <x v="1"/>
    <x v="0"/>
    <x v="353"/>
    <n v="0.25912025773234376"/>
  </r>
  <r>
    <x v="4"/>
    <x v="2"/>
    <x v="0"/>
    <x v="353"/>
    <n v="2.5246537333636887"/>
  </r>
  <r>
    <x v="4"/>
    <x v="7"/>
    <x v="0"/>
    <x v="353"/>
    <n v="1.0965904444419778"/>
  </r>
  <r>
    <x v="4"/>
    <x v="8"/>
    <x v="0"/>
    <x v="353"/>
    <n v="0.12190250131404011"/>
  </r>
  <r>
    <x v="4"/>
    <x v="5"/>
    <x v="0"/>
    <x v="353"/>
    <n v="2.5246537333636887"/>
  </r>
  <r>
    <x v="4"/>
    <x v="3"/>
    <x v="0"/>
    <x v="354"/>
    <n v="2.8320174475071624E-2"/>
  </r>
  <r>
    <x v="4"/>
    <x v="4"/>
    <x v="0"/>
    <x v="354"/>
    <n v="-0.60434429378305454"/>
  </r>
  <r>
    <x v="4"/>
    <x v="0"/>
    <x v="0"/>
    <x v="355"/>
    <n v="57.594688015858935"/>
  </r>
  <r>
    <x v="4"/>
    <x v="6"/>
    <x v="0"/>
    <x v="355"/>
    <n v="0.1217181767262724"/>
  </r>
  <r>
    <x v="4"/>
    <x v="1"/>
    <x v="0"/>
    <x v="355"/>
    <n v="0.2595080433064858"/>
  </r>
  <r>
    <x v="4"/>
    <x v="2"/>
    <x v="0"/>
    <x v="355"/>
    <n v="2.5318682768104095"/>
  </r>
  <r>
    <x v="4"/>
    <x v="7"/>
    <x v="0"/>
    <x v="355"/>
    <n v="1.0965682268179566"/>
  </r>
  <r>
    <x v="4"/>
    <x v="8"/>
    <x v="0"/>
    <x v="355"/>
    <n v="0.1217181767262724"/>
  </r>
  <r>
    <x v="4"/>
    <x v="5"/>
    <x v="0"/>
    <x v="355"/>
    <n v="2.5318682768104095"/>
  </r>
  <r>
    <x v="4"/>
    <x v="3"/>
    <x v="0"/>
    <x v="356"/>
    <n v="3.5653058021245521E-2"/>
  </r>
  <r>
    <x v="4"/>
    <x v="4"/>
    <x v="0"/>
    <x v="356"/>
    <n v="-0.60578508943770482"/>
  </r>
  <r>
    <x v="4"/>
    <x v="0"/>
    <x v="0"/>
    <x v="357"/>
    <n v="57.334784194634025"/>
  </r>
  <r>
    <x v="4"/>
    <x v="6"/>
    <x v="0"/>
    <x v="357"/>
    <n v="0.121518469583455"/>
  </r>
  <r>
    <x v="4"/>
    <x v="1"/>
    <x v="0"/>
    <x v="357"/>
    <n v="0.25990382122490896"/>
  </r>
  <r>
    <x v="4"/>
    <x v="2"/>
    <x v="0"/>
    <x v="357"/>
    <n v="2.5393194982492684"/>
  </r>
  <r>
    <x v="4"/>
    <x v="7"/>
    <x v="0"/>
    <x v="357"/>
    <n v="1.0965385520043394"/>
  </r>
  <r>
    <x v="4"/>
    <x v="8"/>
    <x v="0"/>
    <x v="357"/>
    <n v="0.121518469583455"/>
  </r>
  <r>
    <x v="4"/>
    <x v="5"/>
    <x v="0"/>
    <x v="357"/>
    <n v="2.5393194982492684"/>
  </r>
  <r>
    <x v="4"/>
    <x v="3"/>
    <x v="0"/>
    <x v="358"/>
    <n v="4.2986072857398305E-2"/>
  </r>
  <r>
    <x v="4"/>
    <x v="4"/>
    <x v="0"/>
    <x v="358"/>
    <n v="-0.60719435921956499"/>
  </r>
  <r>
    <x v="4"/>
    <x v="0"/>
    <x v="0"/>
    <x v="359"/>
    <n v="57.074486480634725"/>
  </r>
  <r>
    <x v="4"/>
    <x v="6"/>
    <x v="0"/>
    <x v="359"/>
    <n v="0.12132611286112356"/>
  </r>
  <r>
    <x v="4"/>
    <x v="1"/>
    <x v="0"/>
    <x v="359"/>
    <n v="0.26029771399929919"/>
  </r>
  <r>
    <x v="4"/>
    <x v="2"/>
    <x v="0"/>
    <x v="359"/>
    <n v="2.3180367472328522"/>
  </r>
  <r>
    <x v="4"/>
    <x v="7"/>
    <x v="0"/>
    <x v="359"/>
    <n v="1.0965031222713619"/>
  </r>
  <r>
    <x v="4"/>
    <x v="8"/>
    <x v="0"/>
    <x v="359"/>
    <n v="0.12132611286112356"/>
  </r>
  <r>
    <x v="4"/>
    <x v="5"/>
    <x v="0"/>
    <x v="359"/>
    <n v="2.3180367472328522"/>
  </r>
  <r>
    <x v="4"/>
    <x v="3"/>
    <x v="0"/>
    <x v="360"/>
    <n v="-0.42246640724780127"/>
  </r>
  <r>
    <x v="4"/>
    <x v="4"/>
    <x v="0"/>
    <x v="360"/>
    <n v="-0.60866605291802767"/>
  </r>
  <r>
    <x v="4"/>
    <x v="0"/>
    <x v="0"/>
    <x v="361"/>
    <n v="56.809040081178622"/>
  </r>
  <r>
    <x v="4"/>
    <x v="6"/>
    <x v="0"/>
    <x v="361"/>
    <n v="0.11025063082629667"/>
  </r>
  <r>
    <x v="4"/>
    <x v="1"/>
    <x v="0"/>
    <x v="361"/>
    <n v="0.26544639945610088"/>
  </r>
  <r>
    <x v="4"/>
    <x v="2"/>
    <x v="0"/>
    <x v="361"/>
    <n v="2.0796439152242585"/>
  </r>
  <r>
    <x v="4"/>
    <x v="7"/>
    <x v="0"/>
    <x v="361"/>
    <n v="1.0966727478771281"/>
  </r>
  <r>
    <x v="4"/>
    <x v="8"/>
    <x v="0"/>
    <x v="361"/>
    <n v="0.11025063082629667"/>
  </r>
  <r>
    <x v="4"/>
    <x v="5"/>
    <x v="0"/>
    <x v="361"/>
    <n v="2.0796439152242585"/>
  </r>
  <r>
    <x v="4"/>
    <x v="3"/>
    <x v="0"/>
    <x v="362"/>
    <n v="-0.42044039659628885"/>
  </r>
  <r>
    <x v="4"/>
    <x v="4"/>
    <x v="0"/>
    <x v="362"/>
    <n v="-0.60915230220135452"/>
  </r>
  <r>
    <x v="4"/>
    <x v="0"/>
    <x v="0"/>
    <x v="363"/>
    <n v="56.53808345410571"/>
  </r>
  <r>
    <x v="4"/>
    <x v="6"/>
    <x v="0"/>
    <x v="363"/>
    <n v="9.8452145445461867E-2"/>
  </r>
  <r>
    <x v="4"/>
    <x v="1"/>
    <x v="0"/>
    <x v="363"/>
    <n v="0.2709566270729134"/>
  </r>
  <r>
    <x v="4"/>
    <x v="2"/>
    <x v="0"/>
    <x v="363"/>
    <n v="2.0817789062541814"/>
  </r>
  <r>
    <x v="4"/>
    <x v="7"/>
    <x v="0"/>
    <x v="363"/>
    <n v="1.0970651716456599"/>
  </r>
  <r>
    <x v="4"/>
    <x v="8"/>
    <x v="0"/>
    <x v="363"/>
    <n v="9.8452145445461867E-2"/>
  </r>
  <r>
    <x v="4"/>
    <x v="5"/>
    <x v="0"/>
    <x v="363"/>
    <n v="2.0817789062541814"/>
  </r>
  <r>
    <x v="4"/>
    <x v="3"/>
    <x v="0"/>
    <x v="364"/>
    <n v="-0.41836031749539204"/>
  </r>
  <r>
    <x v="4"/>
    <x v="4"/>
    <x v="0"/>
    <x v="364"/>
    <n v="-0.60961114390134519"/>
  </r>
  <r>
    <x v="4"/>
    <x v="0"/>
    <x v="0"/>
    <x v="365"/>
    <n v="56.266702110710177"/>
  </r>
  <r>
    <x v="4"/>
    <x v="6"/>
    <x v="0"/>
    <x v="365"/>
    <n v="9.8083157945663246E-2"/>
  </r>
  <r>
    <x v="4"/>
    <x v="1"/>
    <x v="0"/>
    <x v="365"/>
    <n v="0.27138134339553266"/>
  </r>
  <r>
    <x v="4"/>
    <x v="2"/>
    <x v="0"/>
    <x v="365"/>
    <n v="2.0838008361518257"/>
  </r>
  <r>
    <x v="4"/>
    <x v="7"/>
    <x v="0"/>
    <x v="365"/>
    <n v="1.0974305354703926"/>
  </r>
  <r>
    <x v="4"/>
    <x v="8"/>
    <x v="0"/>
    <x v="365"/>
    <n v="9.8083157945663246E-2"/>
  </r>
  <r>
    <x v="4"/>
    <x v="5"/>
    <x v="0"/>
    <x v="365"/>
    <n v="2.0838008361518257"/>
  </r>
  <r>
    <x v="4"/>
    <x v="3"/>
    <x v="0"/>
    <x v="366"/>
    <n v="-0.41624555893015058"/>
  </r>
  <r>
    <x v="4"/>
    <x v="4"/>
    <x v="0"/>
    <x v="366"/>
    <n v="-0.61010602361817323"/>
  </r>
  <r>
    <x v="4"/>
    <x v="0"/>
    <x v="0"/>
    <x v="367"/>
    <n v="55.994892273303861"/>
  </r>
  <r>
    <x v="4"/>
    <x v="6"/>
    <x v="0"/>
    <x v="367"/>
    <n v="9.7707167421503038E-2"/>
  </r>
  <r>
    <x v="4"/>
    <x v="1"/>
    <x v="0"/>
    <x v="367"/>
    <n v="0.27180983740631909"/>
  </r>
  <r>
    <x v="4"/>
    <x v="2"/>
    <x v="0"/>
    <x v="367"/>
    <n v="2.0859438624649984"/>
  </r>
  <r>
    <x v="4"/>
    <x v="7"/>
    <x v="0"/>
    <x v="367"/>
    <n v="1.0978193382217862"/>
  </r>
  <r>
    <x v="4"/>
    <x v="8"/>
    <x v="0"/>
    <x v="367"/>
    <n v="9.7707167421503038E-2"/>
  </r>
  <r>
    <x v="4"/>
    <x v="5"/>
    <x v="0"/>
    <x v="367"/>
    <n v="2.0859438624649984"/>
  </r>
  <r>
    <x v="4"/>
    <x v="3"/>
    <x v="0"/>
    <x v="368"/>
    <n v="-0.4141307892468693"/>
  </r>
  <r>
    <x v="4"/>
    <x v="4"/>
    <x v="0"/>
    <x v="368"/>
    <n v="-0.61058926223757082"/>
  </r>
  <r>
    <x v="4"/>
    <x v="0"/>
    <x v="0"/>
    <x v="369"/>
    <n v="55.722655079506815"/>
  </r>
  <r>
    <x v="4"/>
    <x v="6"/>
    <x v="0"/>
    <x v="369"/>
    <n v="9.7335168222405871E-2"/>
  </r>
  <r>
    <x v="4"/>
    <x v="1"/>
    <x v="0"/>
    <x v="369"/>
    <n v="0.27223719379704592"/>
  </r>
  <r>
    <x v="4"/>
    <x v="2"/>
    <x v="0"/>
    <x v="369"/>
    <n v="2.0880188671677047"/>
  </r>
  <r>
    <x v="4"/>
    <x v="7"/>
    <x v="0"/>
    <x v="369"/>
    <n v="1.0981937876873689"/>
  </r>
  <r>
    <x v="4"/>
    <x v="8"/>
    <x v="0"/>
    <x v="369"/>
    <n v="9.7335168222405871E-2"/>
  </r>
  <r>
    <x v="4"/>
    <x v="5"/>
    <x v="0"/>
    <x v="369"/>
    <n v="2.0880188671677047"/>
  </r>
  <r>
    <x v="4"/>
    <x v="3"/>
    <x v="0"/>
    <x v="370"/>
    <n v="-0.41201600808622452"/>
  </r>
  <r>
    <x v="4"/>
    <x v="4"/>
    <x v="0"/>
    <x v="370"/>
    <n v="-0.61109307552946746"/>
  </r>
  <r>
    <x v="4"/>
    <x v="0"/>
    <x v="0"/>
    <x v="371"/>
    <n v="55.449987695086399"/>
  </r>
  <r>
    <x v="4"/>
    <x v="6"/>
    <x v="0"/>
    <x v="371"/>
    <n v="9.6958295945573869E-2"/>
  </r>
  <r>
    <x v="4"/>
    <x v="1"/>
    <x v="0"/>
    <x v="371"/>
    <n v="0.27266738442041394"/>
  </r>
  <r>
    <x v="4"/>
    <x v="2"/>
    <x v="0"/>
    <x v="371"/>
    <n v="2.0901619161295493"/>
  </r>
  <r>
    <x v="4"/>
    <x v="7"/>
    <x v="0"/>
    <x v="371"/>
    <n v="1.0985789088854485"/>
  </r>
  <r>
    <x v="4"/>
    <x v="8"/>
    <x v="0"/>
    <x v="371"/>
    <n v="9.6958295945573869E-2"/>
  </r>
  <r>
    <x v="4"/>
    <x v="5"/>
    <x v="0"/>
    <x v="371"/>
    <n v="2.0901619161295493"/>
  </r>
  <r>
    <x v="4"/>
    <x v="3"/>
    <x v="0"/>
    <x v="372"/>
    <n v="-0.40990121580865013"/>
  </r>
  <r>
    <x v="4"/>
    <x v="4"/>
    <x v="0"/>
    <x v="372"/>
    <n v="-0.61158495927779999"/>
  </r>
  <r>
    <x v="4"/>
    <x v="0"/>
    <x v="0"/>
    <x v="373"/>
    <n v="55.176890116298082"/>
  </r>
  <r>
    <x v="4"/>
    <x v="6"/>
    <x v="0"/>
    <x v="373"/>
    <n v="9.6582877108434814E-2"/>
  </r>
  <r>
    <x v="4"/>
    <x v="1"/>
    <x v="0"/>
    <x v="373"/>
    <n v="0.27309757878831975"/>
  </r>
  <r>
    <x v="4"/>
    <x v="2"/>
    <x v="0"/>
    <x v="373"/>
    <n v="2.0922536722107288"/>
  </r>
  <r>
    <x v="4"/>
    <x v="7"/>
    <x v="0"/>
    <x v="373"/>
    <n v="1.0989497917206952"/>
  </r>
  <r>
    <x v="4"/>
    <x v="8"/>
    <x v="0"/>
    <x v="373"/>
    <n v="9.6582877108434814E-2"/>
  </r>
  <r>
    <x v="4"/>
    <x v="5"/>
    <x v="0"/>
    <x v="373"/>
    <n v="2.0922536722107288"/>
  </r>
  <r>
    <x v="4"/>
    <x v="3"/>
    <x v="0"/>
    <x v="374"/>
    <n v="-0.40775174313759655"/>
  </r>
  <r>
    <x v="4"/>
    <x v="4"/>
    <x v="0"/>
    <x v="374"/>
    <n v="-0.61209770559321752"/>
  </r>
  <r>
    <x v="4"/>
    <x v="0"/>
    <x v="0"/>
    <x v="375"/>
    <n v="54.903359856207132"/>
  </r>
  <r>
    <x v="4"/>
    <x v="6"/>
    <x v="0"/>
    <x v="375"/>
    <n v="9.6203375805827177E-2"/>
  </r>
  <r>
    <x v="4"/>
    <x v="1"/>
    <x v="0"/>
    <x v="375"/>
    <n v="0.27353026009095055"/>
  </r>
  <r>
    <x v="4"/>
    <x v="2"/>
    <x v="0"/>
    <x v="375"/>
    <n v="2.0943805720316377"/>
  </r>
  <r>
    <x v="4"/>
    <x v="7"/>
    <x v="0"/>
    <x v="375"/>
    <n v="1.0993312078124839"/>
  </r>
  <r>
    <x v="4"/>
    <x v="8"/>
    <x v="0"/>
    <x v="375"/>
    <n v="9.6203375805827177E-2"/>
  </r>
  <r>
    <x v="4"/>
    <x v="5"/>
    <x v="0"/>
    <x v="375"/>
    <n v="2.0943805720316377"/>
  </r>
  <r>
    <x v="4"/>
    <x v="3"/>
    <x v="0"/>
    <x v="376"/>
    <n v="-0.40563692789710171"/>
  </r>
  <r>
    <x v="4"/>
    <x v="4"/>
    <x v="0"/>
    <x v="376"/>
    <n v="-0.61261499142902798"/>
  </r>
  <r>
    <x v="4"/>
    <x v="0"/>
    <x v="0"/>
    <x v="377"/>
    <n v="54.629396211567375"/>
  </r>
  <r>
    <x v="4"/>
    <x v="6"/>
    <x v="0"/>
    <x v="377"/>
    <n v="9.5823775185085031E-2"/>
  </r>
  <r>
    <x v="4"/>
    <x v="1"/>
    <x v="0"/>
    <x v="377"/>
    <n v="0.27396364463976003"/>
  </r>
  <r>
    <x v="4"/>
    <x v="2"/>
    <x v="0"/>
    <x v="377"/>
    <n v="2.0965236551489719"/>
  </r>
  <r>
    <x v="4"/>
    <x v="7"/>
    <x v="0"/>
    <x v="377"/>
    <n v="1.0997107616435482"/>
  </r>
  <r>
    <x v="4"/>
    <x v="8"/>
    <x v="0"/>
    <x v="377"/>
    <n v="9.5823775185085031E-2"/>
  </r>
  <r>
    <x v="4"/>
    <x v="5"/>
    <x v="0"/>
    <x v="377"/>
    <n v="2.0965236551489719"/>
  </r>
  <r>
    <x v="4"/>
    <x v="3"/>
    <x v="0"/>
    <x v="378"/>
    <n v="-0.40352210154855905"/>
  </r>
  <r>
    <x v="4"/>
    <x v="4"/>
    <x v="0"/>
    <x v="378"/>
    <n v="-0.61311991271713051"/>
  </r>
  <r>
    <x v="4"/>
    <x v="0"/>
    <x v="0"/>
    <x v="379"/>
    <n v="54.354998075048236"/>
  </r>
  <r>
    <x v="4"/>
    <x v="6"/>
    <x v="0"/>
    <x v="379"/>
    <n v="9.5443184520047242E-2"/>
  </r>
  <r>
    <x v="4"/>
    <x v="1"/>
    <x v="0"/>
    <x v="379"/>
    <n v="0.27439813651913714"/>
  </r>
  <r>
    <x v="4"/>
    <x v="2"/>
    <x v="0"/>
    <x v="379"/>
    <n v="2.0985987148491292"/>
  </r>
  <r>
    <x v="4"/>
    <x v="7"/>
    <x v="0"/>
    <x v="379"/>
    <n v="1.1000762509849651"/>
  </r>
  <r>
    <x v="4"/>
    <x v="8"/>
    <x v="0"/>
    <x v="379"/>
    <n v="9.5443184520047242E-2"/>
  </r>
  <r>
    <x v="4"/>
    <x v="5"/>
    <x v="0"/>
    <x v="379"/>
    <n v="2.0985987148491292"/>
  </r>
  <r>
    <x v="4"/>
    <x v="3"/>
    <x v="0"/>
    <x v="380"/>
    <n v="-0.40140726371948876"/>
  </r>
  <r>
    <x v="4"/>
    <x v="4"/>
    <x v="0"/>
    <x v="380"/>
    <n v="-0.61364613073572327"/>
  </r>
  <r>
    <x v="4"/>
    <x v="0"/>
    <x v="0"/>
    <x v="381"/>
    <n v="54.08016262090613"/>
  </r>
  <r>
    <x v="4"/>
    <x v="6"/>
    <x v="0"/>
    <x v="381"/>
    <n v="9.5057774254935973E-2"/>
  </r>
  <r>
    <x v="4"/>
    <x v="1"/>
    <x v="0"/>
    <x v="381"/>
    <n v="0.27483545414210675"/>
  </r>
  <r>
    <x v="4"/>
    <x v="2"/>
    <x v="0"/>
    <x v="381"/>
    <n v="2.1007418206120376"/>
  </r>
  <r>
    <x v="4"/>
    <x v="7"/>
    <x v="0"/>
    <x v="381"/>
    <n v="1.1004521036640351"/>
  </r>
  <r>
    <x v="4"/>
    <x v="8"/>
    <x v="0"/>
    <x v="381"/>
    <n v="9.5057774254935973E-2"/>
  </r>
  <r>
    <x v="4"/>
    <x v="5"/>
    <x v="0"/>
    <x v="381"/>
    <n v="2.1007418206120376"/>
  </r>
  <r>
    <x v="4"/>
    <x v="3"/>
    <x v="0"/>
    <x v="382"/>
    <n v="-0.39929241477486555"/>
  </r>
  <r>
    <x v="4"/>
    <x v="4"/>
    <x v="0"/>
    <x v="382"/>
    <n v="-0.61415969579964313"/>
  </r>
  <r>
    <x v="4"/>
    <x v="0"/>
    <x v="0"/>
    <x v="383"/>
    <n v="53.804889791571398"/>
  </r>
  <r>
    <x v="4"/>
    <x v="6"/>
    <x v="0"/>
    <x v="383"/>
    <n v="9.4673716069364561E-2"/>
  </r>
  <r>
    <x v="4"/>
    <x v="1"/>
    <x v="0"/>
    <x v="383"/>
    <n v="0.2752728293347329"/>
  </r>
  <r>
    <x v="4"/>
    <x v="2"/>
    <x v="0"/>
    <x v="383"/>
    <n v="2.1030944933060991"/>
  </r>
  <r>
    <x v="4"/>
    <x v="7"/>
    <x v="0"/>
    <x v="383"/>
    <n v="1.1008140074981947"/>
  </r>
  <r>
    <x v="4"/>
    <x v="8"/>
    <x v="0"/>
    <x v="383"/>
    <n v="9.4673716069364561E-2"/>
  </r>
  <r>
    <x v="4"/>
    <x v="5"/>
    <x v="0"/>
    <x v="383"/>
    <n v="2.1030944933060991"/>
  </r>
  <r>
    <x v="4"/>
    <x v="3"/>
    <x v="0"/>
    <x v="384"/>
    <n v="-0.39555562044427672"/>
  </r>
  <r>
    <x v="4"/>
    <x v="4"/>
    <x v="0"/>
    <x v="384"/>
    <n v="-0.61469484543763553"/>
  </r>
  <r>
    <x v="4"/>
    <x v="0"/>
    <x v="0"/>
    <x v="385"/>
    <n v="53.529182342724368"/>
  </r>
  <r>
    <x v="4"/>
    <x v="6"/>
    <x v="0"/>
    <x v="385"/>
    <n v="9.4297306194662867E-2"/>
  </r>
  <r>
    <x v="4"/>
    <x v="1"/>
    <x v="0"/>
    <x v="385"/>
    <n v="0.27570744884703191"/>
  </r>
  <r>
    <x v="4"/>
    <x v="2"/>
    <x v="0"/>
    <x v="385"/>
    <n v="2.1054776048692192"/>
  </r>
  <r>
    <x v="4"/>
    <x v="7"/>
    <x v="0"/>
    <x v="385"/>
    <n v="1.1011858906872949"/>
  </r>
  <r>
    <x v="4"/>
    <x v="8"/>
    <x v="0"/>
    <x v="385"/>
    <n v="9.4297306194662867E-2"/>
  </r>
  <r>
    <x v="4"/>
    <x v="5"/>
    <x v="0"/>
    <x v="385"/>
    <n v="2.1054776048692192"/>
  </r>
  <r>
    <x v="4"/>
    <x v="3"/>
    <x v="0"/>
    <x v="386"/>
    <n v="-0.39345739066126706"/>
  </r>
  <r>
    <x v="4"/>
    <x v="4"/>
    <x v="0"/>
    <x v="386"/>
    <n v="-0.61523932729122821"/>
  </r>
  <r>
    <x v="4"/>
    <x v="0"/>
    <x v="0"/>
    <x v="387"/>
    <n v="53.253039362319306"/>
  </r>
  <r>
    <x v="4"/>
    <x v="6"/>
    <x v="0"/>
    <x v="387"/>
    <n v="9.3920412191305883E-2"/>
  </r>
  <r>
    <x v="4"/>
    <x v="1"/>
    <x v="0"/>
    <x v="387"/>
    <n v="0.27614298040505914"/>
  </r>
  <r>
    <x v="4"/>
    <x v="2"/>
    <x v="0"/>
    <x v="387"/>
    <n v="2.107638445016311"/>
  </r>
  <r>
    <x v="4"/>
    <x v="7"/>
    <x v="0"/>
    <x v="387"/>
    <n v="1.1015556610855639"/>
  </r>
  <r>
    <x v="4"/>
    <x v="8"/>
    <x v="0"/>
    <x v="387"/>
    <n v="9.3920412191305883E-2"/>
  </r>
  <r>
    <x v="4"/>
    <x v="5"/>
    <x v="0"/>
    <x v="387"/>
    <n v="2.107638445016311"/>
  </r>
  <r>
    <x v="4"/>
    <x v="3"/>
    <x v="0"/>
    <x v="388"/>
    <n v="-0.39141182097814919"/>
  </r>
  <r>
    <x v="4"/>
    <x v="4"/>
    <x v="0"/>
    <x v="388"/>
    <n v="-0.61573517320181459"/>
  </r>
  <r>
    <x v="4"/>
    <x v="0"/>
    <x v="0"/>
    <x v="389"/>
    <n v="52.976454890825096"/>
  </r>
  <r>
    <x v="4"/>
    <x v="6"/>
    <x v="0"/>
    <x v="389"/>
    <n v="9.3531794228325943E-2"/>
  </r>
  <r>
    <x v="4"/>
    <x v="1"/>
    <x v="0"/>
    <x v="389"/>
    <n v="0.27658447149421261"/>
  </r>
  <r>
    <x v="4"/>
    <x v="2"/>
    <x v="0"/>
    <x v="389"/>
    <n v="2.1096115229692103"/>
  </r>
  <r>
    <x v="4"/>
    <x v="7"/>
    <x v="0"/>
    <x v="389"/>
    <n v="1.1018879202345693"/>
  </r>
  <r>
    <x v="4"/>
    <x v="8"/>
    <x v="0"/>
    <x v="389"/>
    <n v="9.3531794228325943E-2"/>
  </r>
  <r>
    <x v="4"/>
    <x v="5"/>
    <x v="0"/>
    <x v="389"/>
    <n v="2.1096115229692103"/>
  </r>
  <r>
    <x v="4"/>
    <x v="3"/>
    <x v="0"/>
    <x v="390"/>
    <n v="-0.38929689856604943"/>
  </r>
  <r>
    <x v="4"/>
    <x v="4"/>
    <x v="0"/>
    <x v="390"/>
    <n v="-0.61628847614629834"/>
  </r>
  <r>
    <x v="4"/>
    <x v="0"/>
    <x v="0"/>
    <x v="391"/>
    <n v="52.699423733009546"/>
  </r>
  <r>
    <x v="4"/>
    <x v="6"/>
    <x v="0"/>
    <x v="391"/>
    <n v="9.3133116403119373E-2"/>
  </r>
  <r>
    <x v="4"/>
    <x v="1"/>
    <x v="0"/>
    <x v="391"/>
    <n v="0.2770311578155511"/>
  </r>
  <r>
    <x v="4"/>
    <x v="2"/>
    <x v="0"/>
    <x v="391"/>
    <n v="2.111760562539442"/>
  </r>
  <r>
    <x v="4"/>
    <x v="7"/>
    <x v="0"/>
    <x v="391"/>
    <n v="1.1022540411018444"/>
  </r>
  <r>
    <x v="4"/>
    <x v="8"/>
    <x v="0"/>
    <x v="391"/>
    <n v="9.3133116403119373E-2"/>
  </r>
  <r>
    <x v="4"/>
    <x v="5"/>
    <x v="0"/>
    <x v="391"/>
    <n v="2.111760562539442"/>
  </r>
  <r>
    <x v="4"/>
    <x v="3"/>
    <x v="0"/>
    <x v="392"/>
    <n v="-0.38718196512851355"/>
  </r>
  <r>
    <x v="4"/>
    <x v="4"/>
    <x v="0"/>
    <x v="392"/>
    <n v="-0.61682826352630338"/>
  </r>
  <r>
    <x v="4"/>
    <x v="0"/>
    <x v="0"/>
    <x v="393"/>
    <n v="52.421947934116041"/>
  </r>
  <r>
    <x v="4"/>
    <x v="6"/>
    <x v="0"/>
    <x v="393"/>
    <n v="9.2740470589937257E-2"/>
  </r>
  <r>
    <x v="4"/>
    <x v="1"/>
    <x v="0"/>
    <x v="393"/>
    <n v="0.27747579889350232"/>
  </r>
  <r>
    <x v="4"/>
    <x v="2"/>
    <x v="0"/>
    <x v="393"/>
    <n v="2.113841389659874"/>
  </r>
  <r>
    <x v="4"/>
    <x v="7"/>
    <x v="0"/>
    <x v="393"/>
    <n v="1.1026065122602098"/>
  </r>
  <r>
    <x v="4"/>
    <x v="8"/>
    <x v="0"/>
    <x v="393"/>
    <n v="9.2740470589937257E-2"/>
  </r>
  <r>
    <x v="4"/>
    <x v="5"/>
    <x v="0"/>
    <x v="393"/>
    <n v="2.113841389659874"/>
  </r>
  <r>
    <x v="4"/>
    <x v="3"/>
    <x v="0"/>
    <x v="394"/>
    <n v="-0.38506702031146922"/>
  </r>
  <r>
    <x v="4"/>
    <x v="4"/>
    <x v="0"/>
    <x v="394"/>
    <n v="-0.61739052102077752"/>
  </r>
  <r>
    <x v="4"/>
    <x v="0"/>
    <x v="0"/>
    <x v="395"/>
    <n v="52.144024674603877"/>
  </r>
  <r>
    <x v="4"/>
    <x v="6"/>
    <x v="0"/>
    <x v="395"/>
    <n v="9.234306939144124E-2"/>
  </r>
  <r>
    <x v="4"/>
    <x v="1"/>
    <x v="0"/>
    <x v="395"/>
    <n v="0.27792325951216157"/>
  </r>
  <r>
    <x v="4"/>
    <x v="2"/>
    <x v="0"/>
    <x v="395"/>
    <n v="2.1159904519967943"/>
  </r>
  <r>
    <x v="4"/>
    <x v="7"/>
    <x v="0"/>
    <x v="395"/>
    <n v="1.1029688940355162"/>
  </r>
  <r>
    <x v="4"/>
    <x v="8"/>
    <x v="0"/>
    <x v="395"/>
    <n v="9.234306939144124E-2"/>
  </r>
  <r>
    <x v="4"/>
    <x v="5"/>
    <x v="0"/>
    <x v="395"/>
    <n v="2.1159904519967943"/>
  </r>
  <r>
    <x v="4"/>
    <x v="3"/>
    <x v="0"/>
    <x v="396"/>
    <n v="-0.38295206446927743"/>
  </r>
  <r>
    <x v="4"/>
    <x v="4"/>
    <x v="0"/>
    <x v="396"/>
    <n v="-0.61793897381196006"/>
  </r>
  <r>
    <x v="4"/>
    <x v="0"/>
    <x v="0"/>
    <x v="397"/>
    <n v="51.865653821746179"/>
  </r>
  <r>
    <x v="4"/>
    <x v="6"/>
    <x v="0"/>
    <x v="397"/>
    <n v="9.19468819501226E-2"/>
  </r>
  <r>
    <x v="4"/>
    <x v="1"/>
    <x v="0"/>
    <x v="397"/>
    <n v="0.27837085285769769"/>
  </r>
  <r>
    <x v="4"/>
    <x v="2"/>
    <x v="0"/>
    <x v="397"/>
    <n v="2.1180880775539124"/>
  </r>
  <r>
    <x v="4"/>
    <x v="7"/>
    <x v="0"/>
    <x v="397"/>
    <n v="1.1033177430912768"/>
  </r>
  <r>
    <x v="4"/>
    <x v="8"/>
    <x v="0"/>
    <x v="397"/>
    <n v="9.19468819501226E-2"/>
  </r>
  <r>
    <x v="4"/>
    <x v="5"/>
    <x v="0"/>
    <x v="397"/>
    <n v="2.1180880775539124"/>
  </r>
  <r>
    <x v="4"/>
    <x v="3"/>
    <x v="0"/>
    <x v="398"/>
    <n v="-0.38080242565073918"/>
  </r>
  <r>
    <x v="4"/>
    <x v="4"/>
    <x v="0"/>
    <x v="398"/>
    <n v="-0.61851018527169233"/>
  </r>
  <r>
    <x v="4"/>
    <x v="0"/>
    <x v="0"/>
    <x v="399"/>
    <n v="51.586832885486608"/>
  </r>
  <r>
    <x v="4"/>
    <x v="6"/>
    <x v="0"/>
    <x v="399"/>
    <n v="9.1546685828649305E-2"/>
  </r>
  <r>
    <x v="4"/>
    <x v="1"/>
    <x v="0"/>
    <x v="399"/>
    <n v="0.2788209362595731"/>
  </r>
  <r>
    <x v="4"/>
    <x v="2"/>
    <x v="0"/>
    <x v="399"/>
    <n v="2.1202209454876253"/>
  </r>
  <r>
    <x v="4"/>
    <x v="7"/>
    <x v="0"/>
    <x v="399"/>
    <n v="1.103676362552193"/>
  </r>
  <r>
    <x v="4"/>
    <x v="8"/>
    <x v="0"/>
    <x v="399"/>
    <n v="9.1546685828649305E-2"/>
  </r>
  <r>
    <x v="4"/>
    <x v="5"/>
    <x v="0"/>
    <x v="399"/>
    <n v="2.1202209454876253"/>
  </r>
  <r>
    <x v="4"/>
    <x v="3"/>
    <x v="0"/>
    <x v="400"/>
    <n v="-0.37868744704377955"/>
  </r>
  <r>
    <x v="4"/>
    <x v="4"/>
    <x v="0"/>
    <x v="400"/>
    <n v="-0.61908594688158125"/>
  </r>
  <r>
    <x v="4"/>
    <x v="0"/>
    <x v="0"/>
    <x v="401"/>
    <n v="51.307561067645317"/>
  </r>
  <r>
    <x v="4"/>
    <x v="6"/>
    <x v="0"/>
    <x v="401"/>
    <n v="9.1146236329315511E-2"/>
  </r>
  <r>
    <x v="4"/>
    <x v="1"/>
    <x v="0"/>
    <x v="401"/>
    <n v="0.2792718178412904"/>
  </r>
  <r>
    <x v="4"/>
    <x v="2"/>
    <x v="0"/>
    <x v="401"/>
    <n v="2.1223700421586478"/>
  </r>
  <r>
    <x v="4"/>
    <x v="7"/>
    <x v="0"/>
    <x v="401"/>
    <n v="1.1040330909998177"/>
  </r>
  <r>
    <x v="4"/>
    <x v="8"/>
    <x v="0"/>
    <x v="401"/>
    <n v="9.1146236329315511E-2"/>
  </r>
  <r>
    <x v="4"/>
    <x v="5"/>
    <x v="0"/>
    <x v="401"/>
    <n v="2.1223700421586478"/>
  </r>
  <r>
    <x v="4"/>
    <x v="3"/>
    <x v="0"/>
    <x v="402"/>
    <n v="-0.37657245741303802"/>
  </r>
  <r>
    <x v="4"/>
    <x v="4"/>
    <x v="0"/>
    <x v="402"/>
    <n v="-0.6196474677413466"/>
  </r>
  <r>
    <x v="4"/>
    <x v="0"/>
    <x v="0"/>
    <x v="403"/>
    <n v="51.027837185572899"/>
  </r>
  <r>
    <x v="4"/>
    <x v="6"/>
    <x v="0"/>
    <x v="403"/>
    <n v="9.0744692121829895E-2"/>
  </r>
  <r>
    <x v="4"/>
    <x v="1"/>
    <x v="0"/>
    <x v="403"/>
    <n v="0.27972388207242066"/>
  </r>
  <r>
    <x v="4"/>
    <x v="2"/>
    <x v="0"/>
    <x v="403"/>
    <n v="2.1244509245655441"/>
  </r>
  <r>
    <x v="4"/>
    <x v="7"/>
    <x v="0"/>
    <x v="403"/>
    <n v="1.1043764636930538"/>
  </r>
  <r>
    <x v="4"/>
    <x v="8"/>
    <x v="0"/>
    <x v="403"/>
    <n v="9.0744692121829895E-2"/>
  </r>
  <r>
    <x v="4"/>
    <x v="5"/>
    <x v="0"/>
    <x v="403"/>
    <n v="2.1244509245655441"/>
  </r>
  <r>
    <x v="4"/>
    <x v="3"/>
    <x v="0"/>
    <x v="404"/>
    <n v="-0.37445745640314332"/>
  </r>
  <r>
    <x v="4"/>
    <x v="4"/>
    <x v="0"/>
    <x v="404"/>
    <n v="-0.6202321824256174"/>
  </r>
  <r>
    <x v="4"/>
    <x v="0"/>
    <x v="0"/>
    <x v="405"/>
    <n v="50.747658428175271"/>
  </r>
  <r>
    <x v="4"/>
    <x v="6"/>
    <x v="0"/>
    <x v="405"/>
    <n v="9.033844657289207E-2"/>
  </r>
  <r>
    <x v="4"/>
    <x v="1"/>
    <x v="0"/>
    <x v="405"/>
    <n v="0.28017875739762571"/>
  </r>
  <r>
    <x v="4"/>
    <x v="2"/>
    <x v="0"/>
    <x v="405"/>
    <n v="2.1266000440009902"/>
  </r>
  <r>
    <x v="4"/>
    <x v="7"/>
    <x v="0"/>
    <x v="405"/>
    <n v="1.1047294345389831"/>
  </r>
  <r>
    <x v="4"/>
    <x v="8"/>
    <x v="0"/>
    <x v="405"/>
    <n v="9.033844657289207E-2"/>
  </r>
  <r>
    <x v="4"/>
    <x v="5"/>
    <x v="0"/>
    <x v="405"/>
    <n v="2.1266000440009902"/>
  </r>
  <r>
    <x v="4"/>
    <x v="3"/>
    <x v="0"/>
    <x v="406"/>
    <n v="-0.37234244436985531"/>
  </r>
  <r>
    <x v="4"/>
    <x v="4"/>
    <x v="0"/>
    <x v="406"/>
    <n v="-0.62080236726278493"/>
  </r>
  <r>
    <x v="4"/>
    <x v="0"/>
    <x v="0"/>
    <x v="407"/>
    <n v="50.467024606632727"/>
  </r>
  <r>
    <x v="4"/>
    <x v="6"/>
    <x v="0"/>
    <x v="407"/>
    <n v="8.9933310538587385E-2"/>
  </r>
  <r>
    <x v="4"/>
    <x v="1"/>
    <x v="0"/>
    <x v="407"/>
    <n v="0.28063382154254291"/>
  </r>
  <r>
    <x v="4"/>
    <x v="2"/>
    <x v="0"/>
    <x v="407"/>
    <n v="2.1286977252879624"/>
  </r>
  <r>
    <x v="4"/>
    <x v="7"/>
    <x v="0"/>
    <x v="407"/>
    <n v="1.105069167308965"/>
  </r>
  <r>
    <x v="4"/>
    <x v="8"/>
    <x v="0"/>
    <x v="407"/>
    <n v="8.9933310538587385E-2"/>
  </r>
  <r>
    <x v="4"/>
    <x v="5"/>
    <x v="0"/>
    <x v="407"/>
    <n v="2.1286977252879624"/>
  </r>
  <r>
    <x v="4"/>
    <x v="3"/>
    <x v="0"/>
    <x v="408"/>
    <n v="-0.37019274844003469"/>
  </r>
  <r>
    <x v="4"/>
    <x v="4"/>
    <x v="0"/>
    <x v="408"/>
    <n v="-0.62139603442478153"/>
  </r>
  <r>
    <x v="4"/>
    <x v="0"/>
    <x v="0"/>
    <x v="409"/>
    <n v="50.185933231335142"/>
  </r>
  <r>
    <x v="4"/>
    <x v="6"/>
    <x v="0"/>
    <x v="409"/>
    <n v="8.9524200401825696E-2"/>
  </r>
  <r>
    <x v="4"/>
    <x v="1"/>
    <x v="0"/>
    <x v="409"/>
    <n v="0.28109137529758244"/>
  </r>
  <r>
    <x v="4"/>
    <x v="2"/>
    <x v="0"/>
    <x v="409"/>
    <n v="2.1307970960226719"/>
  </r>
  <r>
    <x v="4"/>
    <x v="7"/>
    <x v="0"/>
    <x v="409"/>
    <n v="1.1054183574963097"/>
  </r>
  <r>
    <x v="4"/>
    <x v="8"/>
    <x v="0"/>
    <x v="409"/>
    <n v="8.9524200401825696E-2"/>
  </r>
  <r>
    <x v="4"/>
    <x v="5"/>
    <x v="0"/>
    <x v="409"/>
    <n v="2.1307970960226719"/>
  </r>
  <r>
    <x v="4"/>
    <x v="3"/>
    <x v="0"/>
    <x v="410"/>
    <n v="-0.36814705904444356"/>
  </r>
  <r>
    <x v="4"/>
    <x v="4"/>
    <x v="0"/>
    <x v="410"/>
    <n v="-0.62199425097645422"/>
  </r>
  <r>
    <x v="4"/>
    <x v="0"/>
    <x v="0"/>
    <x v="411"/>
    <n v="49.904382830340225"/>
  </r>
  <r>
    <x v="4"/>
    <x v="6"/>
    <x v="0"/>
    <x v="411"/>
    <n v="8.9113367325430626E-2"/>
  </r>
  <r>
    <x v="4"/>
    <x v="1"/>
    <x v="0"/>
    <x v="411"/>
    <n v="0.28155040099491413"/>
  </r>
  <r>
    <x v="4"/>
    <x v="2"/>
    <x v="0"/>
    <x v="411"/>
    <n v="2.1329488460908741"/>
  </r>
  <r>
    <x v="4"/>
    <x v="7"/>
    <x v="0"/>
    <x v="411"/>
    <n v="1.1057656790849433"/>
  </r>
  <r>
    <x v="4"/>
    <x v="8"/>
    <x v="0"/>
    <x v="411"/>
    <n v="8.9113367325430626E-2"/>
  </r>
  <r>
    <x v="4"/>
    <x v="5"/>
    <x v="0"/>
    <x v="411"/>
    <n v="2.1329488460908741"/>
  </r>
  <r>
    <x v="4"/>
    <x v="3"/>
    <x v="0"/>
    <x v="412"/>
    <n v="-0.366101359708082"/>
  </r>
  <r>
    <x v="4"/>
    <x v="4"/>
    <x v="0"/>
    <x v="412"/>
    <n v="-0.62253848577155102"/>
  </r>
  <r>
    <x v="4"/>
    <x v="0"/>
    <x v="0"/>
    <x v="413"/>
    <n v="49.622372877585988"/>
  </r>
  <r>
    <x v="4"/>
    <x v="6"/>
    <x v="0"/>
    <x v="413"/>
    <n v="8.8702913144042952E-2"/>
  </r>
  <r>
    <x v="4"/>
    <x v="1"/>
    <x v="0"/>
    <x v="413"/>
    <n v="0.28200995275423718"/>
  </r>
  <r>
    <x v="4"/>
    <x v="2"/>
    <x v="0"/>
    <x v="413"/>
    <n v="2.1349220491067444"/>
  </r>
  <r>
    <x v="4"/>
    <x v="7"/>
    <x v="0"/>
    <x v="413"/>
    <n v="1.1060776502010599"/>
  </r>
  <r>
    <x v="4"/>
    <x v="8"/>
    <x v="0"/>
    <x v="413"/>
    <n v="8.8702913144042952E-2"/>
  </r>
  <r>
    <x v="4"/>
    <x v="5"/>
    <x v="0"/>
    <x v="413"/>
    <n v="2.1349220491067444"/>
  </r>
  <r>
    <x v="4"/>
    <x v="3"/>
    <x v="0"/>
    <x v="414"/>
    <n v="-0.36398630323720704"/>
  </r>
  <r>
    <x v="4"/>
    <x v="4"/>
    <x v="0"/>
    <x v="414"/>
    <n v="-0.62314536040773971"/>
  </r>
  <r>
    <x v="4"/>
    <x v="0"/>
    <x v="0"/>
    <x v="415"/>
    <n v="49.339898509537299"/>
  </r>
  <r>
    <x v="4"/>
    <x v="6"/>
    <x v="0"/>
    <x v="415"/>
    <n v="8.8283248321129118E-2"/>
  </r>
  <r>
    <x v="4"/>
    <x v="1"/>
    <x v="0"/>
    <x v="415"/>
    <n v="0.2824743680486882"/>
  </r>
  <r>
    <x v="4"/>
    <x v="2"/>
    <x v="0"/>
    <x v="415"/>
    <n v="2.137071224887952"/>
  </r>
  <r>
    <x v="4"/>
    <x v="7"/>
    <x v="0"/>
    <x v="415"/>
    <n v="1.1064212884289644"/>
  </r>
  <r>
    <x v="4"/>
    <x v="8"/>
    <x v="0"/>
    <x v="415"/>
    <n v="8.8283248321129118E-2"/>
  </r>
  <r>
    <x v="4"/>
    <x v="5"/>
    <x v="0"/>
    <x v="415"/>
    <n v="2.137071224887952"/>
  </r>
  <r>
    <x v="4"/>
    <x v="3"/>
    <x v="0"/>
    <x v="416"/>
    <n v="-0.36187123576234548"/>
  </r>
  <r>
    <x v="4"/>
    <x v="4"/>
    <x v="0"/>
    <x v="416"/>
    <n v="-0.62373698963664737"/>
  </r>
  <r>
    <x v="4"/>
    <x v="0"/>
    <x v="0"/>
    <x v="417"/>
    <n v="49.056961513962506"/>
  </r>
  <r>
    <x v="4"/>
    <x v="6"/>
    <x v="0"/>
    <x v="417"/>
    <n v="8.7869064453020201E-2"/>
  </r>
  <r>
    <x v="4"/>
    <x v="1"/>
    <x v="0"/>
    <x v="417"/>
    <n v="0.28293699557479646"/>
  </r>
  <r>
    <x v="4"/>
    <x v="2"/>
    <x v="0"/>
    <x v="417"/>
    <n v="2.1391521838911887"/>
  </r>
  <r>
    <x v="4"/>
    <x v="7"/>
    <x v="0"/>
    <x v="417"/>
    <n v="1.1067519810426802"/>
  </r>
  <r>
    <x v="4"/>
    <x v="8"/>
    <x v="0"/>
    <x v="417"/>
    <n v="8.7869064453020201E-2"/>
  </r>
  <r>
    <x v="4"/>
    <x v="5"/>
    <x v="0"/>
    <x v="417"/>
    <n v="2.1391521838911887"/>
  </r>
  <r>
    <x v="4"/>
    <x v="3"/>
    <x v="0"/>
    <x v="418"/>
    <n v="-0.35975615689165519"/>
  </r>
  <r>
    <x v="4"/>
    <x v="4"/>
    <x v="0"/>
    <x v="418"/>
    <n v="-0.6243528152533262"/>
  </r>
  <r>
    <x v="4"/>
    <x v="0"/>
    <x v="0"/>
    <x v="419"/>
    <n v="48.773559091633729"/>
  </r>
  <r>
    <x v="4"/>
    <x v="6"/>
    <x v="0"/>
    <x v="419"/>
    <n v="8.7450255298049173E-2"/>
  </r>
  <r>
    <x v="4"/>
    <x v="1"/>
    <x v="0"/>
    <x v="419"/>
    <n v="0.28340242232877355"/>
  </r>
  <r>
    <x v="4"/>
    <x v="2"/>
    <x v="0"/>
    <x v="419"/>
    <n v="2.1413013824357097"/>
  </r>
  <r>
    <x v="4"/>
    <x v="7"/>
    <x v="0"/>
    <x v="419"/>
    <n v="1.1070918368085014"/>
  </r>
  <r>
    <x v="4"/>
    <x v="8"/>
    <x v="0"/>
    <x v="419"/>
    <n v="8.7450255298049173E-2"/>
  </r>
  <r>
    <x v="4"/>
    <x v="5"/>
    <x v="0"/>
    <x v="419"/>
    <n v="2.1413013824357097"/>
  </r>
  <r>
    <x v="4"/>
    <x v="3"/>
    <x v="0"/>
    <x v="420"/>
    <n v="-0.35764106701300369"/>
  </r>
  <r>
    <x v="4"/>
    <x v="4"/>
    <x v="0"/>
    <x v="420"/>
    <n v="-0.62495310642534108"/>
  </r>
  <r>
    <x v="4"/>
    <x v="0"/>
    <x v="0"/>
    <x v="421"/>
    <n v="48.489690973755138"/>
  </r>
  <r>
    <x v="4"/>
    <x v="6"/>
    <x v="0"/>
    <x v="421"/>
    <n v="8.7032407924354349E-2"/>
  </r>
  <r>
    <x v="4"/>
    <x v="1"/>
    <x v="0"/>
    <x v="421"/>
    <n v="0.28386811787859023"/>
  </r>
  <r>
    <x v="4"/>
    <x v="2"/>
    <x v="0"/>
    <x v="421"/>
    <n v="2.1433991409289677"/>
  </r>
  <r>
    <x v="4"/>
    <x v="7"/>
    <x v="0"/>
    <x v="421"/>
    <n v="1.1074188655692485"/>
  </r>
  <r>
    <x v="4"/>
    <x v="8"/>
    <x v="0"/>
    <x v="421"/>
    <n v="8.7032407924354349E-2"/>
  </r>
  <r>
    <x v="4"/>
    <x v="5"/>
    <x v="0"/>
    <x v="421"/>
    <n v="2.1433991409289677"/>
  </r>
  <r>
    <x v="4"/>
    <x v="3"/>
    <x v="0"/>
    <x v="422"/>
    <n v="-0.35549129196367213"/>
  </r>
  <r>
    <x v="4"/>
    <x v="4"/>
    <x v="0"/>
    <x v="422"/>
    <n v="-0.6255778824094671"/>
  </r>
  <r>
    <x v="4"/>
    <x v="0"/>
    <x v="0"/>
    <x v="423"/>
    <n v="48.205354671199075"/>
  </r>
  <r>
    <x v="4"/>
    <x v="6"/>
    <x v="0"/>
    <x v="423"/>
    <n v="8.6610634980881687E-2"/>
  </r>
  <r>
    <x v="4"/>
    <x v="1"/>
    <x v="0"/>
    <x v="423"/>
    <n v="0.28433630255606157"/>
  </r>
  <r>
    <x v="4"/>
    <x v="2"/>
    <x v="0"/>
    <x v="423"/>
    <n v="2.1455321440359643"/>
  </r>
  <r>
    <x v="4"/>
    <x v="7"/>
    <x v="0"/>
    <x v="423"/>
    <n v="1.10775491604916"/>
  </r>
  <r>
    <x v="4"/>
    <x v="8"/>
    <x v="0"/>
    <x v="423"/>
    <n v="8.6610634980881687E-2"/>
  </r>
  <r>
    <x v="4"/>
    <x v="5"/>
    <x v="0"/>
    <x v="423"/>
    <n v="2.1455321440359643"/>
  </r>
  <r>
    <x v="4"/>
    <x v="3"/>
    <x v="0"/>
    <x v="424"/>
    <n v="-0.35337617931191501"/>
  </r>
  <r>
    <x v="4"/>
    <x v="4"/>
    <x v="0"/>
    <x v="424"/>
    <n v="-0.62620720670449881"/>
  </r>
  <r>
    <x v="4"/>
    <x v="0"/>
    <x v="0"/>
    <x v="425"/>
    <n v="47.920549286838103"/>
  </r>
  <r>
    <x v="4"/>
    <x v="6"/>
    <x v="0"/>
    <x v="425"/>
    <n v="8.6188448301426662E-2"/>
  </r>
  <r>
    <x v="4"/>
    <x v="1"/>
    <x v="0"/>
    <x v="425"/>
    <n v="0.28480538436097219"/>
  </r>
  <r>
    <x v="4"/>
    <x v="2"/>
    <x v="0"/>
    <x v="425"/>
    <n v="2.1476813769028857"/>
  </r>
  <r>
    <x v="4"/>
    <x v="7"/>
    <x v="0"/>
    <x v="425"/>
    <n v="1.1080890539356503"/>
  </r>
  <r>
    <x v="4"/>
    <x v="8"/>
    <x v="0"/>
    <x v="425"/>
    <n v="8.6188448301426662E-2"/>
  </r>
  <r>
    <x v="4"/>
    <x v="5"/>
    <x v="0"/>
    <x v="425"/>
    <n v="2.1476813769028857"/>
  </r>
  <r>
    <x v="4"/>
    <x v="3"/>
    <x v="0"/>
    <x v="426"/>
    <n v="-0.35126105565799204"/>
  </r>
  <r>
    <x v="4"/>
    <x v="4"/>
    <x v="0"/>
    <x v="426"/>
    <n v="-0.62682056066276637"/>
  </r>
  <r>
    <x v="4"/>
    <x v="0"/>
    <x v="0"/>
    <x v="427"/>
    <n v="47.63527356046388"/>
  </r>
  <r>
    <x v="4"/>
    <x v="6"/>
    <x v="0"/>
    <x v="427"/>
    <n v="8.5765059395249338E-2"/>
  </r>
  <r>
    <x v="4"/>
    <x v="1"/>
    <x v="0"/>
    <x v="427"/>
    <n v="0.28527572637422577"/>
  </r>
  <r>
    <x v="4"/>
    <x v="2"/>
    <x v="0"/>
    <x v="427"/>
    <n v="2.1497623911791974"/>
  </r>
  <r>
    <x v="4"/>
    <x v="7"/>
    <x v="0"/>
    <x v="427"/>
    <n v="1.1084105441987713"/>
  </r>
  <r>
    <x v="4"/>
    <x v="8"/>
    <x v="0"/>
    <x v="427"/>
    <n v="8.5765059395249338E-2"/>
  </r>
  <r>
    <x v="4"/>
    <x v="5"/>
    <x v="0"/>
    <x v="427"/>
    <n v="2.1497623911791974"/>
  </r>
  <r>
    <x v="4"/>
    <x v="3"/>
    <x v="0"/>
    <x v="428"/>
    <n v="-0.34914592060876215"/>
  </r>
  <r>
    <x v="4"/>
    <x v="4"/>
    <x v="0"/>
    <x v="428"/>
    <n v="-0.62745883439165873"/>
  </r>
  <r>
    <x v="4"/>
    <x v="0"/>
    <x v="0"/>
    <x v="429"/>
    <n v="47.349524701222187"/>
  </r>
  <r>
    <x v="4"/>
    <x v="6"/>
    <x v="0"/>
    <x v="429"/>
    <n v="8.5337099661515148E-2"/>
  </r>
  <r>
    <x v="4"/>
    <x v="1"/>
    <x v="0"/>
    <x v="429"/>
    <n v="0.2857488592416913"/>
  </r>
  <r>
    <x v="4"/>
    <x v="2"/>
    <x v="0"/>
    <x v="429"/>
    <n v="2.1519116468047139"/>
  </r>
  <r>
    <x v="4"/>
    <x v="7"/>
    <x v="0"/>
    <x v="429"/>
    <n v="1.1087408822547353"/>
  </r>
  <r>
    <x v="4"/>
    <x v="8"/>
    <x v="0"/>
    <x v="429"/>
    <n v="8.5337099661515148E-2"/>
  </r>
  <r>
    <x v="4"/>
    <x v="5"/>
    <x v="0"/>
    <x v="429"/>
    <n v="2.1519116468047139"/>
  </r>
  <r>
    <x v="4"/>
    <x v="3"/>
    <x v="0"/>
    <x v="430"/>
    <n v="-0.34703077455803255"/>
  </r>
  <r>
    <x v="4"/>
    <x v="4"/>
    <x v="0"/>
    <x v="430"/>
    <n v="-0.62808084879057979"/>
  </r>
  <r>
    <x v="4"/>
    <x v="0"/>
    <x v="0"/>
    <x v="431"/>
    <n v="47.063302381970878"/>
  </r>
  <r>
    <x v="4"/>
    <x v="6"/>
    <x v="0"/>
    <x v="431"/>
    <n v="8.4909994729356383E-2"/>
  </r>
  <r>
    <x v="4"/>
    <x v="1"/>
    <x v="0"/>
    <x v="431"/>
    <n v="0.28622231925130998"/>
  </r>
  <r>
    <x v="4"/>
    <x v="2"/>
    <x v="0"/>
    <x v="431"/>
    <n v="2.1540094610162686"/>
  </r>
  <r>
    <x v="4"/>
    <x v="7"/>
    <x v="0"/>
    <x v="431"/>
    <n v="1.1090586919504779"/>
  </r>
  <r>
    <x v="4"/>
    <x v="8"/>
    <x v="0"/>
    <x v="431"/>
    <n v="8.4909994729356383E-2"/>
  </r>
  <r>
    <x v="4"/>
    <x v="5"/>
    <x v="0"/>
    <x v="431"/>
    <n v="2.1540094610162686"/>
  </r>
  <r>
    <x v="4"/>
    <x v="3"/>
    <x v="0"/>
    <x v="432"/>
    <n v="-0.34488094240270328"/>
  </r>
  <r>
    <x v="4"/>
    <x v="4"/>
    <x v="0"/>
    <x v="432"/>
    <n v="-0.62872807132839936"/>
  </r>
  <r>
    <x v="4"/>
    <x v="0"/>
    <x v="0"/>
    <x v="433"/>
    <n v="46.776604113685487"/>
  </r>
  <r>
    <x v="4"/>
    <x v="6"/>
    <x v="0"/>
    <x v="433"/>
    <n v="8.4478998831195765E-2"/>
  </r>
  <r>
    <x v="4"/>
    <x v="1"/>
    <x v="0"/>
    <x v="433"/>
    <n v="0.28669826828538858"/>
  </r>
  <r>
    <x v="4"/>
    <x v="2"/>
    <x v="0"/>
    <x v="433"/>
    <n v="2.1561089647833187"/>
  </r>
  <r>
    <x v="4"/>
    <x v="7"/>
    <x v="0"/>
    <x v="433"/>
    <n v="1.1093852075228972"/>
  </r>
  <r>
    <x v="4"/>
    <x v="8"/>
    <x v="0"/>
    <x v="433"/>
    <n v="8.4478998831195765E-2"/>
  </r>
  <r>
    <x v="4"/>
    <x v="5"/>
    <x v="0"/>
    <x v="433"/>
    <n v="2.1561089647833187"/>
  </r>
  <r>
    <x v="4"/>
    <x v="3"/>
    <x v="0"/>
    <x v="434"/>
    <n v="-0.3428351233799587"/>
  </r>
  <r>
    <x v="4"/>
    <x v="4"/>
    <x v="0"/>
    <x v="434"/>
    <n v="-0.62937984138059511"/>
  </r>
  <r>
    <x v="4"/>
    <x v="0"/>
    <x v="0"/>
    <x v="435"/>
    <n v="46.4894283630979"/>
  </r>
  <r>
    <x v="4"/>
    <x v="6"/>
    <x v="0"/>
    <x v="435"/>
    <n v="8.4046212893031422E-2"/>
  </r>
  <r>
    <x v="4"/>
    <x v="1"/>
    <x v="0"/>
    <x v="435"/>
    <n v="0.28717575058758349"/>
  </r>
  <r>
    <x v="4"/>
    <x v="2"/>
    <x v="0"/>
    <x v="435"/>
    <n v="2.1582608511997092"/>
  </r>
  <r>
    <x v="4"/>
    <x v="7"/>
    <x v="0"/>
    <x v="435"/>
    <n v="1.109709833604879"/>
  </r>
  <r>
    <x v="4"/>
    <x v="8"/>
    <x v="0"/>
    <x v="435"/>
    <n v="8.4046212893031422E-2"/>
  </r>
  <r>
    <x v="4"/>
    <x v="5"/>
    <x v="0"/>
    <x v="435"/>
    <n v="2.1582608511997092"/>
  </r>
  <r>
    <x v="4"/>
    <x v="3"/>
    <x v="0"/>
    <x v="436"/>
    <n v="-0.34078929441497818"/>
  </r>
  <r>
    <x v="4"/>
    <x v="4"/>
    <x v="0"/>
    <x v="436"/>
    <n v="-0.62997244546144637"/>
  </r>
  <r>
    <x v="4"/>
    <x v="0"/>
    <x v="0"/>
    <x v="437"/>
    <n v="46.201774482930738"/>
  </r>
  <r>
    <x v="4"/>
    <x v="6"/>
    <x v="0"/>
    <x v="437"/>
    <n v="8.3613594358939794E-2"/>
  </r>
  <r>
    <x v="4"/>
    <x v="1"/>
    <x v="0"/>
    <x v="437"/>
    <n v="0.28765388016716587"/>
  </r>
  <r>
    <x v="4"/>
    <x v="2"/>
    <x v="0"/>
    <x v="437"/>
    <n v="2.1602341792425905"/>
  </r>
  <r>
    <x v="4"/>
    <x v="7"/>
    <x v="0"/>
    <x v="437"/>
    <n v="1.1100012872531237"/>
  </r>
  <r>
    <x v="4"/>
    <x v="8"/>
    <x v="0"/>
    <x v="437"/>
    <n v="8.3613594358939794E-2"/>
  </r>
  <r>
    <x v="4"/>
    <x v="5"/>
    <x v="0"/>
    <x v="437"/>
    <n v="2.1602341792425905"/>
  </r>
  <r>
    <x v="4"/>
    <x v="3"/>
    <x v="0"/>
    <x v="438"/>
    <n v="-0.33867410393746411"/>
  </r>
  <r>
    <x v="4"/>
    <x v="4"/>
    <x v="0"/>
    <x v="438"/>
    <n v="-0.63063287000881818"/>
  </r>
  <r>
    <x v="4"/>
    <x v="0"/>
    <x v="0"/>
    <x v="439"/>
    <n v="45.913637759955783"/>
  </r>
  <r>
    <x v="4"/>
    <x v="6"/>
    <x v="0"/>
    <x v="439"/>
    <n v="8.3172210316404427E-2"/>
  </r>
  <r>
    <x v="4"/>
    <x v="1"/>
    <x v="0"/>
    <x v="439"/>
    <n v="0.28813672297495541"/>
  </r>
  <r>
    <x v="4"/>
    <x v="2"/>
    <x v="0"/>
    <x v="439"/>
    <n v="2.1623834911991247"/>
  </r>
  <r>
    <x v="4"/>
    <x v="7"/>
    <x v="0"/>
    <x v="439"/>
    <n v="1.1103221901286957"/>
  </r>
  <r>
    <x v="4"/>
    <x v="8"/>
    <x v="0"/>
    <x v="439"/>
    <n v="8.3172210316404427E-2"/>
  </r>
  <r>
    <x v="4"/>
    <x v="5"/>
    <x v="0"/>
    <x v="439"/>
    <n v="2.1623834911991247"/>
  </r>
  <r>
    <x v="4"/>
    <x v="3"/>
    <x v="0"/>
    <x v="440"/>
    <n v="-0.33655890244052022"/>
  </r>
  <r>
    <x v="4"/>
    <x v="4"/>
    <x v="0"/>
    <x v="440"/>
    <n v="-0.63127631992673239"/>
  </r>
  <r>
    <x v="4"/>
    <x v="0"/>
    <x v="0"/>
    <x v="441"/>
    <n v="45.6250197148875"/>
  </r>
  <r>
    <x v="4"/>
    <x v="6"/>
    <x v="0"/>
    <x v="441"/>
    <n v="8.2735743594187755E-2"/>
  </r>
  <r>
    <x v="4"/>
    <x v="1"/>
    <x v="0"/>
    <x v="441"/>
    <n v="0.28861804506828287"/>
  </r>
  <r>
    <x v="4"/>
    <x v="2"/>
    <x v="0"/>
    <x v="441"/>
    <n v="2.164464582052803"/>
  </r>
  <r>
    <x v="4"/>
    <x v="7"/>
    <x v="0"/>
    <x v="441"/>
    <n v="1.1106308609680089"/>
  </r>
  <r>
    <x v="4"/>
    <x v="8"/>
    <x v="0"/>
    <x v="441"/>
    <n v="8.2735743594187755E-2"/>
  </r>
  <r>
    <x v="4"/>
    <x v="5"/>
    <x v="0"/>
    <x v="441"/>
    <n v="2.164464582052803"/>
  </r>
  <r>
    <x v="4"/>
    <x v="3"/>
    <x v="0"/>
    <x v="442"/>
    <n v="-0.33444368956951909"/>
  </r>
  <r>
    <x v="4"/>
    <x v="4"/>
    <x v="0"/>
    <x v="442"/>
    <n v="-0.63194569171577397"/>
  </r>
  <r>
    <x v="4"/>
    <x v="0"/>
    <x v="0"/>
    <x v="443"/>
    <n v="45.335917568647091"/>
  </r>
  <r>
    <x v="4"/>
    <x v="6"/>
    <x v="0"/>
    <x v="443"/>
    <n v="8.2294782690279192E-2"/>
  </r>
  <r>
    <x v="4"/>
    <x v="1"/>
    <x v="0"/>
    <x v="443"/>
    <n v="0.28910214624040892"/>
  </r>
  <r>
    <x v="4"/>
    <x v="2"/>
    <x v="0"/>
    <x v="443"/>
    <n v="2.1666139167642684"/>
  </r>
  <r>
    <x v="4"/>
    <x v="7"/>
    <x v="0"/>
    <x v="443"/>
    <n v="1.1109479407490521"/>
  </r>
  <r>
    <x v="4"/>
    <x v="8"/>
    <x v="0"/>
    <x v="443"/>
    <n v="8.2294782690279192E-2"/>
  </r>
  <r>
    <x v="4"/>
    <x v="5"/>
    <x v="0"/>
    <x v="443"/>
    <n v="2.1666139167642684"/>
  </r>
  <r>
    <x v="4"/>
    <x v="3"/>
    <x v="0"/>
    <x v="444"/>
    <n v="-0.33232846567895491"/>
  </r>
  <r>
    <x v="4"/>
    <x v="4"/>
    <x v="0"/>
    <x v="444"/>
    <n v="-0.63259779994488952"/>
  </r>
  <r>
    <x v="4"/>
    <x v="0"/>
    <x v="0"/>
    <x v="445"/>
    <n v="45.046330910880634"/>
  </r>
  <r>
    <x v="4"/>
    <x v="6"/>
    <x v="0"/>
    <x v="445"/>
    <n v="8.1854524944590529E-2"/>
  </r>
  <r>
    <x v="4"/>
    <x v="1"/>
    <x v="0"/>
    <x v="445"/>
    <n v="0.28958665776645309"/>
  </r>
  <r>
    <x v="4"/>
    <x v="2"/>
    <x v="0"/>
    <x v="445"/>
    <n v="2.168711808169741"/>
  </r>
  <r>
    <x v="4"/>
    <x v="7"/>
    <x v="0"/>
    <x v="445"/>
    <n v="1.1112529086385523"/>
  </r>
  <r>
    <x v="4"/>
    <x v="8"/>
    <x v="0"/>
    <x v="445"/>
    <n v="8.1854524944590529E-2"/>
  </r>
  <r>
    <x v="4"/>
    <x v="5"/>
    <x v="0"/>
    <x v="445"/>
    <n v="2.168711808169741"/>
  </r>
  <r>
    <x v="4"/>
    <x v="3"/>
    <x v="0"/>
    <x v="446"/>
    <n v="-0.33017855442407651"/>
  </r>
  <r>
    <x v="4"/>
    <x v="4"/>
    <x v="0"/>
    <x v="446"/>
    <n v="-0.63327611833423614"/>
  </r>
  <r>
    <x v="4"/>
    <x v="0"/>
    <x v="0"/>
    <x v="447"/>
    <n v="44.756257252565987"/>
  </r>
  <r>
    <x v="4"/>
    <x v="6"/>
    <x v="0"/>
    <x v="447"/>
    <n v="8.1410424800957171E-2"/>
  </r>
  <r>
    <x v="4"/>
    <x v="1"/>
    <x v="0"/>
    <x v="447"/>
    <n v="0.29007365831464704"/>
  </r>
  <r>
    <x v="4"/>
    <x v="2"/>
    <x v="0"/>
    <x v="447"/>
    <n v="2.1708449464108637"/>
  </r>
  <r>
    <x v="4"/>
    <x v="7"/>
    <x v="0"/>
    <x v="447"/>
    <n v="1.1115661429122499"/>
  </r>
  <r>
    <x v="4"/>
    <x v="8"/>
    <x v="0"/>
    <x v="447"/>
    <n v="8.1410424800957171E-2"/>
  </r>
  <r>
    <x v="4"/>
    <x v="5"/>
    <x v="0"/>
    <x v="447"/>
    <n v="2.1708449464108637"/>
  </r>
  <r>
    <x v="4"/>
    <x v="3"/>
    <x v="0"/>
    <x v="448"/>
    <n v="-0.32806330778059056"/>
  </r>
  <r>
    <x v="4"/>
    <x v="4"/>
    <x v="0"/>
    <x v="448"/>
    <n v="-0.63395898310923959"/>
  </r>
  <r>
    <x v="4"/>
    <x v="0"/>
    <x v="0"/>
    <x v="449"/>
    <n v="44.465695593390443"/>
  </r>
  <r>
    <x v="4"/>
    <x v="6"/>
    <x v="0"/>
    <x v="449"/>
    <n v="8.0965745730831332E-2"/>
  </r>
  <r>
    <x v="4"/>
    <x v="1"/>
    <x v="0"/>
    <x v="449"/>
    <n v="0.29056165917554755"/>
  </r>
  <r>
    <x v="4"/>
    <x v="2"/>
    <x v="0"/>
    <x v="449"/>
    <n v="2.1729943154395559"/>
  </r>
  <r>
    <x v="4"/>
    <x v="7"/>
    <x v="0"/>
    <x v="449"/>
    <n v="1.1118774444074311"/>
  </r>
  <r>
    <x v="4"/>
    <x v="8"/>
    <x v="0"/>
    <x v="449"/>
    <n v="8.0965745730831332E-2"/>
  </r>
  <r>
    <x v="4"/>
    <x v="5"/>
    <x v="0"/>
    <x v="449"/>
    <n v="2.1729943154395559"/>
  </r>
  <r>
    <x v="4"/>
    <x v="3"/>
    <x v="0"/>
    <x v="450"/>
    <n v="-0.32594805011811889"/>
  </r>
  <r>
    <x v="4"/>
    <x v="4"/>
    <x v="0"/>
    <x v="450"/>
    <n v="-0.63462414859521976"/>
  </r>
  <r>
    <x v="4"/>
    <x v="0"/>
    <x v="0"/>
    <x v="451"/>
    <n v="44.174644592070862"/>
  </r>
  <r>
    <x v="4"/>
    <x v="6"/>
    <x v="0"/>
    <x v="451"/>
    <n v="8.0519753130419411E-2"/>
  </r>
  <r>
    <x v="4"/>
    <x v="1"/>
    <x v="0"/>
    <x v="451"/>
    <n v="0.29105100131957756"/>
  </r>
  <r>
    <x v="4"/>
    <x v="2"/>
    <x v="0"/>
    <x v="451"/>
    <n v="2.1750754615514767"/>
  </r>
  <r>
    <x v="4"/>
    <x v="7"/>
    <x v="0"/>
    <x v="451"/>
    <n v="1.1121768156817966"/>
  </r>
  <r>
    <x v="4"/>
    <x v="8"/>
    <x v="0"/>
    <x v="451"/>
    <n v="8.0519753130419411E-2"/>
  </r>
  <r>
    <x v="4"/>
    <x v="5"/>
    <x v="0"/>
    <x v="451"/>
    <n v="2.1750754615514767"/>
  </r>
  <r>
    <x v="4"/>
    <x v="3"/>
    <x v="0"/>
    <x v="452"/>
    <n v="-0.32383278108346625"/>
  </r>
  <r>
    <x v="4"/>
    <x v="4"/>
    <x v="0"/>
    <x v="452"/>
    <n v="-0.63531595899432025"/>
  </r>
  <r>
    <x v="4"/>
    <x v="0"/>
    <x v="0"/>
    <x v="453"/>
    <n v="43.883101477835709"/>
  </r>
  <r>
    <x v="4"/>
    <x v="6"/>
    <x v="0"/>
    <x v="453"/>
    <n v="8.0069321229142607E-2"/>
  </r>
  <r>
    <x v="4"/>
    <x v="1"/>
    <x v="0"/>
    <x v="453"/>
    <n v="0.29154311423515716"/>
  </r>
  <r>
    <x v="4"/>
    <x v="2"/>
    <x v="0"/>
    <x v="453"/>
    <n v="2.1772248533319805"/>
  </r>
  <r>
    <x v="4"/>
    <x v="7"/>
    <x v="0"/>
    <x v="453"/>
    <n v="1.1124842778765995"/>
  </r>
  <r>
    <x v="4"/>
    <x v="8"/>
    <x v="0"/>
    <x v="453"/>
    <n v="8.0069321229142607E-2"/>
  </r>
  <r>
    <x v="4"/>
    <x v="5"/>
    <x v="0"/>
    <x v="453"/>
    <n v="2.1772248533319805"/>
  </r>
  <r>
    <x v="4"/>
    <x v="3"/>
    <x v="0"/>
    <x v="454"/>
    <n v="-0.32171750103049401"/>
  </r>
  <r>
    <x v="4"/>
    <x v="4"/>
    <x v="0"/>
    <x v="454"/>
    <n v="-0.63598978122039185"/>
  </r>
  <r>
    <x v="4"/>
    <x v="0"/>
    <x v="0"/>
    <x v="455"/>
    <n v="43.591065779608911"/>
  </r>
  <r>
    <x v="4"/>
    <x v="6"/>
    <x v="0"/>
    <x v="455"/>
    <n v="7.9619482649027851E-2"/>
  </r>
  <r>
    <x v="4"/>
    <x v="1"/>
    <x v="0"/>
    <x v="455"/>
    <n v="0.29203569822679787"/>
  </r>
  <r>
    <x v="4"/>
    <x v="2"/>
    <x v="0"/>
    <x v="455"/>
    <n v="2.1790132005306084"/>
  </r>
  <r>
    <x v="4"/>
    <x v="7"/>
    <x v="0"/>
    <x v="455"/>
    <n v="1.1127799306135078"/>
  </r>
  <r>
    <x v="4"/>
    <x v="8"/>
    <x v="0"/>
    <x v="455"/>
    <n v="7.9619482649027851E-2"/>
  </r>
  <r>
    <x v="4"/>
    <x v="5"/>
    <x v="0"/>
    <x v="455"/>
    <n v="2.1790132005306084"/>
  </r>
  <r>
    <x v="4"/>
    <x v="3"/>
    <x v="0"/>
    <x v="456"/>
    <n v="-0.32105492047418416"/>
  </r>
  <r>
    <x v="4"/>
    <x v="4"/>
    <x v="0"/>
    <x v="456"/>
    <n v="-0.63669053659040076"/>
  </r>
  <r>
    <x v="4"/>
    <x v="0"/>
    <x v="0"/>
    <x v="457"/>
    <n v="43.298529875293951"/>
  </r>
  <r>
    <x v="4"/>
    <x v="6"/>
    <x v="0"/>
    <x v="457"/>
    <n v="7.9154589799138364E-2"/>
  </r>
  <r>
    <x v="4"/>
    <x v="1"/>
    <x v="0"/>
    <x v="457"/>
    <n v="0.29253590431496257"/>
  </r>
  <r>
    <x v="4"/>
    <x v="2"/>
    <x v="0"/>
    <x v="457"/>
    <n v="2.1807863422319085"/>
  </r>
  <r>
    <x v="4"/>
    <x v="7"/>
    <x v="0"/>
    <x v="457"/>
    <n v="1.1130838248959871"/>
  </r>
  <r>
    <x v="4"/>
    <x v="8"/>
    <x v="0"/>
    <x v="457"/>
    <n v="7.9154589799138364E-2"/>
  </r>
  <r>
    <x v="4"/>
    <x v="5"/>
    <x v="0"/>
    <x v="457"/>
    <n v="2.1807863422319085"/>
  </r>
  <r>
    <x v="4"/>
    <x v="3"/>
    <x v="0"/>
    <x v="458"/>
    <n v="-0.31902394003839873"/>
  </r>
  <r>
    <x v="4"/>
    <x v="4"/>
    <x v="0"/>
    <x v="458"/>
    <n v="-0.63739083284918285"/>
  </r>
  <r>
    <x v="4"/>
    <x v="0"/>
    <x v="0"/>
    <x v="459"/>
    <n v="43.005491987303138"/>
  </r>
  <r>
    <x v="4"/>
    <x v="6"/>
    <x v="0"/>
    <x v="459"/>
    <n v="7.868736882563454E-2"/>
  </r>
  <r>
    <x v="4"/>
    <x v="1"/>
    <x v="0"/>
    <x v="459"/>
    <n v="0.29303788799081476"/>
  </r>
  <r>
    <x v="4"/>
    <x v="2"/>
    <x v="0"/>
    <x v="459"/>
    <n v="2.1829195637575549"/>
  </r>
  <r>
    <x v="4"/>
    <x v="7"/>
    <x v="0"/>
    <x v="459"/>
    <n v="1.1133861200742492"/>
  </r>
  <r>
    <x v="4"/>
    <x v="8"/>
    <x v="0"/>
    <x v="459"/>
    <n v="7.868736882563454E-2"/>
  </r>
  <r>
    <x v="4"/>
    <x v="5"/>
    <x v="0"/>
    <x v="459"/>
    <n v="2.1829195637575549"/>
  </r>
  <r>
    <x v="4"/>
    <x v="3"/>
    <x v="0"/>
    <x v="460"/>
    <n v="-0.31694332887926002"/>
  </r>
  <r>
    <x v="4"/>
    <x v="4"/>
    <x v="0"/>
    <x v="460"/>
    <n v="-0.63804989662572531"/>
  </r>
  <r>
    <x v="4"/>
    <x v="0"/>
    <x v="0"/>
    <x v="461"/>
    <n v="42.711956484321334"/>
  </r>
  <r>
    <x v="4"/>
    <x v="6"/>
    <x v="0"/>
    <x v="461"/>
    <n v="7.8231274840085754E-2"/>
  </r>
  <r>
    <x v="4"/>
    <x v="1"/>
    <x v="0"/>
    <x v="461"/>
    <n v="0.29353550298180303"/>
  </r>
  <r>
    <x v="4"/>
    <x v="2"/>
    <x v="0"/>
    <x v="461"/>
    <n v="2.1849420052079771"/>
  </r>
  <r>
    <x v="4"/>
    <x v="7"/>
    <x v="0"/>
    <x v="461"/>
    <n v="1.1136670930942845"/>
  </r>
  <r>
    <x v="4"/>
    <x v="8"/>
    <x v="0"/>
    <x v="461"/>
    <n v="7.8231274840085754E-2"/>
  </r>
  <r>
    <x v="4"/>
    <x v="5"/>
    <x v="0"/>
    <x v="461"/>
    <n v="2.1849420052079771"/>
  </r>
  <r>
    <x v="4"/>
    <x v="3"/>
    <x v="0"/>
    <x v="462"/>
    <n v="-0.31482802939916121"/>
  </r>
  <r>
    <x v="4"/>
    <x v="4"/>
    <x v="0"/>
    <x v="462"/>
    <n v="-0.63875879973080973"/>
  </r>
  <r>
    <x v="4"/>
    <x v="0"/>
    <x v="0"/>
    <x v="463"/>
    <n v="42.417919917136366"/>
  </r>
  <r>
    <x v="4"/>
    <x v="6"/>
    <x v="0"/>
    <x v="463"/>
    <n v="7.7769289872674216E-2"/>
  </r>
  <r>
    <x v="4"/>
    <x v="1"/>
    <x v="0"/>
    <x v="463"/>
    <n v="0.29403656718496424"/>
  </r>
  <r>
    <x v="4"/>
    <x v="2"/>
    <x v="0"/>
    <x v="463"/>
    <n v="2.1870855736930017"/>
  </r>
  <r>
    <x v="4"/>
    <x v="7"/>
    <x v="0"/>
    <x v="463"/>
    <n v="1.1139656024580138"/>
  </r>
  <r>
    <x v="4"/>
    <x v="8"/>
    <x v="0"/>
    <x v="463"/>
    <n v="7.7769289872674216E-2"/>
  </r>
  <r>
    <x v="4"/>
    <x v="5"/>
    <x v="0"/>
    <x v="463"/>
    <n v="2.1870855736930017"/>
  </r>
  <r>
    <x v="4"/>
    <x v="3"/>
    <x v="0"/>
    <x v="464"/>
    <n v="-0.31271271882268303"/>
  </r>
  <r>
    <x v="4"/>
    <x v="4"/>
    <x v="0"/>
    <x v="464"/>
    <n v="-0.63944915073863573"/>
  </r>
  <r>
    <x v="4"/>
    <x v="0"/>
    <x v="0"/>
    <x v="465"/>
    <n v="42.123382627151855"/>
  </r>
  <r>
    <x v="4"/>
    <x v="6"/>
    <x v="0"/>
    <x v="465"/>
    <n v="7.7309683930695122E-2"/>
  </r>
  <r>
    <x v="4"/>
    <x v="1"/>
    <x v="0"/>
    <x v="465"/>
    <n v="0.29453728998451034"/>
  </r>
  <r>
    <x v="4"/>
    <x v="2"/>
    <x v="0"/>
    <x v="465"/>
    <n v="2.189161103341084"/>
  </r>
  <r>
    <x v="4"/>
    <x v="7"/>
    <x v="0"/>
    <x v="465"/>
    <n v="1.1142525893535622"/>
  </r>
  <r>
    <x v="4"/>
    <x v="8"/>
    <x v="0"/>
    <x v="465"/>
    <n v="7.7309683930695122E-2"/>
  </r>
  <r>
    <x v="4"/>
    <x v="5"/>
    <x v="0"/>
    <x v="465"/>
    <n v="2.189161103341084"/>
  </r>
  <r>
    <x v="4"/>
    <x v="3"/>
    <x v="0"/>
    <x v="466"/>
    <n v="-0.31059739677613551"/>
  </r>
  <r>
    <x v="4"/>
    <x v="4"/>
    <x v="0"/>
    <x v="466"/>
    <n v="-0.64016697288331592"/>
  </r>
  <r>
    <x v="4"/>
    <x v="0"/>
    <x v="0"/>
    <x v="467"/>
    <n v="41.828341860607047"/>
  </r>
  <r>
    <x v="4"/>
    <x v="6"/>
    <x v="0"/>
    <x v="467"/>
    <n v="7.6845725657095465E-2"/>
  </r>
  <r>
    <x v="4"/>
    <x v="1"/>
    <x v="0"/>
    <x v="467"/>
    <n v="0.29504076654480693"/>
  </r>
  <r>
    <x v="4"/>
    <x v="2"/>
    <x v="0"/>
    <x v="467"/>
    <n v="2.1913046944503667"/>
  </r>
  <r>
    <x v="4"/>
    <x v="7"/>
    <x v="0"/>
    <x v="467"/>
    <n v="1.1145472493040156"/>
  </r>
  <r>
    <x v="4"/>
    <x v="8"/>
    <x v="0"/>
    <x v="467"/>
    <n v="7.6845725657095465E-2"/>
  </r>
  <r>
    <x v="4"/>
    <x v="5"/>
    <x v="0"/>
    <x v="467"/>
    <n v="2.1913046944503667"/>
  </r>
  <r>
    <x v="4"/>
    <x v="3"/>
    <x v="0"/>
    <x v="468"/>
    <n v="-0.30848206362295016"/>
  </r>
  <r>
    <x v="4"/>
    <x v="4"/>
    <x v="0"/>
    <x v="468"/>
    <n v="-0.64086595489891707"/>
  </r>
  <r>
    <x v="4"/>
    <x v="0"/>
    <x v="0"/>
    <x v="469"/>
    <n v="41.532797059146304"/>
  </r>
  <r>
    <x v="4"/>
    <x v="6"/>
    <x v="0"/>
    <x v="469"/>
    <n v="7.6382201566852645E-2"/>
  </r>
  <r>
    <x v="4"/>
    <x v="1"/>
    <x v="0"/>
    <x v="469"/>
    <n v="0.29554480146074291"/>
  </r>
  <r>
    <x v="4"/>
    <x v="2"/>
    <x v="0"/>
    <x v="469"/>
    <n v="2.1933969796902963"/>
  </r>
  <r>
    <x v="4"/>
    <x v="7"/>
    <x v="0"/>
    <x v="469"/>
    <n v="1.1148305080109384"/>
  </r>
  <r>
    <x v="4"/>
    <x v="8"/>
    <x v="0"/>
    <x v="469"/>
    <n v="7.6382201566852645E-2"/>
  </r>
  <r>
    <x v="4"/>
    <x v="5"/>
    <x v="0"/>
    <x v="469"/>
    <n v="2.1933969796902963"/>
  </r>
  <r>
    <x v="4"/>
    <x v="3"/>
    <x v="0"/>
    <x v="470"/>
    <n v="-0.30633204122140212"/>
  </r>
  <r>
    <x v="4"/>
    <x v="4"/>
    <x v="0"/>
    <x v="470"/>
    <n v="-0.64159269541889108"/>
  </r>
  <r>
    <x v="4"/>
    <x v="0"/>
    <x v="0"/>
    <x v="471"/>
    <n v="41.236745737586944"/>
  </r>
  <r>
    <x v="4"/>
    <x v="6"/>
    <x v="0"/>
    <x v="471"/>
    <n v="7.5914926356351414E-2"/>
  </r>
  <r>
    <x v="4"/>
    <x v="1"/>
    <x v="0"/>
    <x v="471"/>
    <n v="0.29605132155936303"/>
  </r>
  <r>
    <x v="4"/>
    <x v="2"/>
    <x v="0"/>
    <x v="471"/>
    <n v="2.1955244175450228"/>
  </r>
  <r>
    <x v="4"/>
    <x v="7"/>
    <x v="0"/>
    <x v="471"/>
    <n v="1.1151212966058388"/>
  </r>
  <r>
    <x v="4"/>
    <x v="8"/>
    <x v="0"/>
    <x v="471"/>
    <n v="7.5914926356351414E-2"/>
  </r>
  <r>
    <x v="4"/>
    <x v="5"/>
    <x v="0"/>
    <x v="471"/>
    <n v="2.1955244175450228"/>
  </r>
  <r>
    <x v="4"/>
    <x v="3"/>
    <x v="0"/>
    <x v="472"/>
    <n v="-0.30421668512755629"/>
  </r>
  <r>
    <x v="4"/>
    <x v="4"/>
    <x v="0"/>
    <x v="472"/>
    <n v="-0.64232396797185842"/>
  </r>
  <r>
    <x v="4"/>
    <x v="0"/>
    <x v="0"/>
    <x v="473"/>
    <n v="40.940186788799288"/>
  </r>
  <r>
    <x v="4"/>
    <x v="6"/>
    <x v="0"/>
    <x v="473"/>
    <n v="7.5446901805806613E-2"/>
  </r>
  <r>
    <x v="4"/>
    <x v="1"/>
    <x v="0"/>
    <x v="473"/>
    <n v="0.29655894878765865"/>
  </r>
  <r>
    <x v="4"/>
    <x v="2"/>
    <x v="0"/>
    <x v="473"/>
    <n v="2.1976680427763995"/>
  </r>
  <r>
    <x v="4"/>
    <x v="7"/>
    <x v="0"/>
    <x v="473"/>
    <n v="1.1154101394749412"/>
  </r>
  <r>
    <x v="4"/>
    <x v="8"/>
    <x v="0"/>
    <x v="473"/>
    <n v="7.5446901805806613E-2"/>
  </r>
  <r>
    <x v="4"/>
    <x v="5"/>
    <x v="0"/>
    <x v="473"/>
    <n v="2.1976680427763995"/>
  </r>
  <r>
    <x v="4"/>
    <x v="3"/>
    <x v="0"/>
    <x v="474"/>
    <n v="-0.30210131793918515"/>
  </r>
  <r>
    <x v="4"/>
    <x v="4"/>
    <x v="0"/>
    <x v="474"/>
    <n v="-0.64303596602337532"/>
  </r>
  <r>
    <x v="4"/>
    <x v="0"/>
    <x v="0"/>
    <x v="475"/>
    <n v="40.64311878841724"/>
  </r>
  <r>
    <x v="4"/>
    <x v="6"/>
    <x v="0"/>
    <x v="475"/>
    <n v="7.4977450142534083E-2"/>
  </r>
  <r>
    <x v="4"/>
    <x v="1"/>
    <x v="0"/>
    <x v="475"/>
    <n v="0.29706800038205"/>
  </r>
  <r>
    <x v="4"/>
    <x v="2"/>
    <x v="0"/>
    <x v="475"/>
    <n v="2.1997436273674875"/>
  </r>
  <r>
    <x v="4"/>
    <x v="7"/>
    <x v="0"/>
    <x v="475"/>
    <n v="1.1156877643717609"/>
  </r>
  <r>
    <x v="4"/>
    <x v="8"/>
    <x v="0"/>
    <x v="475"/>
    <n v="7.4977450142534083E-2"/>
  </r>
  <r>
    <x v="4"/>
    <x v="5"/>
    <x v="0"/>
    <x v="475"/>
    <n v="2.1997436273674875"/>
  </r>
  <r>
    <x v="4"/>
    <x v="3"/>
    <x v="0"/>
    <x v="476"/>
    <n v="-0.29998593928074468"/>
  </r>
  <r>
    <x v="4"/>
    <x v="4"/>
    <x v="0"/>
    <x v="476"/>
    <n v="-0.64377615594085613"/>
  </r>
  <r>
    <x v="4"/>
    <x v="0"/>
    <x v="0"/>
    <x v="477"/>
    <n v="40.345538990890866"/>
  </r>
  <r>
    <x v="4"/>
    <x v="6"/>
    <x v="0"/>
    <x v="477"/>
    <n v="7.4503701292633978E-2"/>
  </r>
  <r>
    <x v="4"/>
    <x v="1"/>
    <x v="0"/>
    <x v="477"/>
    <n v="0.29757979752637259"/>
  </r>
  <r>
    <x v="4"/>
    <x v="2"/>
    <x v="0"/>
    <x v="477"/>
    <n v="2.2018872752208574"/>
  </r>
  <r>
    <x v="4"/>
    <x v="7"/>
    <x v="0"/>
    <x v="477"/>
    <n v="1.1159727428142305"/>
  </r>
  <r>
    <x v="4"/>
    <x v="8"/>
    <x v="0"/>
    <x v="477"/>
    <n v="7.4503701292633978E-2"/>
  </r>
  <r>
    <x v="4"/>
    <x v="5"/>
    <x v="0"/>
    <x v="477"/>
    <n v="2.2018872752208574"/>
  </r>
  <r>
    <x v="4"/>
    <x v="3"/>
    <x v="0"/>
    <x v="478"/>
    <n v="-0.29787054951790903"/>
  </r>
  <r>
    <x v="4"/>
    <x v="4"/>
    <x v="0"/>
    <x v="478"/>
    <n v="-0.64449678337339389"/>
  </r>
  <r>
    <x v="4"/>
    <x v="0"/>
    <x v="0"/>
    <x v="479"/>
    <n v="40.047446774793443"/>
  </r>
  <r>
    <x v="4"/>
    <x v="6"/>
    <x v="0"/>
    <x v="479"/>
    <n v="7.403027409664141E-2"/>
  </r>
  <r>
    <x v="4"/>
    <x v="1"/>
    <x v="0"/>
    <x v="479"/>
    <n v="0.29809221609742009"/>
  </r>
  <r>
    <x v="4"/>
    <x v="2"/>
    <x v="0"/>
    <x v="479"/>
    <n v="2.056300518627161"/>
  </r>
  <r>
    <x v="4"/>
    <x v="7"/>
    <x v="0"/>
    <x v="479"/>
    <n v="1.1162466250897778"/>
  </r>
  <r>
    <x v="4"/>
    <x v="8"/>
    <x v="0"/>
    <x v="479"/>
    <n v="7.403027409664141E-2"/>
  </r>
  <r>
    <x v="4"/>
    <x v="5"/>
    <x v="0"/>
    <x v="479"/>
    <n v="2.056300518627161"/>
  </r>
  <r>
    <x v="4"/>
    <x v="3"/>
    <x v="0"/>
    <x v="480"/>
    <n v="-0.59993216187244069"/>
  </r>
  <r>
    <x v="4"/>
    <x v="4"/>
    <x v="0"/>
    <x v="480"/>
    <n v="-0.64524588997929566"/>
  </r>
  <r>
    <x v="4"/>
    <x v="0"/>
    <x v="0"/>
    <x v="481"/>
    <n v="39.746570415733302"/>
  </r>
  <r>
    <x v="4"/>
    <x v="6"/>
    <x v="0"/>
    <x v="481"/>
    <n v="6.8624654643917954E-2"/>
  </r>
  <r>
    <x v="4"/>
    <x v="1"/>
    <x v="0"/>
    <x v="481"/>
    <n v="0.30087635906013993"/>
  </r>
  <r>
    <x v="4"/>
    <x v="2"/>
    <x v="0"/>
    <x v="481"/>
    <n v="1.8999188982326312"/>
  </r>
  <r>
    <x v="4"/>
    <x v="7"/>
    <x v="0"/>
    <x v="481"/>
    <n v="1.1166682877953311"/>
  </r>
  <r>
    <x v="4"/>
    <x v="8"/>
    <x v="0"/>
    <x v="481"/>
    <n v="6.8624654643917954E-2"/>
  </r>
  <r>
    <x v="4"/>
    <x v="5"/>
    <x v="0"/>
    <x v="481"/>
    <n v="1.8999188982326312"/>
  </r>
  <r>
    <x v="4"/>
    <x v="3"/>
    <x v="0"/>
    <x v="482"/>
    <n v="-0.60029620219596014"/>
  </r>
  <r>
    <x v="4"/>
    <x v="4"/>
    <x v="0"/>
    <x v="482"/>
    <n v="-0.64535693702248986"/>
  </r>
  <r>
    <x v="4"/>
    <x v="0"/>
    <x v="0"/>
    <x v="483"/>
    <n v="39.442779302110914"/>
  </r>
  <r>
    <x v="4"/>
    <x v="6"/>
    <x v="0"/>
    <x v="483"/>
    <n v="6.2929383560654861E-2"/>
  </r>
  <r>
    <x v="4"/>
    <x v="1"/>
    <x v="0"/>
    <x v="483"/>
    <n v="0.30379111362238648"/>
  </r>
  <r>
    <x v="4"/>
    <x v="2"/>
    <x v="0"/>
    <x v="483"/>
    <n v="1.8994829443116792"/>
  </r>
  <r>
    <x v="4"/>
    <x v="7"/>
    <x v="0"/>
    <x v="483"/>
    <n v="1.1172392670118967"/>
  </r>
  <r>
    <x v="4"/>
    <x v="8"/>
    <x v="0"/>
    <x v="483"/>
    <n v="6.2929383560654861E-2"/>
  </r>
  <r>
    <x v="4"/>
    <x v="5"/>
    <x v="0"/>
    <x v="483"/>
    <n v="1.8994829443116792"/>
  </r>
  <r>
    <x v="4"/>
    <x v="3"/>
    <x v="0"/>
    <x v="484"/>
    <n v="-0.60070846165155567"/>
  </r>
  <r>
    <x v="4"/>
    <x v="4"/>
    <x v="0"/>
    <x v="484"/>
    <n v="-0.64545654847084633"/>
  </r>
  <r>
    <x v="4"/>
    <x v="0"/>
    <x v="0"/>
    <x v="485"/>
    <n v="39.138500547512763"/>
  </r>
  <r>
    <x v="4"/>
    <x v="6"/>
    <x v="0"/>
    <x v="485"/>
    <n v="6.2434072133841265E-2"/>
  </r>
  <r>
    <x v="4"/>
    <x v="1"/>
    <x v="0"/>
    <x v="485"/>
    <n v="0.30427875459814957"/>
  </r>
  <r>
    <x v="4"/>
    <x v="2"/>
    <x v="0"/>
    <x v="485"/>
    <n v="1.8990852959157458"/>
  </r>
  <r>
    <x v="4"/>
    <x v="7"/>
    <x v="0"/>
    <x v="485"/>
    <n v="1.1177556171818903"/>
  </r>
  <r>
    <x v="4"/>
    <x v="8"/>
    <x v="0"/>
    <x v="485"/>
    <n v="6.2434072133841265E-2"/>
  </r>
  <r>
    <x v="4"/>
    <x v="5"/>
    <x v="0"/>
    <x v="485"/>
    <n v="1.8990852959157458"/>
  </r>
  <r>
    <x v="4"/>
    <x v="3"/>
    <x v="0"/>
    <x v="486"/>
    <n v="-0.60113469554050614"/>
  </r>
  <r>
    <x v="4"/>
    <x v="4"/>
    <x v="0"/>
    <x v="486"/>
    <n v="-0.64556595750931978"/>
  </r>
  <r>
    <x v="4"/>
    <x v="0"/>
    <x v="0"/>
    <x v="487"/>
    <n v="38.83373411934042"/>
  </r>
  <r>
    <x v="4"/>
    <x v="6"/>
    <x v="0"/>
    <x v="487"/>
    <n v="6.1939459078309993E-2"/>
  </r>
  <r>
    <x v="4"/>
    <x v="1"/>
    <x v="0"/>
    <x v="487"/>
    <n v="0.30476642817234445"/>
  </r>
  <r>
    <x v="4"/>
    <x v="2"/>
    <x v="0"/>
    <x v="487"/>
    <n v="1.8986521875105502"/>
  </r>
  <r>
    <x v="4"/>
    <x v="7"/>
    <x v="0"/>
    <x v="487"/>
    <n v="1.1183279489251012"/>
  </r>
  <r>
    <x v="4"/>
    <x v="8"/>
    <x v="0"/>
    <x v="487"/>
    <n v="6.1939459078309993E-2"/>
  </r>
  <r>
    <x v="4"/>
    <x v="5"/>
    <x v="0"/>
    <x v="487"/>
    <n v="1.8986521875105502"/>
  </r>
  <r>
    <x v="4"/>
    <x v="3"/>
    <x v="0"/>
    <x v="488"/>
    <n v="-0.60156092898177027"/>
  </r>
  <r>
    <x v="4"/>
    <x v="4"/>
    <x v="0"/>
    <x v="488"/>
    <n v="-0.64567096168048899"/>
  </r>
  <r>
    <x v="4"/>
    <x v="0"/>
    <x v="0"/>
    <x v="489"/>
    <n v="38.528478856810366"/>
  </r>
  <r>
    <x v="4"/>
    <x v="6"/>
    <x v="0"/>
    <x v="489"/>
    <n v="6.144312852907409E-2"/>
  </r>
  <r>
    <x v="4"/>
    <x v="1"/>
    <x v="0"/>
    <x v="489"/>
    <n v="0.3052552625300502"/>
  </r>
  <r>
    <x v="4"/>
    <x v="2"/>
    <x v="0"/>
    <x v="489"/>
    <n v="1.8982328290253683"/>
  </r>
  <r>
    <x v="4"/>
    <x v="7"/>
    <x v="0"/>
    <x v="489"/>
    <n v="1.1188824980876186"/>
  </r>
  <r>
    <x v="4"/>
    <x v="8"/>
    <x v="0"/>
    <x v="489"/>
    <n v="6.144312852907409E-2"/>
  </r>
  <r>
    <x v="4"/>
    <x v="5"/>
    <x v="0"/>
    <x v="489"/>
    <n v="1.8982328290253683"/>
  </r>
  <r>
    <x v="4"/>
    <x v="3"/>
    <x v="0"/>
    <x v="490"/>
    <n v="-0.60198716196194768"/>
  </r>
  <r>
    <x v="4"/>
    <x v="4"/>
    <x v="0"/>
    <x v="490"/>
    <n v="-0.64577856126245559"/>
  </r>
  <r>
    <x v="4"/>
    <x v="0"/>
    <x v="0"/>
    <x v="491"/>
    <n v="38.222734349967311"/>
  </r>
  <r>
    <x v="4"/>
    <x v="6"/>
    <x v="0"/>
    <x v="491"/>
    <n v="6.0946686182006146E-2"/>
  </r>
  <r>
    <x v="4"/>
    <x v="1"/>
    <x v="0"/>
    <x v="491"/>
    <n v="0.30574450684305365"/>
  </r>
  <r>
    <x v="4"/>
    <x v="2"/>
    <x v="0"/>
    <x v="491"/>
    <n v="1.8977997215485856"/>
  </r>
  <r>
    <x v="4"/>
    <x v="7"/>
    <x v="0"/>
    <x v="491"/>
    <n v="1.1194562222389468"/>
  </r>
  <r>
    <x v="4"/>
    <x v="8"/>
    <x v="0"/>
    <x v="491"/>
    <n v="6.0946686182006146E-2"/>
  </r>
  <r>
    <x v="4"/>
    <x v="5"/>
    <x v="0"/>
    <x v="491"/>
    <n v="1.8977997215485856"/>
  </r>
  <r>
    <x v="4"/>
    <x v="3"/>
    <x v="0"/>
    <x v="492"/>
    <n v="-0.60241339448342535"/>
  </r>
  <r>
    <x v="4"/>
    <x v="4"/>
    <x v="0"/>
    <x v="492"/>
    <n v="-0.64588181434666048"/>
  </r>
  <r>
    <x v="4"/>
    <x v="0"/>
    <x v="0"/>
    <x v="493"/>
    <n v="37.91649977429352"/>
  </r>
  <r>
    <x v="4"/>
    <x v="6"/>
    <x v="0"/>
    <x v="493"/>
    <n v="6.0449245505161391E-2"/>
  </r>
  <r>
    <x v="4"/>
    <x v="1"/>
    <x v="0"/>
    <x v="493"/>
    <n v="0.30623457567378864"/>
  </r>
  <r>
    <x v="4"/>
    <x v="2"/>
    <x v="0"/>
    <x v="493"/>
    <n v="1.8973769829557321"/>
  </r>
  <r>
    <x v="4"/>
    <x v="7"/>
    <x v="0"/>
    <x v="493"/>
    <n v="1.1200121203772542"/>
  </r>
  <r>
    <x v="4"/>
    <x v="8"/>
    <x v="0"/>
    <x v="493"/>
    <n v="6.0449245505161391E-2"/>
  </r>
  <r>
    <x v="4"/>
    <x v="5"/>
    <x v="0"/>
    <x v="493"/>
    <n v="1.8973769829557321"/>
  </r>
  <r>
    <x v="4"/>
    <x v="3"/>
    <x v="0"/>
    <x v="494"/>
    <n v="-0.60284661395552108"/>
  </r>
  <r>
    <x v="4"/>
    <x v="4"/>
    <x v="0"/>
    <x v="494"/>
    <n v="-0.64598760447204251"/>
  </r>
  <r>
    <x v="4"/>
    <x v="0"/>
    <x v="0"/>
    <x v="495"/>
    <n v="37.609774666037275"/>
  </r>
  <r>
    <x v="4"/>
    <x v="6"/>
    <x v="0"/>
    <x v="495"/>
    <n v="5.9951578288325723E-2"/>
  </r>
  <r>
    <x v="4"/>
    <x v="1"/>
    <x v="0"/>
    <x v="495"/>
    <n v="0.30672510825624566"/>
  </r>
  <r>
    <x v="4"/>
    <x v="2"/>
    <x v="0"/>
    <x v="495"/>
    <n v="1.8969471447190169"/>
  </r>
  <r>
    <x v="4"/>
    <x v="7"/>
    <x v="0"/>
    <x v="495"/>
    <n v="1.1205872432300159"/>
  </r>
  <r>
    <x v="4"/>
    <x v="8"/>
    <x v="0"/>
    <x v="495"/>
    <n v="5.9951578288325723E-2"/>
  </r>
  <r>
    <x v="4"/>
    <x v="5"/>
    <x v="0"/>
    <x v="495"/>
    <n v="1.8969471447190169"/>
  </r>
  <r>
    <x v="4"/>
    <x v="3"/>
    <x v="0"/>
    <x v="496"/>
    <n v="-0.60327284555653504"/>
  </r>
  <r>
    <x v="4"/>
    <x v="4"/>
    <x v="0"/>
    <x v="496"/>
    <n v="-0.64609247503742973"/>
  </r>
  <r>
    <x v="4"/>
    <x v="0"/>
    <x v="0"/>
    <x v="497"/>
    <n v="37.302558301060671"/>
  </r>
  <r>
    <x v="4"/>
    <x v="6"/>
    <x v="0"/>
    <x v="497"/>
    <n v="5.9453128888554307E-2"/>
  </r>
  <r>
    <x v="4"/>
    <x v="1"/>
    <x v="0"/>
    <x v="497"/>
    <n v="0.30721636497660715"/>
  </r>
  <r>
    <x v="4"/>
    <x v="2"/>
    <x v="0"/>
    <x v="497"/>
    <n v="1.8965140386438575"/>
  </r>
  <r>
    <x v="4"/>
    <x v="7"/>
    <x v="0"/>
    <x v="497"/>
    <n v="1.1211630731898086"/>
  </r>
  <r>
    <x v="4"/>
    <x v="8"/>
    <x v="0"/>
    <x v="497"/>
    <n v="5.9453128888554307E-2"/>
  </r>
  <r>
    <x v="4"/>
    <x v="5"/>
    <x v="0"/>
    <x v="497"/>
    <n v="1.8965140386438575"/>
  </r>
  <r>
    <x v="4"/>
    <x v="3"/>
    <x v="0"/>
    <x v="498"/>
    <n v="-0.60369907669902689"/>
  </r>
  <r>
    <x v="4"/>
    <x v="4"/>
    <x v="0"/>
    <x v="498"/>
    <n v="-0.64619308713766976"/>
  </r>
  <r>
    <x v="4"/>
    <x v="0"/>
    <x v="0"/>
    <x v="499"/>
    <n v="36.99485001352275"/>
  </r>
  <r>
    <x v="4"/>
    <x v="6"/>
    <x v="0"/>
    <x v="499"/>
    <n v="5.8954021246077216E-2"/>
  </r>
  <r>
    <x v="4"/>
    <x v="1"/>
    <x v="0"/>
    <x v="499"/>
    <n v="0.30770828753791696"/>
  </r>
  <r>
    <x v="4"/>
    <x v="2"/>
    <x v="0"/>
    <x v="499"/>
    <n v="1.8960946824206439"/>
  </r>
  <r>
    <x v="4"/>
    <x v="7"/>
    <x v="0"/>
    <x v="499"/>
    <n v="1.1217210114538785"/>
  </r>
  <r>
    <x v="4"/>
    <x v="8"/>
    <x v="0"/>
    <x v="499"/>
    <n v="5.8954021246077216E-2"/>
  </r>
  <r>
    <x v="4"/>
    <x v="5"/>
    <x v="0"/>
    <x v="499"/>
    <n v="1.8960946824206439"/>
  </r>
  <r>
    <x v="4"/>
    <x v="3"/>
    <x v="0"/>
    <x v="500"/>
    <n v="-0.60412530737978809"/>
  </r>
  <r>
    <x v="4"/>
    <x v="4"/>
    <x v="0"/>
    <x v="500"/>
    <n v="-0.64629614824600612"/>
  </r>
  <r>
    <x v="4"/>
    <x v="0"/>
    <x v="0"/>
    <x v="501"/>
    <n v="36.686649383370302"/>
  </r>
  <r>
    <x v="4"/>
    <x v="6"/>
    <x v="0"/>
    <x v="501"/>
    <n v="5.8454781989658269E-2"/>
  </r>
  <r>
    <x v="4"/>
    <x v="1"/>
    <x v="0"/>
    <x v="501"/>
    <n v="0.30820063015244537"/>
  </r>
  <r>
    <x v="4"/>
    <x v="2"/>
    <x v="0"/>
    <x v="501"/>
    <n v="1.895661577274619"/>
  </r>
  <r>
    <x v="4"/>
    <x v="7"/>
    <x v="0"/>
    <x v="501"/>
    <n v="1.1222982415040486"/>
  </r>
  <r>
    <x v="4"/>
    <x v="8"/>
    <x v="0"/>
    <x v="501"/>
    <n v="5.8454781989658269E-2"/>
  </r>
  <r>
    <x v="4"/>
    <x v="5"/>
    <x v="0"/>
    <x v="501"/>
    <n v="1.895661577274619"/>
  </r>
  <r>
    <x v="4"/>
    <x v="3"/>
    <x v="0"/>
    <x v="502"/>
    <n v="-0.60455153761393987"/>
  </r>
  <r>
    <x v="4"/>
    <x v="4"/>
    <x v="0"/>
    <x v="502"/>
    <n v="-0.64639500925853799"/>
  </r>
  <r>
    <x v="4"/>
    <x v="0"/>
    <x v="0"/>
    <x v="503"/>
    <n v="36.377955591332764"/>
  </r>
  <r>
    <x v="4"/>
    <x v="6"/>
    <x v="0"/>
    <x v="503"/>
    <n v="5.7954559695834032E-2"/>
  </r>
  <r>
    <x v="4"/>
    <x v="1"/>
    <x v="0"/>
    <x v="503"/>
    <n v="0.30869379203753627"/>
  </r>
  <r>
    <x v="4"/>
    <x v="2"/>
    <x v="0"/>
    <x v="503"/>
    <n v="1.8952388409504619"/>
  </r>
  <r>
    <x v="4"/>
    <x v="7"/>
    <x v="0"/>
    <x v="503"/>
    <n v="1.1228575361894562"/>
  </r>
  <r>
    <x v="4"/>
    <x v="8"/>
    <x v="0"/>
    <x v="503"/>
    <n v="5.7954559695834032E-2"/>
  </r>
  <r>
    <x v="4"/>
    <x v="5"/>
    <x v="0"/>
    <x v="503"/>
    <n v="1.8952388409504619"/>
  </r>
  <r>
    <x v="4"/>
    <x v="3"/>
    <x v="0"/>
    <x v="504"/>
    <n v="-0.60498475476036262"/>
  </r>
  <r>
    <x v="4"/>
    <x v="4"/>
    <x v="0"/>
    <x v="504"/>
    <n v="-0.64649626090927947"/>
  </r>
  <r>
    <x v="4"/>
    <x v="0"/>
    <x v="0"/>
    <x v="505"/>
    <n v="36.068768165418462"/>
  </r>
  <r>
    <x v="4"/>
    <x v="6"/>
    <x v="0"/>
    <x v="505"/>
    <n v="5.7454095325887536E-2"/>
  </r>
  <r>
    <x v="4"/>
    <x v="1"/>
    <x v="0"/>
    <x v="505"/>
    <n v="0.30918742591430365"/>
  </r>
  <r>
    <x v="4"/>
    <x v="2"/>
    <x v="0"/>
    <x v="505"/>
    <n v="1.8948157670120238"/>
  </r>
  <r>
    <x v="4"/>
    <x v="7"/>
    <x v="0"/>
    <x v="505"/>
    <n v="1.1234361726544999"/>
  </r>
  <r>
    <x v="4"/>
    <x v="8"/>
    <x v="0"/>
    <x v="505"/>
    <n v="5.7454095325887536E-2"/>
  </r>
  <r>
    <x v="4"/>
    <x v="5"/>
    <x v="0"/>
    <x v="505"/>
    <n v="1.8948157670120238"/>
  </r>
  <r>
    <x v="4"/>
    <x v="3"/>
    <x v="0"/>
    <x v="506"/>
    <n v="-0.60539700932277229"/>
  </r>
  <r>
    <x v="4"/>
    <x v="4"/>
    <x v="0"/>
    <x v="506"/>
    <n v="-0.6465965929992934"/>
  </r>
  <r>
    <x v="4"/>
    <x v="0"/>
    <x v="0"/>
    <x v="507"/>
    <n v="35.759086478009102"/>
  </r>
  <r>
    <x v="4"/>
    <x v="6"/>
    <x v="0"/>
    <x v="507"/>
    <n v="5.6953058847113679E-2"/>
  </r>
  <r>
    <x v="4"/>
    <x v="1"/>
    <x v="0"/>
    <x v="507"/>
    <n v="0.30968168740935742"/>
  </r>
  <r>
    <x v="4"/>
    <x v="2"/>
    <x v="0"/>
    <x v="507"/>
    <n v="1.8943821400137819"/>
  </r>
  <r>
    <x v="4"/>
    <x v="7"/>
    <x v="0"/>
    <x v="507"/>
    <n v="1.1240155136482266"/>
  </r>
  <r>
    <x v="4"/>
    <x v="8"/>
    <x v="0"/>
    <x v="507"/>
    <n v="5.6953058847113679E-2"/>
  </r>
  <r>
    <x v="4"/>
    <x v="5"/>
    <x v="0"/>
    <x v="507"/>
    <n v="1.8943821400137819"/>
  </r>
  <r>
    <x v="4"/>
    <x v="3"/>
    <x v="0"/>
    <x v="508"/>
    <n v="-0.605809263498025"/>
  </r>
  <r>
    <x v="4"/>
    <x v="4"/>
    <x v="0"/>
    <x v="508"/>
    <n v="-0.64668642515002261"/>
  </r>
  <r>
    <x v="4"/>
    <x v="0"/>
    <x v="0"/>
    <x v="509"/>
    <n v="35.448909758850121"/>
  </r>
  <r>
    <x v="4"/>
    <x v="6"/>
    <x v="0"/>
    <x v="509"/>
    <n v="5.6451145639290781E-2"/>
  </r>
  <r>
    <x v="4"/>
    <x v="1"/>
    <x v="0"/>
    <x v="509"/>
    <n v="0.31017671915898187"/>
  </r>
  <r>
    <x v="4"/>
    <x v="2"/>
    <x v="0"/>
    <x v="509"/>
    <n v="1.8939844967191124"/>
  </r>
  <r>
    <x v="4"/>
    <x v="7"/>
    <x v="0"/>
    <x v="509"/>
    <n v="1.1245394225206422"/>
  </r>
  <r>
    <x v="4"/>
    <x v="8"/>
    <x v="0"/>
    <x v="509"/>
    <n v="5.6451145639290781E-2"/>
  </r>
  <r>
    <x v="4"/>
    <x v="5"/>
    <x v="0"/>
    <x v="509"/>
    <n v="1.8939844967191124"/>
  </r>
  <r>
    <x v="4"/>
    <x v="3"/>
    <x v="0"/>
    <x v="510"/>
    <n v="-0.60623549191023418"/>
  </r>
  <r>
    <x v="4"/>
    <x v="4"/>
    <x v="0"/>
    <x v="510"/>
    <n v="-0.6467850071077641"/>
  </r>
  <r>
    <x v="4"/>
    <x v="0"/>
    <x v="0"/>
    <x v="511"/>
    <n v="35.138237885030364"/>
  </r>
  <r>
    <x v="4"/>
    <x v="6"/>
    <x v="0"/>
    <x v="511"/>
    <n v="5.5949737924047623E-2"/>
  </r>
  <r>
    <x v="4"/>
    <x v="1"/>
    <x v="0"/>
    <x v="511"/>
    <n v="0.31067187381975991"/>
  </r>
  <r>
    <x v="4"/>
    <x v="2"/>
    <x v="0"/>
    <x v="511"/>
    <n v="1.893551393876445"/>
  </r>
  <r>
    <x v="4"/>
    <x v="7"/>
    <x v="0"/>
    <x v="511"/>
    <n v="1.125120131631643"/>
  </r>
  <r>
    <x v="4"/>
    <x v="8"/>
    <x v="0"/>
    <x v="511"/>
    <n v="5.5949737924047623E-2"/>
  </r>
  <r>
    <x v="4"/>
    <x v="5"/>
    <x v="0"/>
    <x v="511"/>
    <n v="1.893551393876445"/>
  </r>
  <r>
    <x v="4"/>
    <x v="3"/>
    <x v="0"/>
    <x v="512"/>
    <n v="-0.60666171988043027"/>
  </r>
  <r>
    <x v="4"/>
    <x v="4"/>
    <x v="0"/>
    <x v="512"/>
    <n v="-0.64687953345743399"/>
  </r>
  <r>
    <x v="4"/>
    <x v="0"/>
    <x v="0"/>
    <x v="513"/>
    <n v="34.82706973755019"/>
  </r>
  <r>
    <x v="4"/>
    <x v="6"/>
    <x v="0"/>
    <x v="513"/>
    <n v="5.5446716104634593E-2"/>
  </r>
  <r>
    <x v="4"/>
    <x v="1"/>
    <x v="0"/>
    <x v="513"/>
    <n v="0.31116814748017335"/>
  </r>
  <r>
    <x v="4"/>
    <x v="2"/>
    <x v="0"/>
    <x v="513"/>
    <n v="1.8931320407766663"/>
  </r>
  <r>
    <x v="4"/>
    <x v="7"/>
    <x v="0"/>
    <x v="513"/>
    <n v="1.1256827968704359"/>
  </r>
  <r>
    <x v="4"/>
    <x v="8"/>
    <x v="0"/>
    <x v="513"/>
    <n v="5.5446716104634593E-2"/>
  </r>
  <r>
    <x v="4"/>
    <x v="5"/>
    <x v="0"/>
    <x v="513"/>
    <n v="1.8931320407766663"/>
  </r>
  <r>
    <x v="4"/>
    <x v="3"/>
    <x v="0"/>
    <x v="514"/>
    <n v="-0.60708794738378868"/>
  </r>
  <r>
    <x v="4"/>
    <x v="4"/>
    <x v="0"/>
    <x v="514"/>
    <n v="-0.64697630595536015"/>
  </r>
  <r>
    <x v="4"/>
    <x v="0"/>
    <x v="0"/>
    <x v="515"/>
    <n v="34.515404882005882"/>
  </r>
  <r>
    <x v="4"/>
    <x v="6"/>
    <x v="0"/>
    <x v="515"/>
    <n v="5.494353467209985E-2"/>
  </r>
  <r>
    <x v="4"/>
    <x v="1"/>
    <x v="0"/>
    <x v="515"/>
    <n v="0.31166485554430517"/>
  </r>
  <r>
    <x v="4"/>
    <x v="2"/>
    <x v="0"/>
    <x v="515"/>
    <n v="1.8926989388568274"/>
  </r>
  <r>
    <x v="4"/>
    <x v="7"/>
    <x v="0"/>
    <x v="515"/>
    <n v="1.1262649168117125"/>
  </r>
  <r>
    <x v="4"/>
    <x v="8"/>
    <x v="0"/>
    <x v="515"/>
    <n v="5.494353467209985E-2"/>
  </r>
  <r>
    <x v="4"/>
    <x v="5"/>
    <x v="0"/>
    <x v="515"/>
    <n v="1.8926989388568274"/>
  </r>
  <r>
    <x v="4"/>
    <x v="3"/>
    <x v="0"/>
    <x v="516"/>
    <n v="-0.60751417444517841"/>
  </r>
  <r>
    <x v="4"/>
    <x v="4"/>
    <x v="0"/>
    <x v="516"/>
    <n v="-0.64706908121431317"/>
  </r>
  <r>
    <x v="4"/>
    <x v="0"/>
    <x v="0"/>
    <x v="517"/>
    <n v="34.203242506646305"/>
  </r>
  <r>
    <x v="4"/>
    <x v="6"/>
    <x v="0"/>
    <x v="517"/>
    <n v="5.4439391828655391E-2"/>
  </r>
  <r>
    <x v="4"/>
    <x v="1"/>
    <x v="0"/>
    <x v="517"/>
    <n v="0.31216237535957703"/>
  </r>
  <r>
    <x v="4"/>
    <x v="2"/>
    <x v="0"/>
    <x v="517"/>
    <n v="1.8922762056876576"/>
  </r>
  <r>
    <x v="4"/>
    <x v="7"/>
    <x v="0"/>
    <x v="517"/>
    <n v="1.1268289488808281"/>
  </r>
  <r>
    <x v="4"/>
    <x v="8"/>
    <x v="0"/>
    <x v="517"/>
    <n v="5.4439391828655391E-2"/>
  </r>
  <r>
    <x v="4"/>
    <x v="5"/>
    <x v="0"/>
    <x v="517"/>
    <n v="1.8922762056876576"/>
  </r>
  <r>
    <x v="4"/>
    <x v="3"/>
    <x v="0"/>
    <x v="518"/>
    <n v="-0.60794738835051598"/>
  </r>
  <r>
    <x v="4"/>
    <x v="4"/>
    <x v="0"/>
    <x v="518"/>
    <n v="-0.64716404425118057"/>
  </r>
  <r>
    <x v="4"/>
    <x v="0"/>
    <x v="0"/>
    <x v="519"/>
    <n v="33.890582127778075"/>
  </r>
  <r>
    <x v="4"/>
    <x v="6"/>
    <x v="0"/>
    <x v="519"/>
    <n v="5.3934984960576381E-2"/>
  </r>
  <r>
    <x v="4"/>
    <x v="1"/>
    <x v="0"/>
    <x v="519"/>
    <n v="0.31266037886823206"/>
  </r>
  <r>
    <x v="4"/>
    <x v="2"/>
    <x v="0"/>
    <x v="519"/>
    <n v="1.8918463729739801"/>
  </r>
  <r>
    <x v="4"/>
    <x v="7"/>
    <x v="0"/>
    <x v="519"/>
    <n v="1.1274124860204378"/>
  </r>
  <r>
    <x v="4"/>
    <x v="8"/>
    <x v="0"/>
    <x v="519"/>
    <n v="5.3934984960576381E-2"/>
  </r>
  <r>
    <x v="4"/>
    <x v="5"/>
    <x v="0"/>
    <x v="519"/>
    <n v="1.8918463729739801"/>
  </r>
  <r>
    <x v="4"/>
    <x v="3"/>
    <x v="0"/>
    <x v="520"/>
    <n v="-0.60837361447486638"/>
  </r>
  <r>
    <x v="4"/>
    <x v="4"/>
    <x v="0"/>
    <x v="520"/>
    <n v="-0.64725808772534421"/>
  </r>
  <r>
    <x v="4"/>
    <x v="0"/>
    <x v="0"/>
    <x v="521"/>
    <n v="33.577423025078588"/>
  </r>
  <r>
    <x v="4"/>
    <x v="6"/>
    <x v="0"/>
    <x v="521"/>
    <n v="5.3429812397011597E-2"/>
  </r>
  <r>
    <x v="4"/>
    <x v="1"/>
    <x v="0"/>
    <x v="521"/>
    <n v="0.31315910269948455"/>
  </r>
  <r>
    <x v="4"/>
    <x v="2"/>
    <x v="0"/>
    <x v="521"/>
    <n v="1.8914132724583734"/>
  </r>
  <r>
    <x v="4"/>
    <x v="7"/>
    <x v="0"/>
    <x v="521"/>
    <n v="1.1279967396582917"/>
  </r>
  <r>
    <x v="4"/>
    <x v="8"/>
    <x v="0"/>
    <x v="521"/>
    <n v="5.3429812397011597E-2"/>
  </r>
  <r>
    <x v="4"/>
    <x v="5"/>
    <x v="0"/>
    <x v="521"/>
    <n v="1.8914132724583734"/>
  </r>
  <r>
    <x v="4"/>
    <x v="3"/>
    <x v="0"/>
    <x v="522"/>
    <n v="-0.60879984015145272"/>
  </r>
  <r>
    <x v="4"/>
    <x v="4"/>
    <x v="0"/>
    <x v="522"/>
    <n v="-0.6473482219925164"/>
  </r>
  <r>
    <x v="4"/>
    <x v="0"/>
    <x v="0"/>
    <x v="523"/>
    <n v="33.263764531370526"/>
  </r>
  <r>
    <x v="4"/>
    <x v="6"/>
    <x v="0"/>
    <x v="523"/>
    <n v="5.2923986303819344E-2"/>
  </r>
  <r>
    <x v="4"/>
    <x v="1"/>
    <x v="0"/>
    <x v="523"/>
    <n v="0.31365849370806148"/>
  </r>
  <r>
    <x v="4"/>
    <x v="2"/>
    <x v="0"/>
    <x v="523"/>
    <n v="1.890993921612947"/>
  </r>
  <r>
    <x v="4"/>
    <x v="7"/>
    <x v="0"/>
    <x v="523"/>
    <n v="1.1285628388819964"/>
  </r>
  <r>
    <x v="4"/>
    <x v="8"/>
    <x v="0"/>
    <x v="523"/>
    <n v="5.2923986303819344E-2"/>
  </r>
  <r>
    <x v="4"/>
    <x v="5"/>
    <x v="0"/>
    <x v="523"/>
    <n v="1.890993921612947"/>
  </r>
  <r>
    <x v="4"/>
    <x v="3"/>
    <x v="0"/>
    <x v="524"/>
    <n v="-0.60922606536669699"/>
  </r>
  <r>
    <x v="4"/>
    <x v="4"/>
    <x v="0"/>
    <x v="524"/>
    <n v="-0.64744045600341193"/>
  </r>
  <r>
    <x v="4"/>
    <x v="0"/>
    <x v="0"/>
    <x v="525"/>
    <n v="32.949606201881771"/>
  </r>
  <r>
    <x v="4"/>
    <x v="6"/>
    <x v="0"/>
    <x v="525"/>
    <n v="5.2417980448988488E-2"/>
  </r>
  <r>
    <x v="4"/>
    <x v="1"/>
    <x v="0"/>
    <x v="525"/>
    <n v="0.31415832948875183"/>
  </r>
  <r>
    <x v="4"/>
    <x v="2"/>
    <x v="0"/>
    <x v="525"/>
    <n v="1.8905608220264083"/>
  </r>
  <r>
    <x v="4"/>
    <x v="7"/>
    <x v="0"/>
    <x v="525"/>
    <n v="1.1291485111703721"/>
  </r>
  <r>
    <x v="4"/>
    <x v="8"/>
    <x v="0"/>
    <x v="525"/>
    <n v="5.2417980448988488E-2"/>
  </r>
  <r>
    <x v="4"/>
    <x v="5"/>
    <x v="0"/>
    <x v="525"/>
    <n v="1.8905608220264083"/>
  </r>
  <r>
    <x v="4"/>
    <x v="3"/>
    <x v="0"/>
    <x v="526"/>
    <n v="-0.60965229012351907"/>
  </r>
  <r>
    <x v="4"/>
    <x v="4"/>
    <x v="0"/>
    <x v="526"/>
    <n v="-0.64752883917625903"/>
  </r>
  <r>
    <x v="4"/>
    <x v="0"/>
    <x v="0"/>
    <x v="527"/>
    <n v="32.63494723039193"/>
  </r>
  <r>
    <x v="4"/>
    <x v="6"/>
    <x v="0"/>
    <x v="527"/>
    <n v="5.1911028822063533E-2"/>
  </r>
  <r>
    <x v="4"/>
    <x v="1"/>
    <x v="0"/>
    <x v="527"/>
    <n v="0.31465897148984467"/>
  </r>
  <r>
    <x v="4"/>
    <x v="2"/>
    <x v="0"/>
    <x v="527"/>
    <n v="1.8901380911343726"/>
  </r>
  <r>
    <x v="4"/>
    <x v="7"/>
    <x v="0"/>
    <x v="527"/>
    <n v="1.1297159848036731"/>
  </r>
  <r>
    <x v="4"/>
    <x v="8"/>
    <x v="0"/>
    <x v="527"/>
    <n v="5.1911028822063533E-2"/>
  </r>
  <r>
    <x v="4"/>
    <x v="5"/>
    <x v="0"/>
    <x v="527"/>
    <n v="1.8901380911343726"/>
  </r>
  <r>
    <x v="4"/>
    <x v="3"/>
    <x v="0"/>
    <x v="528"/>
    <n v="-0.61008550170331688"/>
  </r>
  <r>
    <x v="4"/>
    <x v="4"/>
    <x v="0"/>
    <x v="528"/>
    <n v="-0.6476192637221434"/>
  </r>
  <r>
    <x v="4"/>
    <x v="0"/>
    <x v="0"/>
    <x v="529"/>
    <n v="32.319787124765107"/>
  </r>
  <r>
    <x v="4"/>
    <x v="6"/>
    <x v="0"/>
    <x v="529"/>
    <n v="5.1403797385270136E-2"/>
  </r>
  <r>
    <x v="4"/>
    <x v="1"/>
    <x v="0"/>
    <x v="529"/>
    <n v="0.31516010562682489"/>
  </r>
  <r>
    <x v="4"/>
    <x v="2"/>
    <x v="0"/>
    <x v="529"/>
    <n v="1.8897150226241812"/>
  </r>
  <r>
    <x v="4"/>
    <x v="7"/>
    <x v="0"/>
    <x v="529"/>
    <n v="1.1303030821423263"/>
  </r>
  <r>
    <x v="4"/>
    <x v="8"/>
    <x v="0"/>
    <x v="529"/>
    <n v="5.1403797385270136E-2"/>
  </r>
  <r>
    <x v="4"/>
    <x v="5"/>
    <x v="0"/>
    <x v="529"/>
    <n v="1.8897150226241812"/>
  </r>
  <r>
    <x v="4"/>
    <x v="3"/>
    <x v="0"/>
    <x v="530"/>
    <n v="-0.61049775098536152"/>
  </r>
  <r>
    <x v="4"/>
    <x v="4"/>
    <x v="0"/>
    <x v="530"/>
    <n v="-0.64770876870313687"/>
  </r>
  <r>
    <x v="4"/>
    <x v="0"/>
    <x v="0"/>
    <x v="531"/>
    <n v="32.00412525195415"/>
  </r>
  <r>
    <x v="4"/>
    <x v="6"/>
    <x v="0"/>
    <x v="531"/>
    <n v="5.0895989381403661E-2"/>
  </r>
  <r>
    <x v="4"/>
    <x v="1"/>
    <x v="0"/>
    <x v="531"/>
    <n v="0.31566187281095948"/>
  </r>
  <r>
    <x v="4"/>
    <x v="2"/>
    <x v="0"/>
    <x v="531"/>
    <n v="1.8892814011920758"/>
  </r>
  <r>
    <x v="4"/>
    <x v="7"/>
    <x v="0"/>
    <x v="531"/>
    <n v="1.1308908934312671"/>
  </r>
  <r>
    <x v="4"/>
    <x v="8"/>
    <x v="0"/>
    <x v="531"/>
    <n v="5.0895989381403661E-2"/>
  </r>
  <r>
    <x v="4"/>
    <x v="5"/>
    <x v="0"/>
    <x v="531"/>
    <n v="1.8892814011920758"/>
  </r>
  <r>
    <x v="4"/>
    <x v="3"/>
    <x v="0"/>
    <x v="532"/>
    <n v="-0.61090999985695671"/>
  </r>
  <r>
    <x v="4"/>
    <x v="4"/>
    <x v="0"/>
    <x v="532"/>
    <n v="-0.64778882152568551"/>
  </r>
  <r>
    <x v="4"/>
    <x v="0"/>
    <x v="0"/>
    <x v="533"/>
    <n v="31.68796085051504"/>
  </r>
  <r>
    <x v="4"/>
    <x v="6"/>
    <x v="0"/>
    <x v="533"/>
    <n v="5.0387332166615673E-2"/>
  </r>
  <r>
    <x v="4"/>
    <x v="1"/>
    <x v="0"/>
    <x v="533"/>
    <n v="0.31616440143911029"/>
  </r>
  <r>
    <x v="4"/>
    <x v="2"/>
    <x v="0"/>
    <x v="533"/>
    <n v="1.8888837630052759"/>
  </r>
  <r>
    <x v="4"/>
    <x v="7"/>
    <x v="0"/>
    <x v="533"/>
    <n v="1.1314224611685817"/>
  </r>
  <r>
    <x v="4"/>
    <x v="8"/>
    <x v="0"/>
    <x v="533"/>
    <n v="5.0387332166615673E-2"/>
  </r>
  <r>
    <x v="4"/>
    <x v="5"/>
    <x v="0"/>
    <x v="533"/>
    <n v="1.8888837630052759"/>
  </r>
  <r>
    <x v="4"/>
    <x v="3"/>
    <x v="0"/>
    <x v="534"/>
    <n v="-0.61133622280309385"/>
  </r>
  <r>
    <x v="4"/>
    <x v="4"/>
    <x v="0"/>
    <x v="534"/>
    <n v="-0.64787657636556917"/>
  </r>
  <r>
    <x v="4"/>
    <x v="0"/>
    <x v="0"/>
    <x v="535"/>
    <n v="31.37129374148298"/>
  </r>
  <r>
    <x v="4"/>
    <x v="6"/>
    <x v="0"/>
    <x v="535"/>
    <n v="4.9879062277737404E-2"/>
  </r>
  <r>
    <x v="4"/>
    <x v="1"/>
    <x v="0"/>
    <x v="535"/>
    <n v="0.31666710903206224"/>
  </r>
  <r>
    <x v="4"/>
    <x v="2"/>
    <x v="0"/>
    <x v="535"/>
    <n v="1.8884506657161217"/>
  </r>
  <r>
    <x v="4"/>
    <x v="7"/>
    <x v="0"/>
    <x v="535"/>
    <n v="1.132011658699948"/>
  </r>
  <r>
    <x v="4"/>
    <x v="8"/>
    <x v="0"/>
    <x v="535"/>
    <n v="4.9879062277737404E-2"/>
  </r>
  <r>
    <x v="4"/>
    <x v="5"/>
    <x v="0"/>
    <x v="535"/>
    <n v="1.8884506657161217"/>
  </r>
  <r>
    <x v="4"/>
    <x v="3"/>
    <x v="0"/>
    <x v="536"/>
    <n v="-0.61176244530787294"/>
  </r>
  <r>
    <x v="4"/>
    <x v="4"/>
    <x v="0"/>
    <x v="536"/>
    <n v="-0.64796062485439343"/>
  </r>
  <r>
    <x v="4"/>
    <x v="0"/>
    <x v="0"/>
    <x v="537"/>
    <n v="31.054122849373087"/>
  </r>
  <r>
    <x v="4"/>
    <x v="6"/>
    <x v="0"/>
    <x v="537"/>
    <n v="4.9369283792066426E-2"/>
  </r>
  <r>
    <x v="4"/>
    <x v="1"/>
    <x v="0"/>
    <x v="537"/>
    <n v="0.31717089210989191"/>
  </r>
  <r>
    <x v="4"/>
    <x v="2"/>
    <x v="0"/>
    <x v="537"/>
    <n v="1.888031317999981"/>
  </r>
  <r>
    <x v="4"/>
    <x v="7"/>
    <x v="0"/>
    <x v="537"/>
    <n v="1.132582547645806"/>
  </r>
  <r>
    <x v="4"/>
    <x v="8"/>
    <x v="0"/>
    <x v="537"/>
    <n v="4.9369283792066426E-2"/>
  </r>
  <r>
    <x v="4"/>
    <x v="5"/>
    <x v="0"/>
    <x v="537"/>
    <n v="1.888031317999981"/>
  </r>
  <r>
    <x v="4"/>
    <x v="3"/>
    <x v="0"/>
    <x v="538"/>
    <n v="-0.61218866733334654"/>
  </r>
  <r>
    <x v="4"/>
    <x v="4"/>
    <x v="0"/>
    <x v="538"/>
    <n v="-0.64804657022417"/>
  </r>
  <r>
    <x v="4"/>
    <x v="0"/>
    <x v="0"/>
    <x v="539"/>
    <n v="30.736447714681098"/>
  </r>
  <r>
    <x v="4"/>
    <x v="6"/>
    <x v="0"/>
    <x v="539"/>
    <n v="4.8859297077196141E-2"/>
  </r>
  <r>
    <x v="4"/>
    <x v="1"/>
    <x v="0"/>
    <x v="539"/>
    <n v="0.31767513469198694"/>
  </r>
  <r>
    <x v="4"/>
    <x v="2"/>
    <x v="0"/>
    <x v="539"/>
    <n v="1.8875982216458345"/>
  </r>
  <r>
    <x v="4"/>
    <x v="7"/>
    <x v="0"/>
    <x v="539"/>
    <n v="1.1331731747604741"/>
  </r>
  <r>
    <x v="4"/>
    <x v="8"/>
    <x v="0"/>
    <x v="539"/>
    <n v="4.8859297077196141E-2"/>
  </r>
  <r>
    <x v="4"/>
    <x v="5"/>
    <x v="0"/>
    <x v="539"/>
    <n v="1.8875982216458345"/>
  </r>
  <r>
    <x v="4"/>
    <x v="3"/>
    <x v="0"/>
    <x v="540"/>
    <n v="-0.61261488891772853"/>
  </r>
  <r>
    <x v="4"/>
    <x v="4"/>
    <x v="0"/>
    <x v="540"/>
    <n v="-0.64812886761176358"/>
  </r>
  <r>
    <x v="4"/>
    <x v="0"/>
    <x v="0"/>
    <x v="541"/>
    <n v="30.418267539106097"/>
  </r>
  <r>
    <x v="4"/>
    <x v="6"/>
    <x v="0"/>
    <x v="541"/>
    <n v="4.8348386704951993E-2"/>
  </r>
  <r>
    <x v="4"/>
    <x v="1"/>
    <x v="0"/>
    <x v="541"/>
    <n v="0.31818017557500133"/>
  </r>
  <r>
    <x v="4"/>
    <x v="2"/>
    <x v="0"/>
    <x v="541"/>
    <n v="1.8871754939029131"/>
  </r>
  <r>
    <x v="4"/>
    <x v="7"/>
    <x v="0"/>
    <x v="541"/>
    <n v="1.1337454487118419"/>
  </r>
  <r>
    <x v="4"/>
    <x v="8"/>
    <x v="0"/>
    <x v="541"/>
    <n v="4.8348386704951993E-2"/>
  </r>
  <r>
    <x v="4"/>
    <x v="5"/>
    <x v="0"/>
    <x v="541"/>
    <n v="1.8871754939029131"/>
  </r>
  <r>
    <x v="4"/>
    <x v="3"/>
    <x v="0"/>
    <x v="542"/>
    <n v="-0.61304809726782095"/>
  </r>
  <r>
    <x v="4"/>
    <x v="4"/>
    <x v="0"/>
    <x v="542"/>
    <n v="-0.6482130035090572"/>
  </r>
  <r>
    <x v="4"/>
    <x v="0"/>
    <x v="0"/>
    <x v="543"/>
    <n v="30.09958181852403"/>
  </r>
  <r>
    <x v="4"/>
    <x v="6"/>
    <x v="0"/>
    <x v="543"/>
    <n v="4.7837174222319728E-2"/>
  </r>
  <r>
    <x v="4"/>
    <x v="1"/>
    <x v="0"/>
    <x v="543"/>
    <n v="0.31868572058206784"/>
  </r>
  <r>
    <x v="4"/>
    <x v="2"/>
    <x v="0"/>
    <x v="543"/>
    <n v="1.8867456667017037"/>
  </r>
  <r>
    <x v="4"/>
    <x v="7"/>
    <x v="0"/>
    <x v="543"/>
    <n v="1.1343375118538583"/>
  </r>
  <r>
    <x v="4"/>
    <x v="8"/>
    <x v="0"/>
    <x v="543"/>
    <n v="4.7837174222319728E-2"/>
  </r>
  <r>
    <x v="4"/>
    <x v="5"/>
    <x v="0"/>
    <x v="543"/>
    <n v="1.8867456667017037"/>
  </r>
  <r>
    <x v="4"/>
    <x v="3"/>
    <x v="0"/>
    <x v="544"/>
    <n v="-0.61347431792587725"/>
  </r>
  <r>
    <x v="4"/>
    <x v="4"/>
    <x v="0"/>
    <x v="544"/>
    <n v="-0.64829621983737429"/>
  </r>
  <r>
    <x v="4"/>
    <x v="0"/>
    <x v="0"/>
    <x v="545"/>
    <n v="29.78038983678891"/>
  </r>
  <r>
    <x v="4"/>
    <x v="6"/>
    <x v="0"/>
    <x v="545"/>
    <n v="4.7325212971361483E-2"/>
  </r>
  <r>
    <x v="4"/>
    <x v="1"/>
    <x v="0"/>
    <x v="545"/>
    <n v="0.31919198173512159"/>
  </r>
  <r>
    <x v="4"/>
    <x v="2"/>
    <x v="0"/>
    <x v="545"/>
    <n v="1.8863125717456721"/>
  </r>
  <r>
    <x v="4"/>
    <x v="7"/>
    <x v="0"/>
    <x v="545"/>
    <n v="1.1349303010540666"/>
  </r>
  <r>
    <x v="4"/>
    <x v="8"/>
    <x v="0"/>
    <x v="545"/>
    <n v="4.7325212971361483E-2"/>
  </r>
  <r>
    <x v="4"/>
    <x v="5"/>
    <x v="0"/>
    <x v="545"/>
    <n v="1.8863125717456721"/>
  </r>
  <r>
    <x v="4"/>
    <x v="3"/>
    <x v="0"/>
    <x v="546"/>
    <n v="-0.61390053812547807"/>
  </r>
  <r>
    <x v="4"/>
    <x v="4"/>
    <x v="0"/>
    <x v="546"/>
    <n v="-0.64837587621521253"/>
  </r>
  <r>
    <x v="4"/>
    <x v="0"/>
    <x v="0"/>
    <x v="547"/>
    <n v="29.460690925563519"/>
  </r>
  <r>
    <x v="4"/>
    <x v="6"/>
    <x v="0"/>
    <x v="547"/>
    <n v="4.6812603117185117E-2"/>
  </r>
  <r>
    <x v="4"/>
    <x v="1"/>
    <x v="0"/>
    <x v="547"/>
    <n v="0.31969891122539162"/>
  </r>
  <r>
    <x v="4"/>
    <x v="2"/>
    <x v="0"/>
    <x v="547"/>
    <n v="1.8858932262893238"/>
  </r>
  <r>
    <x v="4"/>
    <x v="7"/>
    <x v="0"/>
    <x v="547"/>
    <n v="1.1355046696742492"/>
  </r>
  <r>
    <x v="4"/>
    <x v="8"/>
    <x v="0"/>
    <x v="547"/>
    <n v="4.6812603117185117E-2"/>
  </r>
  <r>
    <x v="4"/>
    <x v="5"/>
    <x v="0"/>
    <x v="547"/>
    <n v="1.8858932262893238"/>
  </r>
  <r>
    <x v="4"/>
    <x v="3"/>
    <x v="0"/>
    <x v="548"/>
    <n v="-0.61432675786278201"/>
  </r>
  <r>
    <x v="4"/>
    <x v="4"/>
    <x v="0"/>
    <x v="548"/>
    <n v="-0.64845728306704986"/>
  </r>
  <r>
    <x v="4"/>
    <x v="0"/>
    <x v="0"/>
    <x v="549"/>
    <n v="29.140484614700611"/>
  </r>
  <r>
    <x v="4"/>
    <x v="6"/>
    <x v="0"/>
    <x v="549"/>
    <n v="4.6299764548603135E-2"/>
  </r>
  <r>
    <x v="4"/>
    <x v="1"/>
    <x v="0"/>
    <x v="549"/>
    <n v="0.32020631086290585"/>
  </r>
  <r>
    <x v="4"/>
    <x v="2"/>
    <x v="0"/>
    <x v="549"/>
    <n v="1.8854601322633149"/>
  </r>
  <r>
    <x v="4"/>
    <x v="7"/>
    <x v="0"/>
    <x v="549"/>
    <n v="1.1360988964184391"/>
  </r>
  <r>
    <x v="4"/>
    <x v="8"/>
    <x v="0"/>
    <x v="549"/>
    <n v="4.6299764548603135E-2"/>
  </r>
  <r>
    <x v="4"/>
    <x v="5"/>
    <x v="0"/>
    <x v="549"/>
    <n v="1.8854601322633149"/>
  </r>
  <r>
    <x v="4"/>
    <x v="3"/>
    <x v="0"/>
    <x v="550"/>
    <n v="-0.61475297715400945"/>
  </r>
  <r>
    <x v="4"/>
    <x v="4"/>
    <x v="0"/>
    <x v="550"/>
    <n v="-0.64853518833725143"/>
  </r>
  <r>
    <x v="4"/>
    <x v="0"/>
    <x v="0"/>
    <x v="551"/>
    <n v="28.819770111718846"/>
  </r>
  <r>
    <x v="4"/>
    <x v="6"/>
    <x v="0"/>
    <x v="551"/>
    <n v="4.5786018313208908E-2"/>
  </r>
  <r>
    <x v="4"/>
    <x v="1"/>
    <x v="0"/>
    <x v="551"/>
    <n v="0.3207145029817669"/>
  </r>
  <r>
    <x v="4"/>
    <x v="2"/>
    <x v="0"/>
    <x v="551"/>
    <n v="1.8851127532591641"/>
  </r>
  <r>
    <x v="4"/>
    <x v="7"/>
    <x v="0"/>
    <x v="551"/>
    <n v="1.1366746577595184"/>
  </r>
  <r>
    <x v="4"/>
    <x v="8"/>
    <x v="0"/>
    <x v="551"/>
    <n v="4.5786018313208908E-2"/>
  </r>
  <r>
    <x v="4"/>
    <x v="5"/>
    <x v="0"/>
    <x v="551"/>
    <n v="1.8851127532591641"/>
  </r>
  <r>
    <x v="4"/>
    <x v="3"/>
    <x v="0"/>
    <x v="552"/>
    <n v="-0.61665594530112555"/>
  </r>
  <r>
    <x v="4"/>
    <x v="4"/>
    <x v="0"/>
    <x v="552"/>
    <n v="-0.64861478570974462"/>
  </r>
  <r>
    <x v="4"/>
    <x v="0"/>
    <x v="0"/>
    <x v="553"/>
    <n v="28.49854775813181"/>
  </r>
  <r>
    <x v="4"/>
    <x v="6"/>
    <x v="0"/>
    <x v="553"/>
    <n v="4.5273763486332212E-2"/>
  </r>
  <r>
    <x v="4"/>
    <x v="1"/>
    <x v="0"/>
    <x v="553"/>
    <n v="0.32122235358703449"/>
  </r>
  <r>
    <x v="4"/>
    <x v="2"/>
    <x v="0"/>
    <x v="553"/>
    <n v="1.8847697349449557"/>
  </r>
  <r>
    <x v="4"/>
    <x v="7"/>
    <x v="0"/>
    <x v="553"/>
    <n v="1.1372702552964717"/>
  </r>
  <r>
    <x v="4"/>
    <x v="8"/>
    <x v="0"/>
    <x v="553"/>
    <n v="4.5273763486332212E-2"/>
  </r>
  <r>
    <x v="4"/>
    <x v="5"/>
    <x v="0"/>
    <x v="553"/>
    <n v="1.8847697349449557"/>
  </r>
  <r>
    <x v="4"/>
    <x v="3"/>
    <x v="0"/>
    <x v="554"/>
    <n v="-0.61712431479702401"/>
  </r>
  <r>
    <x v="4"/>
    <x v="4"/>
    <x v="0"/>
    <x v="554"/>
    <n v="-0.64869014402741954"/>
  </r>
  <r>
    <x v="4"/>
    <x v="0"/>
    <x v="0"/>
    <x v="555"/>
    <n v="28.176816940198886"/>
  </r>
  <r>
    <x v="4"/>
    <x v="6"/>
    <x v="0"/>
    <x v="555"/>
    <n v="4.4761000253675354E-2"/>
  </r>
  <r>
    <x v="4"/>
    <x v="1"/>
    <x v="0"/>
    <x v="555"/>
    <n v="0.32173081793292252"/>
  </r>
  <r>
    <x v="4"/>
    <x v="2"/>
    <x v="0"/>
    <x v="555"/>
    <n v="1.8843403665088723"/>
  </r>
  <r>
    <x v="4"/>
    <x v="7"/>
    <x v="0"/>
    <x v="555"/>
    <n v="1.1378664984628808"/>
  </r>
  <r>
    <x v="4"/>
    <x v="8"/>
    <x v="0"/>
    <x v="555"/>
    <n v="4.4761000253675354E-2"/>
  </r>
  <r>
    <x v="4"/>
    <x v="5"/>
    <x v="0"/>
    <x v="555"/>
    <n v="1.8843403665088723"/>
  </r>
  <r>
    <x v="4"/>
    <x v="3"/>
    <x v="0"/>
    <x v="556"/>
    <n v="-0.61754353879031054"/>
  </r>
  <r>
    <x v="4"/>
    <x v="4"/>
    <x v="0"/>
    <x v="556"/>
    <n v="-0.64875970675302153"/>
  </r>
  <r>
    <x v="4"/>
    <x v="0"/>
    <x v="0"/>
    <x v="557"/>
    <n v="27.854576035033183"/>
  </r>
  <r>
    <x v="4"/>
    <x v="6"/>
    <x v="0"/>
    <x v="557"/>
    <n v="4.4245594633456627E-2"/>
  </r>
  <r>
    <x v="4"/>
    <x v="1"/>
    <x v="0"/>
    <x v="557"/>
    <n v="0.32224090516570297"/>
  </r>
  <r>
    <x v="4"/>
    <x v="2"/>
    <x v="0"/>
    <x v="557"/>
    <n v="1.8839328611117903"/>
  </r>
  <r>
    <x v="4"/>
    <x v="7"/>
    <x v="0"/>
    <x v="557"/>
    <n v="1.1384249480897222"/>
  </r>
  <r>
    <x v="4"/>
    <x v="8"/>
    <x v="0"/>
    <x v="557"/>
    <n v="4.4245594633456627E-2"/>
  </r>
  <r>
    <x v="4"/>
    <x v="5"/>
    <x v="0"/>
    <x v="557"/>
    <n v="1.8839328611117903"/>
  </r>
  <r>
    <x v="4"/>
    <x v="3"/>
    <x v="0"/>
    <x v="558"/>
    <n v="-0.61796974937935456"/>
  </r>
  <r>
    <x v="4"/>
    <x v="4"/>
    <x v="0"/>
    <x v="558"/>
    <n v="-0.64883317943440488"/>
  </r>
  <r>
    <x v="4"/>
    <x v="0"/>
    <x v="0"/>
    <x v="559"/>
    <n v="27.531824649223783"/>
  </r>
  <r>
    <x v="4"/>
    <x v="6"/>
    <x v="0"/>
    <x v="559"/>
    <n v="4.373012593728013E-2"/>
  </r>
  <r>
    <x v="4"/>
    <x v="1"/>
    <x v="0"/>
    <x v="559"/>
    <n v="0.3227513858093996"/>
  </r>
  <r>
    <x v="4"/>
    <x v="2"/>
    <x v="0"/>
    <x v="559"/>
    <n v="1.8835009523618031"/>
  </r>
  <r>
    <x v="4"/>
    <x v="7"/>
    <x v="0"/>
    <x v="559"/>
    <n v="1.1390226112308739"/>
  </r>
  <r>
    <x v="4"/>
    <x v="8"/>
    <x v="0"/>
    <x v="559"/>
    <n v="4.373012593728013E-2"/>
  </r>
  <r>
    <x v="4"/>
    <x v="5"/>
    <x v="0"/>
    <x v="559"/>
    <n v="1.8835009523618031"/>
  </r>
  <r>
    <x v="4"/>
    <x v="3"/>
    <x v="0"/>
    <x v="560"/>
    <n v="-0.61839595951453941"/>
  </r>
  <r>
    <x v="4"/>
    <x v="4"/>
    <x v="0"/>
    <x v="560"/>
    <n v="-0.64890340886891718"/>
  </r>
  <r>
    <x v="4"/>
    <x v="0"/>
    <x v="0"/>
    <x v="561"/>
    <n v="27.208561876068124"/>
  </r>
  <r>
    <x v="4"/>
    <x v="6"/>
    <x v="0"/>
    <x v="561"/>
    <n v="4.321351495589279E-2"/>
  </r>
  <r>
    <x v="4"/>
    <x v="1"/>
    <x v="0"/>
    <x v="561"/>
    <n v="0.3232627731556571"/>
  </r>
  <r>
    <x v="4"/>
    <x v="2"/>
    <x v="0"/>
    <x v="561"/>
    <n v="1.8830827554419873"/>
  </r>
  <r>
    <x v="4"/>
    <x v="7"/>
    <x v="0"/>
    <x v="561"/>
    <n v="1.1396017007227861"/>
  </r>
  <r>
    <x v="4"/>
    <x v="8"/>
    <x v="0"/>
    <x v="561"/>
    <n v="4.321351495589279E-2"/>
  </r>
  <r>
    <x v="4"/>
    <x v="5"/>
    <x v="0"/>
    <x v="561"/>
    <n v="1.8830827554419873"/>
  </r>
  <r>
    <x v="4"/>
    <x v="3"/>
    <x v="0"/>
    <x v="562"/>
    <n v="-0.61882216919389998"/>
  </r>
  <r>
    <x v="4"/>
    <x v="4"/>
    <x v="0"/>
    <x v="562"/>
    <n v="-0.64897507701792145"/>
  </r>
  <r>
    <x v="4"/>
    <x v="0"/>
    <x v="0"/>
    <x v="563"/>
    <n v="26.884787229326996"/>
  </r>
  <r>
    <x v="4"/>
    <x v="6"/>
    <x v="0"/>
    <x v="563"/>
    <n v="4.2696644724333627E-2"/>
  </r>
  <r>
    <x v="4"/>
    <x v="1"/>
    <x v="0"/>
    <x v="563"/>
    <n v="0.32377464674112971"/>
  </r>
  <r>
    <x v="4"/>
    <x v="2"/>
    <x v="0"/>
    <x v="563"/>
    <n v="1.8826508476128747"/>
  </r>
  <r>
    <x v="4"/>
    <x v="7"/>
    <x v="0"/>
    <x v="563"/>
    <n v="1.1402008099887333"/>
  </r>
  <r>
    <x v="4"/>
    <x v="8"/>
    <x v="0"/>
    <x v="563"/>
    <n v="4.2696644724333627E-2"/>
  </r>
  <r>
    <x v="4"/>
    <x v="5"/>
    <x v="0"/>
    <x v="563"/>
    <n v="1.8826508476128747"/>
  </r>
  <r>
    <x v="4"/>
    <x v="3"/>
    <x v="0"/>
    <x v="564"/>
    <n v="-0.61924837840086067"/>
  </r>
  <r>
    <x v="4"/>
    <x v="4"/>
    <x v="0"/>
    <x v="564"/>
    <n v="-0.64904356012890352"/>
  </r>
  <r>
    <x v="4"/>
    <x v="0"/>
    <x v="0"/>
    <x v="565"/>
    <n v="26.56049992468883"/>
  </r>
  <r>
    <x v="4"/>
    <x v="6"/>
    <x v="0"/>
    <x v="565"/>
    <n v="4.2178889554320372E-2"/>
  </r>
  <r>
    <x v="4"/>
    <x v="1"/>
    <x v="0"/>
    <x v="565"/>
    <n v="0.32428730463816696"/>
  </r>
  <r>
    <x v="4"/>
    <x v="2"/>
    <x v="0"/>
    <x v="565"/>
    <n v="1.8822292799453668"/>
  </r>
  <r>
    <x v="4"/>
    <x v="7"/>
    <x v="0"/>
    <x v="565"/>
    <n v="1.1407813005176961"/>
  </r>
  <r>
    <x v="4"/>
    <x v="8"/>
    <x v="0"/>
    <x v="565"/>
    <n v="4.2178889554320372E-2"/>
  </r>
  <r>
    <x v="4"/>
    <x v="5"/>
    <x v="0"/>
    <x v="565"/>
    <n v="1.8822292799453668"/>
  </r>
  <r>
    <x v="4"/>
    <x v="3"/>
    <x v="0"/>
    <x v="566"/>
    <n v="-0.61968157418365033"/>
  </r>
  <r>
    <x v="4"/>
    <x v="4"/>
    <x v="0"/>
    <x v="566"/>
    <n v="-0.64911342374164294"/>
  </r>
  <r>
    <x v="4"/>
    <x v="0"/>
    <x v="0"/>
    <x v="567"/>
    <n v="26.235699436232423"/>
  </r>
  <r>
    <x v="4"/>
    <x v="6"/>
    <x v="0"/>
    <x v="567"/>
    <n v="4.1660792206863508E-2"/>
  </r>
  <r>
    <x v="4"/>
    <x v="1"/>
    <x v="0"/>
    <x v="567"/>
    <n v="0.32480048845640863"/>
  </r>
  <r>
    <x v="4"/>
    <x v="2"/>
    <x v="0"/>
    <x v="567"/>
    <n v="1.8818006322988892"/>
  </r>
  <r>
    <x v="4"/>
    <x v="7"/>
    <x v="0"/>
    <x v="567"/>
    <n v="1.1413818624126804"/>
  </r>
  <r>
    <x v="4"/>
    <x v="8"/>
    <x v="0"/>
    <x v="567"/>
    <n v="4.1660792206863508E-2"/>
  </r>
  <r>
    <x v="4"/>
    <x v="5"/>
    <x v="0"/>
    <x v="567"/>
    <n v="1.8818006322988892"/>
  </r>
  <r>
    <x v="4"/>
    <x v="3"/>
    <x v="0"/>
    <x v="568"/>
    <n v="-0.62010778245987774"/>
  </r>
  <r>
    <x v="4"/>
    <x v="4"/>
    <x v="0"/>
    <x v="568"/>
    <n v="-0.64918237029338854"/>
  </r>
  <r>
    <x v="4"/>
    <x v="0"/>
    <x v="0"/>
    <x v="569"/>
    <n v="25.910385051994211"/>
  </r>
  <r>
    <x v="4"/>
    <x v="6"/>
    <x v="0"/>
    <x v="569"/>
    <n v="4.1141963156588301E-2"/>
  </r>
  <r>
    <x v="4"/>
    <x v="1"/>
    <x v="0"/>
    <x v="569"/>
    <n v="0.32531438423821146"/>
  </r>
  <r>
    <x v="4"/>
    <x v="2"/>
    <x v="0"/>
    <x v="569"/>
    <n v="1.881368725863162"/>
  </r>
  <r>
    <x v="4"/>
    <x v="7"/>
    <x v="0"/>
    <x v="569"/>
    <n v="1.1419831588042066"/>
  </r>
  <r>
    <x v="4"/>
    <x v="8"/>
    <x v="0"/>
    <x v="569"/>
    <n v="4.1141963156588301E-2"/>
  </r>
  <r>
    <x v="4"/>
    <x v="5"/>
    <x v="0"/>
    <x v="569"/>
    <n v="1.881368725863162"/>
  </r>
  <r>
    <x v="4"/>
    <x v="3"/>
    <x v="0"/>
    <x v="570"/>
    <n v="-0.62053399028914047"/>
  </r>
  <r>
    <x v="4"/>
    <x v="4"/>
    <x v="0"/>
    <x v="570"/>
    <n v="-0.64924821959762014"/>
  </r>
  <r>
    <x v="4"/>
    <x v="0"/>
    <x v="0"/>
    <x v="571"/>
    <n v="25.584556102174822"/>
  </r>
  <r>
    <x v="4"/>
    <x v="6"/>
    <x v="0"/>
    <x v="571"/>
    <n v="4.0622490093245367E-2"/>
  </r>
  <r>
    <x v="4"/>
    <x v="1"/>
    <x v="0"/>
    <x v="571"/>
    <n v="0.32582894981938776"/>
  </r>
  <r>
    <x v="4"/>
    <x v="2"/>
    <x v="0"/>
    <x v="571"/>
    <n v="1.8809505311913701"/>
  </r>
  <r>
    <x v="4"/>
    <x v="7"/>
    <x v="0"/>
    <x v="571"/>
    <n v="1.1425657682700565"/>
  </r>
  <r>
    <x v="4"/>
    <x v="8"/>
    <x v="0"/>
    <x v="571"/>
    <n v="4.0622490093245367E-2"/>
  </r>
  <r>
    <x v="4"/>
    <x v="5"/>
    <x v="0"/>
    <x v="571"/>
    <n v="1.8809505311913701"/>
  </r>
  <r>
    <x v="4"/>
    <x v="3"/>
    <x v="0"/>
    <x v="572"/>
    <n v="-0.62096019764317223"/>
  </r>
  <r>
    <x v="4"/>
    <x v="4"/>
    <x v="0"/>
    <x v="572"/>
    <n v="-0.64931536160686143"/>
  </r>
  <r>
    <x v="4"/>
    <x v="0"/>
    <x v="0"/>
    <x v="573"/>
    <n v="25.258212089624802"/>
  </r>
  <r>
    <x v="4"/>
    <x v="6"/>
    <x v="0"/>
    <x v="573"/>
    <n v="4.010273699223444E-2"/>
  </r>
  <r>
    <x v="4"/>
    <x v="1"/>
    <x v="0"/>
    <x v="573"/>
    <n v="0.32634401255002143"/>
  </r>
  <r>
    <x v="4"/>
    <x v="2"/>
    <x v="0"/>
    <x v="573"/>
    <n v="1.8805186256834785"/>
  </r>
  <r>
    <x v="4"/>
    <x v="7"/>
    <x v="0"/>
    <x v="573"/>
    <n v="1.1431685188695475"/>
  </r>
  <r>
    <x v="4"/>
    <x v="8"/>
    <x v="0"/>
    <x v="573"/>
    <n v="4.010273699223444E-2"/>
  </r>
  <r>
    <x v="4"/>
    <x v="5"/>
    <x v="0"/>
    <x v="573"/>
    <n v="1.8805186256834785"/>
  </r>
  <r>
    <x v="4"/>
    <x v="3"/>
    <x v="0"/>
    <x v="574"/>
    <n v="-0.62138640454431071"/>
  </r>
  <r>
    <x v="4"/>
    <x v="4"/>
    <x v="0"/>
    <x v="574"/>
    <n v="-0.64937946457754858"/>
  </r>
  <r>
    <x v="4"/>
    <x v="0"/>
    <x v="0"/>
    <x v="575"/>
    <n v="24.931352236111788"/>
  </r>
  <r>
    <x v="4"/>
    <x v="6"/>
    <x v="0"/>
    <x v="575"/>
    <n v="3.9582115238336033E-2"/>
  </r>
  <r>
    <x v="4"/>
    <x v="1"/>
    <x v="0"/>
    <x v="575"/>
    <n v="0.32685985351301217"/>
  </r>
  <r>
    <x v="4"/>
    <x v="2"/>
    <x v="0"/>
    <x v="575"/>
    <n v="1.8800184448807358"/>
  </r>
  <r>
    <x v="4"/>
    <x v="7"/>
    <x v="0"/>
    <x v="575"/>
    <n v="1.1437525372065238"/>
  </r>
  <r>
    <x v="4"/>
    <x v="8"/>
    <x v="0"/>
    <x v="575"/>
    <n v="3.9582115238336033E-2"/>
  </r>
  <r>
    <x v="4"/>
    <x v="5"/>
    <x v="0"/>
    <x v="575"/>
    <n v="1.8800184448807358"/>
  </r>
  <r>
    <x v="4"/>
    <x v="3"/>
    <x v="0"/>
    <x v="576"/>
    <n v="-0.6203428926001342"/>
  </r>
  <r>
    <x v="4"/>
    <x v="4"/>
    <x v="0"/>
    <x v="576"/>
    <n v="-0.64944480203992239"/>
  </r>
  <r>
    <x v="4"/>
    <x v="0"/>
    <x v="0"/>
    <x v="577"/>
    <n v="24.60397523219671"/>
  </r>
  <r>
    <x v="4"/>
    <x v="6"/>
    <x v="0"/>
    <x v="577"/>
    <n v="3.9059501716424104E-2"/>
  </r>
  <r>
    <x v="4"/>
    <x v="1"/>
    <x v="0"/>
    <x v="577"/>
    <n v="0.32737700391507973"/>
  </r>
  <r>
    <x v="4"/>
    <x v="2"/>
    <x v="0"/>
    <x v="577"/>
    <n v="1.8795095306946876"/>
  </r>
  <r>
    <x v="4"/>
    <x v="7"/>
    <x v="0"/>
    <x v="577"/>
    <n v="1.1443568254353553"/>
  </r>
  <r>
    <x v="4"/>
    <x v="8"/>
    <x v="0"/>
    <x v="577"/>
    <n v="3.9059501716424104E-2"/>
  </r>
  <r>
    <x v="4"/>
    <x v="5"/>
    <x v="0"/>
    <x v="577"/>
    <n v="1.8795095306946876"/>
  </r>
  <r>
    <x v="4"/>
    <x v="3"/>
    <x v="0"/>
    <x v="578"/>
    <n v="-0.62070602278577747"/>
  </r>
  <r>
    <x v="4"/>
    <x v="4"/>
    <x v="0"/>
    <x v="578"/>
    <n v="-0.64951252753363553"/>
  </r>
  <r>
    <x v="4"/>
    <x v="0"/>
    <x v="0"/>
    <x v="579"/>
    <n v="24.276080381952347"/>
  </r>
  <r>
    <x v="4"/>
    <x v="6"/>
    <x v="0"/>
    <x v="579"/>
    <n v="3.8536171618241619E-2"/>
  </r>
  <r>
    <x v="4"/>
    <x v="1"/>
    <x v="0"/>
    <x v="579"/>
    <n v="0.32789485024436404"/>
  </r>
  <r>
    <x v="4"/>
    <x v="2"/>
    <x v="0"/>
    <x v="579"/>
    <n v="1.8790731350700065"/>
  </r>
  <r>
    <x v="4"/>
    <x v="7"/>
    <x v="0"/>
    <x v="579"/>
    <n v="1.1449619309064418"/>
  </r>
  <r>
    <x v="4"/>
    <x v="8"/>
    <x v="0"/>
    <x v="579"/>
    <n v="3.8536171618241619E-2"/>
  </r>
  <r>
    <x v="4"/>
    <x v="5"/>
    <x v="0"/>
    <x v="579"/>
    <n v="1.8790731350700065"/>
  </r>
  <r>
    <x v="4"/>
    <x v="3"/>
    <x v="0"/>
    <x v="580"/>
    <n v="-0.62111826105826218"/>
  </r>
  <r>
    <x v="4"/>
    <x v="4"/>
    <x v="0"/>
    <x v="580"/>
    <n v="-0.64957300808905494"/>
  </r>
  <r>
    <x v="4"/>
    <x v="0"/>
    <x v="0"/>
    <x v="581"/>
    <n v="23.947667773712219"/>
  </r>
  <r>
    <x v="4"/>
    <x v="6"/>
    <x v="0"/>
    <x v="581"/>
    <n v="3.8013775392105723E-2"/>
  </r>
  <r>
    <x v="4"/>
    <x v="1"/>
    <x v="0"/>
    <x v="581"/>
    <n v="0.3284126082401278"/>
  </r>
  <r>
    <x v="4"/>
    <x v="2"/>
    <x v="0"/>
    <x v="581"/>
    <n v="1.8786755071033647"/>
  </r>
  <r>
    <x v="4"/>
    <x v="7"/>
    <x v="0"/>
    <x v="581"/>
    <n v="1.1455091386708169"/>
  </r>
  <r>
    <x v="4"/>
    <x v="8"/>
    <x v="0"/>
    <x v="581"/>
    <n v="3.8013775392105723E-2"/>
  </r>
  <r>
    <x v="4"/>
    <x v="5"/>
    <x v="0"/>
    <x v="581"/>
    <n v="1.8786755071033647"/>
  </r>
  <r>
    <x v="4"/>
    <x v="3"/>
    <x v="0"/>
    <x v="582"/>
    <n v="-0.62154447305188265"/>
  </r>
  <r>
    <x v="4"/>
    <x v="4"/>
    <x v="0"/>
    <x v="582"/>
    <n v="-0.64963909361360761"/>
  </r>
  <r>
    <x v="4"/>
    <x v="0"/>
    <x v="0"/>
    <x v="583"/>
    <n v="23.618737138567532"/>
  </r>
  <r>
    <x v="4"/>
    <x v="6"/>
    <x v="0"/>
    <x v="583"/>
    <n v="3.7491580748934918E-2"/>
  </r>
  <r>
    <x v="4"/>
    <x v="1"/>
    <x v="0"/>
    <x v="583"/>
    <n v="0.32893063514468784"/>
  </r>
  <r>
    <x v="4"/>
    <x v="2"/>
    <x v="0"/>
    <x v="583"/>
    <n v="1.8782424209530004"/>
  </r>
  <r>
    <x v="4"/>
    <x v="7"/>
    <x v="0"/>
    <x v="583"/>
    <n v="1.1461156703762172"/>
  </r>
  <r>
    <x v="4"/>
    <x v="8"/>
    <x v="0"/>
    <x v="583"/>
    <n v="3.7491580748934918E-2"/>
  </r>
  <r>
    <x v="4"/>
    <x v="5"/>
    <x v="0"/>
    <x v="583"/>
    <n v="1.8782424209530004"/>
  </r>
  <r>
    <x v="4"/>
    <x v="3"/>
    <x v="0"/>
    <x v="584"/>
    <n v="-0.62197068458523797"/>
  </r>
  <r>
    <x v="4"/>
    <x v="4"/>
    <x v="0"/>
    <x v="584"/>
    <n v="-0.64970217177715561"/>
  </r>
  <r>
    <x v="4"/>
    <x v="0"/>
    <x v="0"/>
    <x v="585"/>
    <n v="23.289287493391676"/>
  </r>
  <r>
    <x v="4"/>
    <x v="6"/>
    <x v="0"/>
    <x v="585"/>
    <n v="3.6968095019163177E-2"/>
  </r>
  <r>
    <x v="4"/>
    <x v="1"/>
    <x v="0"/>
    <x v="585"/>
    <n v="0.3294496451758569"/>
  </r>
  <r>
    <x v="4"/>
    <x v="2"/>
    <x v="0"/>
    <x v="585"/>
    <n v="1.8778230840222212"/>
  </r>
  <r>
    <x v="4"/>
    <x v="7"/>
    <x v="0"/>
    <x v="585"/>
    <n v="1.1467033530536808"/>
  </r>
  <r>
    <x v="4"/>
    <x v="8"/>
    <x v="0"/>
    <x v="585"/>
    <n v="3.6968095019163177E-2"/>
  </r>
  <r>
    <x v="4"/>
    <x v="5"/>
    <x v="0"/>
    <x v="585"/>
    <n v="1.8778230840222212"/>
  </r>
  <r>
    <x v="4"/>
    <x v="3"/>
    <x v="0"/>
    <x v="586"/>
    <n v="-0.62239689565805056"/>
  </r>
  <r>
    <x v="4"/>
    <x v="4"/>
    <x v="0"/>
    <x v="586"/>
    <n v="-0.64976644778944603"/>
  </r>
  <r>
    <x v="4"/>
    <x v="0"/>
    <x v="0"/>
    <x v="587"/>
    <n v="22.959318326486933"/>
  </r>
  <r>
    <x v="4"/>
    <x v="6"/>
    <x v="0"/>
    <x v="587"/>
    <n v="3.6444301387934239E-2"/>
  </r>
  <r>
    <x v="4"/>
    <x v="1"/>
    <x v="0"/>
    <x v="587"/>
    <n v="0.32996916690474093"/>
  </r>
  <r>
    <x v="4"/>
    <x v="2"/>
    <x v="0"/>
    <x v="587"/>
    <n v="1.8773899988009137"/>
  </r>
  <r>
    <x v="4"/>
    <x v="7"/>
    <x v="0"/>
    <x v="587"/>
    <n v="1.1473113529016052"/>
  </r>
  <r>
    <x v="4"/>
    <x v="8"/>
    <x v="0"/>
    <x v="587"/>
    <n v="3.6444301387934239E-2"/>
  </r>
  <r>
    <x v="4"/>
    <x v="5"/>
    <x v="0"/>
    <x v="587"/>
    <n v="1.8773899988009137"/>
  </r>
  <r>
    <x v="4"/>
    <x v="3"/>
    <x v="0"/>
    <x v="588"/>
    <n v="-0.62282310628323234"/>
  </r>
  <r>
    <x v="4"/>
    <x v="4"/>
    <x v="0"/>
    <x v="588"/>
    <n v="-0.64982777480984133"/>
  </r>
  <r>
    <x v="4"/>
    <x v="0"/>
    <x v="0"/>
    <x v="589"/>
    <n v="22.628828868563293"/>
  </r>
  <r>
    <x v="4"/>
    <x v="6"/>
    <x v="0"/>
    <x v="589"/>
    <n v="3.5919662171194411E-2"/>
  </r>
  <r>
    <x v="4"/>
    <x v="1"/>
    <x v="0"/>
    <x v="589"/>
    <n v="0.3304894579236401"/>
  </r>
  <r>
    <x v="4"/>
    <x v="2"/>
    <x v="0"/>
    <x v="589"/>
    <n v="1.876967281927209"/>
  </r>
  <r>
    <x v="4"/>
    <x v="7"/>
    <x v="0"/>
    <x v="589"/>
    <n v="1.1479004579556802"/>
  </r>
  <r>
    <x v="4"/>
    <x v="8"/>
    <x v="0"/>
    <x v="589"/>
    <n v="3.5919662171194411E-2"/>
  </r>
  <r>
    <x v="4"/>
    <x v="5"/>
    <x v="0"/>
    <x v="589"/>
    <n v="1.876967281927209"/>
  </r>
  <r>
    <x v="4"/>
    <x v="3"/>
    <x v="0"/>
    <x v="590"/>
    <n v="-0.6232563034947125"/>
  </r>
  <r>
    <x v="4"/>
    <x v="4"/>
    <x v="0"/>
    <x v="590"/>
    <n v="-0.64989024130512885"/>
  </r>
  <r>
    <x v="4"/>
    <x v="0"/>
    <x v="0"/>
    <x v="591"/>
    <n v="22.297818573144841"/>
  </r>
  <r>
    <x v="4"/>
    <x v="6"/>
    <x v="0"/>
    <x v="591"/>
    <n v="3.5394642845519499E-2"/>
  </r>
  <r>
    <x v="4"/>
    <x v="1"/>
    <x v="0"/>
    <x v="591"/>
    <n v="0.3310102954184504"/>
  </r>
  <r>
    <x v="4"/>
    <x v="2"/>
    <x v="0"/>
    <x v="591"/>
    <n v="1.8765374657772151"/>
  </r>
  <r>
    <x v="4"/>
    <x v="7"/>
    <x v="0"/>
    <x v="591"/>
    <n v="1.1485099325462331"/>
  </r>
  <r>
    <x v="4"/>
    <x v="8"/>
    <x v="0"/>
    <x v="591"/>
    <n v="3.5394642845519499E-2"/>
  </r>
  <r>
    <x v="4"/>
    <x v="5"/>
    <x v="0"/>
    <x v="591"/>
    <n v="1.8765374657772151"/>
  </r>
  <r>
    <x v="4"/>
    <x v="3"/>
    <x v="0"/>
    <x v="592"/>
    <n v="-0.62368251319431245"/>
  </r>
  <r>
    <x v="4"/>
    <x v="4"/>
    <x v="0"/>
    <x v="592"/>
    <n v="-0.64995178820794752"/>
  </r>
  <r>
    <x v="4"/>
    <x v="0"/>
    <x v="0"/>
    <x v="593"/>
    <n v="21.966286733560974"/>
  </r>
  <r>
    <x v="4"/>
    <x v="6"/>
    <x v="0"/>
    <x v="593"/>
    <n v="3.4868909964674615E-2"/>
  </r>
  <r>
    <x v="4"/>
    <x v="1"/>
    <x v="0"/>
    <x v="593"/>
    <n v="0.33153183958386795"/>
  </r>
  <r>
    <x v="4"/>
    <x v="2"/>
    <x v="0"/>
    <x v="593"/>
    <n v="1.876104381957431"/>
  </r>
  <r>
    <x v="4"/>
    <x v="7"/>
    <x v="0"/>
    <x v="593"/>
    <n v="1.1491201528519448"/>
  </r>
  <r>
    <x v="4"/>
    <x v="8"/>
    <x v="0"/>
    <x v="593"/>
    <n v="3.4868909964674615E-2"/>
  </r>
  <r>
    <x v="4"/>
    <x v="5"/>
    <x v="0"/>
    <x v="593"/>
    <n v="1.876104381957431"/>
  </r>
  <r>
    <x v="4"/>
    <x v="3"/>
    <x v="0"/>
    <x v="594"/>
    <n v="-0.6241087224339692"/>
  </r>
  <r>
    <x v="4"/>
    <x v="4"/>
    <x v="0"/>
    <x v="594"/>
    <n v="-0.65001047415104152"/>
  </r>
  <r>
    <x v="4"/>
    <x v="0"/>
    <x v="0"/>
    <x v="595"/>
    <n v="21.634232679707289"/>
  </r>
  <r>
    <x v="4"/>
    <x v="6"/>
    <x v="0"/>
    <x v="595"/>
    <n v="3.4342538996806102E-2"/>
  </r>
  <r>
    <x v="4"/>
    <x v="1"/>
    <x v="0"/>
    <x v="595"/>
    <n v="0.33205405385368392"/>
  </r>
  <r>
    <x v="4"/>
    <x v="2"/>
    <x v="0"/>
    <x v="595"/>
    <n v="1.875685047283391"/>
  </r>
  <r>
    <x v="4"/>
    <x v="7"/>
    <x v="0"/>
    <x v="595"/>
    <n v="1.149711409148467"/>
  </r>
  <r>
    <x v="4"/>
    <x v="8"/>
    <x v="0"/>
    <x v="595"/>
    <n v="3.4342538996806102E-2"/>
  </r>
  <r>
    <x v="4"/>
    <x v="5"/>
    <x v="0"/>
    <x v="595"/>
    <n v="1.875685047283391"/>
  </r>
  <r>
    <x v="4"/>
    <x v="3"/>
    <x v="0"/>
    <x v="596"/>
    <n v="-0.62453493121261694"/>
  </r>
  <r>
    <x v="4"/>
    <x v="4"/>
    <x v="0"/>
    <x v="596"/>
    <n v="-0.65007021152936328"/>
  </r>
  <r>
    <x v="4"/>
    <x v="0"/>
    <x v="0"/>
    <x v="597"/>
    <n v="21.301655888681051"/>
  </r>
  <r>
    <x v="4"/>
    <x v="6"/>
    <x v="0"/>
    <x v="597"/>
    <n v="3.3815838955647368E-2"/>
  </r>
  <r>
    <x v="4"/>
    <x v="1"/>
    <x v="0"/>
    <x v="597"/>
    <n v="0.33257679102623738"/>
  </r>
  <r>
    <x v="4"/>
    <x v="2"/>
    <x v="0"/>
    <x v="597"/>
    <n v="1.8752519643900769"/>
  </r>
  <r>
    <x v="4"/>
    <x v="7"/>
    <x v="0"/>
    <x v="597"/>
    <n v="1.150323105846095"/>
  </r>
  <r>
    <x v="4"/>
    <x v="8"/>
    <x v="0"/>
    <x v="597"/>
    <n v="3.3815838955647368E-2"/>
  </r>
  <r>
    <x v="4"/>
    <x v="5"/>
    <x v="0"/>
    <x v="597"/>
    <n v="1.8752519643900769"/>
  </r>
  <r>
    <x v="4"/>
    <x v="3"/>
    <x v="0"/>
    <x v="598"/>
    <n v="-0.62496113955096133"/>
  </r>
  <r>
    <x v="4"/>
    <x v="4"/>
    <x v="0"/>
    <x v="598"/>
    <n v="-0.65012714631723645"/>
  </r>
  <r>
    <x v="4"/>
    <x v="0"/>
    <x v="0"/>
    <x v="599"/>
    <n v="20.968555597607299"/>
  </r>
  <r>
    <x v="4"/>
    <x v="6"/>
    <x v="0"/>
    <x v="599"/>
    <n v="3.3288310041675657E-2"/>
  </r>
  <r>
    <x v="4"/>
    <x v="1"/>
    <x v="0"/>
    <x v="599"/>
    <n v="0.33310029107375122"/>
  </r>
  <r>
    <x v="4"/>
    <x v="2"/>
    <x v="0"/>
    <x v="599"/>
    <n v="1.8748292497909638"/>
  </r>
  <r>
    <x v="4"/>
    <x v="7"/>
    <x v="0"/>
    <x v="599"/>
    <n v="1.1509157925144464"/>
  </r>
  <r>
    <x v="4"/>
    <x v="8"/>
    <x v="0"/>
    <x v="599"/>
    <n v="3.3288310041675657E-2"/>
  </r>
  <r>
    <x v="4"/>
    <x v="5"/>
    <x v="0"/>
    <x v="599"/>
    <n v="1.8748292497909638"/>
  </r>
  <r>
    <x v="4"/>
    <x v="3"/>
    <x v="0"/>
    <x v="600"/>
    <n v="-0.62539433442405645"/>
  </r>
  <r>
    <x v="4"/>
    <x v="4"/>
    <x v="0"/>
    <x v="600"/>
    <n v="-0.65018507416583216"/>
  </r>
  <r>
    <x v="4"/>
    <x v="0"/>
    <x v="0"/>
    <x v="601"/>
    <n v="20.634931250941403"/>
  </r>
  <r>
    <x v="4"/>
    <x v="6"/>
    <x v="0"/>
    <x v="601"/>
    <n v="3.2760384466885333E-2"/>
  </r>
  <r>
    <x v="4"/>
    <x v="1"/>
    <x v="0"/>
    <x v="601"/>
    <n v="0.33362434666589724"/>
  </r>
  <r>
    <x v="4"/>
    <x v="2"/>
    <x v="0"/>
    <x v="601"/>
    <n v="1.8744061975931794"/>
  </r>
  <r>
    <x v="4"/>
    <x v="7"/>
    <x v="0"/>
    <x v="601"/>
    <n v="1.1515289722374609"/>
  </r>
  <r>
    <x v="4"/>
    <x v="8"/>
    <x v="0"/>
    <x v="601"/>
    <n v="3.2760384466885333E-2"/>
  </r>
  <r>
    <x v="4"/>
    <x v="5"/>
    <x v="0"/>
    <x v="601"/>
    <n v="1.8744061975931794"/>
  </r>
  <r>
    <x v="4"/>
    <x v="3"/>
    <x v="0"/>
    <x v="602"/>
    <n v="-0.6258065678137803"/>
  </r>
  <r>
    <x v="4"/>
    <x v="4"/>
    <x v="0"/>
    <x v="602"/>
    <n v="-0.65024208241530879"/>
  </r>
  <r>
    <x v="4"/>
    <x v="0"/>
    <x v="0"/>
    <x v="603"/>
    <n v="20.300782199556284"/>
  </r>
  <r>
    <x v="4"/>
    <x v="6"/>
    <x v="0"/>
    <x v="603"/>
    <n v="3.2231869186394951E-2"/>
  </r>
  <r>
    <x v="4"/>
    <x v="1"/>
    <x v="0"/>
    <x v="603"/>
    <n v="0.33414905138512013"/>
  </r>
  <r>
    <x v="4"/>
    <x v="2"/>
    <x v="0"/>
    <x v="603"/>
    <n v="1.8739725928775133"/>
  </r>
  <r>
    <x v="4"/>
    <x v="7"/>
    <x v="0"/>
    <x v="603"/>
    <n v="1.1521428952229651"/>
  </r>
  <r>
    <x v="4"/>
    <x v="8"/>
    <x v="0"/>
    <x v="603"/>
    <n v="3.2231869186394951E-2"/>
  </r>
  <r>
    <x v="4"/>
    <x v="5"/>
    <x v="0"/>
    <x v="603"/>
    <n v="1.8739725928775133"/>
  </r>
  <r>
    <x v="4"/>
    <x v="3"/>
    <x v="0"/>
    <x v="604"/>
    <n v="-0.62621880079327674"/>
  </r>
  <r>
    <x v="4"/>
    <x v="4"/>
    <x v="0"/>
    <x v="604"/>
    <n v="-0.65029278332117135"/>
  </r>
  <r>
    <x v="4"/>
    <x v="0"/>
    <x v="0"/>
    <x v="605"/>
    <n v="19.966107711704083"/>
  </r>
  <r>
    <x v="4"/>
    <x v="6"/>
    <x v="0"/>
    <x v="605"/>
    <n v="3.170259121328696E-2"/>
  </r>
  <r>
    <x v="4"/>
    <x v="1"/>
    <x v="0"/>
    <x v="605"/>
    <n v="0.3346744878521995"/>
  </r>
  <r>
    <x v="4"/>
    <x v="2"/>
    <x v="0"/>
    <x v="605"/>
    <n v="1.8735749700197404"/>
  </r>
  <r>
    <x v="4"/>
    <x v="7"/>
    <x v="0"/>
    <x v="605"/>
    <n v="1.1526980734621211"/>
  </r>
  <r>
    <x v="4"/>
    <x v="8"/>
    <x v="0"/>
    <x v="605"/>
    <n v="3.170259121328696E-2"/>
  </r>
  <r>
    <x v="4"/>
    <x v="5"/>
    <x v="0"/>
    <x v="605"/>
    <n v="1.8735749700197404"/>
  </r>
  <r>
    <x v="4"/>
    <x v="3"/>
    <x v="0"/>
    <x v="606"/>
    <n v="-0.62664500730770234"/>
  </r>
  <r>
    <x v="4"/>
    <x v="4"/>
    <x v="0"/>
    <x v="606"/>
    <n v="-0.65034804136190338"/>
  </r>
  <r>
    <x v="4"/>
    <x v="0"/>
    <x v="0"/>
    <x v="607"/>
    <n v="19.630907429597084"/>
  </r>
  <r>
    <x v="4"/>
    <x v="6"/>
    <x v="0"/>
    <x v="607"/>
    <n v="3.1173333047805903E-2"/>
  </r>
  <r>
    <x v="4"/>
    <x v="1"/>
    <x v="0"/>
    <x v="607"/>
    <n v="0.33520028210699787"/>
  </r>
  <r>
    <x v="4"/>
    <x v="2"/>
    <x v="0"/>
    <x v="607"/>
    <n v="1.8731418894299614"/>
  </r>
  <r>
    <x v="4"/>
    <x v="7"/>
    <x v="0"/>
    <x v="607"/>
    <n v="1.1533134390772954"/>
  </r>
  <r>
    <x v="4"/>
    <x v="8"/>
    <x v="0"/>
    <x v="607"/>
    <n v="3.1173333047805903E-2"/>
  </r>
  <r>
    <x v="4"/>
    <x v="5"/>
    <x v="0"/>
    <x v="607"/>
    <n v="1.8731418894299614"/>
  </r>
  <r>
    <x v="4"/>
    <x v="3"/>
    <x v="0"/>
    <x v="608"/>
    <n v="-0.62707121337548521"/>
  </r>
  <r>
    <x v="4"/>
    <x v="4"/>
    <x v="0"/>
    <x v="608"/>
    <n v="-0.65040064130036379"/>
  </r>
  <r>
    <x v="4"/>
    <x v="0"/>
    <x v="0"/>
    <x v="609"/>
    <n v="19.295180419012922"/>
  </r>
  <r>
    <x v="4"/>
    <x v="6"/>
    <x v="0"/>
    <x v="609"/>
    <n v="3.0642895861583617E-2"/>
  </r>
  <r>
    <x v="4"/>
    <x v="1"/>
    <x v="0"/>
    <x v="609"/>
    <n v="0.33572701058416282"/>
  </r>
  <r>
    <x v="4"/>
    <x v="2"/>
    <x v="0"/>
    <x v="609"/>
    <n v="1.8727225578766806"/>
  </r>
  <r>
    <x v="4"/>
    <x v="7"/>
    <x v="0"/>
    <x v="609"/>
    <n v="1.1539096803057471"/>
  </r>
  <r>
    <x v="4"/>
    <x v="8"/>
    <x v="0"/>
    <x v="609"/>
    <n v="3.0642895861583617E-2"/>
  </r>
  <r>
    <x v="4"/>
    <x v="5"/>
    <x v="0"/>
    <x v="609"/>
    <n v="1.8727225578766806"/>
  </r>
  <r>
    <x v="4"/>
    <x v="3"/>
    <x v="0"/>
    <x v="610"/>
    <n v="-0.62749741898254774"/>
  </r>
  <r>
    <x v="4"/>
    <x v="4"/>
    <x v="0"/>
    <x v="610"/>
    <n v="-0.6504540897976363"/>
  </r>
  <r>
    <x v="4"/>
    <x v="0"/>
    <x v="0"/>
    <x v="611"/>
    <n v="18.958926141135002"/>
  </r>
  <r>
    <x v="4"/>
    <x v="6"/>
    <x v="0"/>
    <x v="611"/>
    <n v="3.0112099690821761E-2"/>
  </r>
  <r>
    <x v="4"/>
    <x v="1"/>
    <x v="0"/>
    <x v="611"/>
    <n v="0.33625427787792095"/>
  </r>
  <r>
    <x v="4"/>
    <x v="2"/>
    <x v="0"/>
    <x v="611"/>
    <n v="1.8722894782157142"/>
  </r>
  <r>
    <x v="4"/>
    <x v="7"/>
    <x v="0"/>
    <x v="611"/>
    <n v="1.154526533845589"/>
  </r>
  <r>
    <x v="4"/>
    <x v="8"/>
    <x v="0"/>
    <x v="611"/>
    <n v="3.0112099690821761E-2"/>
  </r>
  <r>
    <x v="4"/>
    <x v="5"/>
    <x v="0"/>
    <x v="611"/>
    <n v="1.8722894782157142"/>
  </r>
  <r>
    <x v="4"/>
    <x v="3"/>
    <x v="0"/>
    <x v="612"/>
    <n v="-0.6279236241288233"/>
  </r>
  <r>
    <x v="4"/>
    <x v="4"/>
    <x v="0"/>
    <x v="612"/>
    <n v="-0.65050493856216862"/>
  </r>
  <r>
    <x v="4"/>
    <x v="0"/>
    <x v="0"/>
    <x v="613"/>
    <n v="18.622143842256669"/>
  </r>
  <r>
    <x v="4"/>
    <x v="6"/>
    <x v="0"/>
    <x v="613"/>
    <n v="2.9580498276930094E-2"/>
  </r>
  <r>
    <x v="4"/>
    <x v="1"/>
    <x v="0"/>
    <x v="613"/>
    <n v="0.33678229887833333"/>
  </r>
  <r>
    <x v="4"/>
    <x v="2"/>
    <x v="0"/>
    <x v="613"/>
    <n v="1.8718667667727542"/>
  </r>
  <r>
    <x v="4"/>
    <x v="7"/>
    <x v="0"/>
    <x v="613"/>
    <n v="1.1551242166232516"/>
  </r>
  <r>
    <x v="4"/>
    <x v="8"/>
    <x v="0"/>
    <x v="613"/>
    <n v="2.9580498276930094E-2"/>
  </r>
  <r>
    <x v="4"/>
    <x v="5"/>
    <x v="0"/>
    <x v="613"/>
    <n v="1.8718667667727542"/>
  </r>
  <r>
    <x v="4"/>
    <x v="3"/>
    <x v="0"/>
    <x v="614"/>
    <n v="-0.62835681577764202"/>
  </r>
  <r>
    <x v="4"/>
    <x v="4"/>
    <x v="0"/>
    <x v="614"/>
    <n v="-0.65055657751009743"/>
  </r>
  <r>
    <x v="4"/>
    <x v="0"/>
    <x v="0"/>
    <x v="615"/>
    <n v="18.284832953960617"/>
  </r>
  <r>
    <x v="4"/>
    <x v="6"/>
    <x v="0"/>
    <x v="615"/>
    <n v="2.9048476820318615E-2"/>
  </r>
  <r>
    <x v="4"/>
    <x v="1"/>
    <x v="0"/>
    <x v="615"/>
    <n v="0.33731088829605105"/>
  </r>
  <r>
    <x v="4"/>
    <x v="2"/>
    <x v="0"/>
    <x v="615"/>
    <n v="1.8714369561453428"/>
  </r>
  <r>
    <x v="4"/>
    <x v="7"/>
    <x v="0"/>
    <x v="615"/>
    <n v="1.1557425647678106"/>
  </r>
  <r>
    <x v="4"/>
    <x v="8"/>
    <x v="0"/>
    <x v="615"/>
    <n v="2.9048476820318615E-2"/>
  </r>
  <r>
    <x v="4"/>
    <x v="5"/>
    <x v="0"/>
    <x v="615"/>
    <n v="1.8714369561453428"/>
  </r>
  <r>
    <x v="4"/>
    <x v="3"/>
    <x v="0"/>
    <x v="616"/>
    <n v="-0.62878301999876873"/>
  </r>
  <r>
    <x v="4"/>
    <x v="4"/>
    <x v="0"/>
    <x v="616"/>
    <n v="-0.65060729684865981"/>
  </r>
  <r>
    <x v="4"/>
    <x v="0"/>
    <x v="0"/>
    <x v="617"/>
    <n v="17.946992774885736"/>
  </r>
  <r>
    <x v="4"/>
    <x v="6"/>
    <x v="0"/>
    <x v="617"/>
    <n v="2.8515760105821918E-2"/>
  </r>
  <r>
    <x v="4"/>
    <x v="1"/>
    <x v="0"/>
    <x v="617"/>
    <n v="0.3378401790748804"/>
  </r>
  <r>
    <x v="4"/>
    <x v="2"/>
    <x v="0"/>
    <x v="617"/>
    <n v="1.8710038778827467"/>
  </r>
  <r>
    <x v="4"/>
    <x v="7"/>
    <x v="0"/>
    <x v="617"/>
    <n v="1.1563616687122935"/>
  </r>
  <r>
    <x v="4"/>
    <x v="8"/>
    <x v="0"/>
    <x v="617"/>
    <n v="2.8515760105821918E-2"/>
  </r>
  <r>
    <x v="4"/>
    <x v="5"/>
    <x v="0"/>
    <x v="617"/>
    <n v="1.8710038778827467"/>
  </r>
  <r>
    <x v="4"/>
    <x v="3"/>
    <x v="0"/>
    <x v="618"/>
    <n v="-0.62920922377891486"/>
  </r>
  <r>
    <x v="4"/>
    <x v="4"/>
    <x v="0"/>
    <x v="618"/>
    <n v="-0.65065550448741849"/>
  </r>
  <r>
    <x v="4"/>
    <x v="0"/>
    <x v="0"/>
    <x v="619"/>
    <n v="17.608622634324334"/>
  </r>
  <r>
    <x v="4"/>
    <x v="6"/>
    <x v="0"/>
    <x v="619"/>
    <n v="2.7982410898454203E-2"/>
  </r>
  <r>
    <x v="4"/>
    <x v="1"/>
    <x v="0"/>
    <x v="619"/>
    <n v="0.33837014056140341"/>
  </r>
  <r>
    <x v="4"/>
    <x v="2"/>
    <x v="0"/>
    <x v="619"/>
    <n v="1.8705845485899244"/>
  </r>
  <r>
    <x v="4"/>
    <x v="7"/>
    <x v="0"/>
    <x v="619"/>
    <n v="1.1569615317565238"/>
  </r>
  <r>
    <x v="4"/>
    <x v="8"/>
    <x v="0"/>
    <x v="619"/>
    <n v="2.7982410898454203E-2"/>
  </r>
  <r>
    <x v="4"/>
    <x v="5"/>
    <x v="0"/>
    <x v="619"/>
    <n v="1.8705845485899244"/>
  </r>
  <r>
    <x v="4"/>
    <x v="3"/>
    <x v="0"/>
    <x v="620"/>
    <n v="-0.62963542707831222"/>
  </r>
  <r>
    <x v="4"/>
    <x v="4"/>
    <x v="0"/>
    <x v="620"/>
    <n v="-0.6507044142673557"/>
  </r>
  <r>
    <x v="4"/>
    <x v="0"/>
    <x v="0"/>
    <x v="621"/>
    <n v="17.269721981967368"/>
  </r>
  <r>
    <x v="4"/>
    <x v="6"/>
    <x v="0"/>
    <x v="621"/>
    <n v="2.7448681184765088E-2"/>
  </r>
  <r>
    <x v="4"/>
    <x v="1"/>
    <x v="0"/>
    <x v="621"/>
    <n v="0.33890065235696604"/>
  </r>
  <r>
    <x v="4"/>
    <x v="2"/>
    <x v="0"/>
    <x v="621"/>
    <n v="1.8701514712634573"/>
  </r>
  <r>
    <x v="4"/>
    <x v="7"/>
    <x v="0"/>
    <x v="621"/>
    <n v="1.1575821320232078"/>
  </r>
  <r>
    <x v="4"/>
    <x v="8"/>
    <x v="0"/>
    <x v="621"/>
    <n v="2.7448681184765088E-2"/>
  </r>
  <r>
    <x v="4"/>
    <x v="5"/>
    <x v="0"/>
    <x v="621"/>
    <n v="1.8701514712634573"/>
  </r>
  <r>
    <x v="4"/>
    <x v="3"/>
    <x v="0"/>
    <x v="622"/>
    <n v="-0.63006162993790582"/>
  </r>
  <r>
    <x v="4"/>
    <x v="4"/>
    <x v="0"/>
    <x v="622"/>
    <n v="-0.6507508707172982"/>
  </r>
  <r>
    <x v="4"/>
    <x v="0"/>
    <x v="0"/>
    <x v="623"/>
    <n v="16.930290070829674"/>
  </r>
  <r>
    <x v="4"/>
    <x v="6"/>
    <x v="0"/>
    <x v="623"/>
    <n v="2.6914163310739446E-2"/>
  </r>
  <r>
    <x v="4"/>
    <x v="1"/>
    <x v="0"/>
    <x v="623"/>
    <n v="0.33943191113769572"/>
  </r>
  <r>
    <x v="4"/>
    <x v="2"/>
    <x v="0"/>
    <x v="623"/>
    <n v="1.8697287620920358"/>
  </r>
  <r>
    <x v="4"/>
    <x v="7"/>
    <x v="0"/>
    <x v="623"/>
    <n v="1.1581834447554336"/>
  </r>
  <r>
    <x v="4"/>
    <x v="8"/>
    <x v="0"/>
    <x v="623"/>
    <n v="2.6914163310739446E-2"/>
  </r>
  <r>
    <x v="4"/>
    <x v="5"/>
    <x v="0"/>
    <x v="623"/>
    <n v="1.8697287620920358"/>
  </r>
  <r>
    <x v="4"/>
    <x v="3"/>
    <x v="0"/>
    <x v="624"/>
    <n v="-0.63049481925497863"/>
  </r>
  <r>
    <x v="4"/>
    <x v="4"/>
    <x v="0"/>
    <x v="624"/>
    <n v="-0.65079797093227088"/>
  </r>
  <r>
    <x v="4"/>
    <x v="0"/>
    <x v="0"/>
    <x v="625"/>
    <n v="16.590326323210245"/>
  </r>
  <r>
    <x v="4"/>
    <x v="6"/>
    <x v="0"/>
    <x v="625"/>
    <n v="2.6379208579993031E-2"/>
  </r>
  <r>
    <x v="4"/>
    <x v="1"/>
    <x v="0"/>
    <x v="625"/>
    <n v="0.33996374761943021"/>
  </r>
  <r>
    <x v="4"/>
    <x v="2"/>
    <x v="0"/>
    <x v="625"/>
    <n v="1.8693057153229755"/>
  </r>
  <r>
    <x v="4"/>
    <x v="7"/>
    <x v="0"/>
    <x v="625"/>
    <n v="1.158805548058286"/>
  </r>
  <r>
    <x v="4"/>
    <x v="8"/>
    <x v="0"/>
    <x v="625"/>
    <n v="2.6379208579993031E-2"/>
  </r>
  <r>
    <x v="4"/>
    <x v="5"/>
    <x v="0"/>
    <x v="625"/>
    <n v="1.8693057153229755"/>
  </r>
  <r>
    <x v="4"/>
    <x v="3"/>
    <x v="0"/>
    <x v="626"/>
    <n v="-0.63090704735200287"/>
  </r>
  <r>
    <x v="4"/>
    <x v="4"/>
    <x v="0"/>
    <x v="626"/>
    <n v="-0.65084415152973918"/>
  </r>
  <r>
    <x v="4"/>
    <x v="0"/>
    <x v="0"/>
    <x v="627"/>
    <n v="16.249830084694104"/>
  </r>
  <r>
    <x v="4"/>
    <x v="6"/>
    <x v="0"/>
    <x v="627"/>
    <n v="2.5843659845875253E-2"/>
  </r>
  <r>
    <x v="4"/>
    <x v="1"/>
    <x v="0"/>
    <x v="627"/>
    <n v="0.34049623851614247"/>
  </r>
  <r>
    <x v="4"/>
    <x v="2"/>
    <x v="0"/>
    <x v="627"/>
    <n v="1.8688721161750002"/>
  </r>
  <r>
    <x v="4"/>
    <x v="7"/>
    <x v="0"/>
    <x v="627"/>
    <n v="1.1594284047416055"/>
  </r>
  <r>
    <x v="4"/>
    <x v="8"/>
    <x v="0"/>
    <x v="627"/>
    <n v="2.5843659845875253E-2"/>
  </r>
  <r>
    <x v="4"/>
    <x v="5"/>
    <x v="0"/>
    <x v="627"/>
    <n v="1.8688721161750002"/>
  </r>
  <r>
    <x v="4"/>
    <x v="3"/>
    <x v="0"/>
    <x v="628"/>
    <n v="-0.63131927503806695"/>
  </r>
  <r>
    <x v="4"/>
    <x v="4"/>
    <x v="0"/>
    <x v="628"/>
    <n v="-0.6508850726048343"/>
  </r>
  <r>
    <x v="4"/>
    <x v="0"/>
    <x v="0"/>
    <x v="629"/>
    <n v="15.908800634553703"/>
  </r>
  <r>
    <x v="4"/>
    <x v="6"/>
    <x v="0"/>
    <x v="629"/>
    <n v="2.530737861488886E-2"/>
  </r>
  <r>
    <x v="4"/>
    <x v="1"/>
    <x v="0"/>
    <x v="629"/>
    <n v="0.34102945014039981"/>
  </r>
  <r>
    <x v="4"/>
    <x v="2"/>
    <x v="0"/>
    <x v="629"/>
    <n v="1.8684744984198678"/>
  </r>
  <r>
    <x v="4"/>
    <x v="7"/>
    <x v="0"/>
    <x v="629"/>
    <n v="1.159991661012135"/>
  </r>
  <r>
    <x v="4"/>
    <x v="8"/>
    <x v="0"/>
    <x v="629"/>
    <n v="2.530737861488886E-2"/>
  </r>
  <r>
    <x v="4"/>
    <x v="5"/>
    <x v="0"/>
    <x v="629"/>
    <n v="1.8684744984198678"/>
  </r>
  <r>
    <x v="4"/>
    <x v="3"/>
    <x v="0"/>
    <x v="630"/>
    <n v="-0.63174547608682019"/>
  </r>
  <r>
    <x v="4"/>
    <x v="4"/>
    <x v="0"/>
    <x v="630"/>
    <n v="-0.65092950295776442"/>
  </r>
  <r>
    <x v="4"/>
    <x v="0"/>
    <x v="0"/>
    <x v="631"/>
    <n v="15.567237551736044"/>
  </r>
  <r>
    <x v="4"/>
    <x v="6"/>
    <x v="0"/>
    <x v="631"/>
    <n v="2.4770990238424655E-2"/>
  </r>
  <r>
    <x v="4"/>
    <x v="1"/>
    <x v="0"/>
    <x v="631"/>
    <n v="0.34156308281765985"/>
  </r>
  <r>
    <x v="4"/>
    <x v="2"/>
    <x v="0"/>
    <x v="631"/>
    <n v="1.8680414233905409"/>
  </r>
  <r>
    <x v="4"/>
    <x v="7"/>
    <x v="0"/>
    <x v="631"/>
    <n v="1.1606159797877176"/>
  </r>
  <r>
    <x v="4"/>
    <x v="8"/>
    <x v="0"/>
    <x v="631"/>
    <n v="2.4770990238424655E-2"/>
  </r>
  <r>
    <x v="4"/>
    <x v="5"/>
    <x v="0"/>
    <x v="631"/>
    <n v="1.8680414233905409"/>
  </r>
  <r>
    <x v="4"/>
    <x v="3"/>
    <x v="0"/>
    <x v="632"/>
    <n v="-0.63217167667518614"/>
  </r>
  <r>
    <x v="4"/>
    <x v="4"/>
    <x v="0"/>
    <x v="632"/>
    <n v="-0.65097162447033119"/>
  </r>
  <r>
    <x v="4"/>
    <x v="0"/>
    <x v="0"/>
    <x v="633"/>
    <n v="15.225139952785685"/>
  </r>
  <r>
    <x v="4"/>
    <x v="6"/>
    <x v="0"/>
    <x v="633"/>
    <n v="2.4233537162003212E-2"/>
  </r>
  <r>
    <x v="4"/>
    <x v="1"/>
    <x v="0"/>
    <x v="633"/>
    <n v="0.34209759895035813"/>
  </r>
  <r>
    <x v="4"/>
    <x v="2"/>
    <x v="0"/>
    <x v="633"/>
    <n v="1.86762209722827"/>
  </r>
  <r>
    <x v="4"/>
    <x v="7"/>
    <x v="0"/>
    <x v="633"/>
    <n v="1.1612208951433514"/>
  </r>
  <r>
    <x v="4"/>
    <x v="8"/>
    <x v="0"/>
    <x v="633"/>
    <n v="2.4233537162003212E-2"/>
  </r>
  <r>
    <x v="4"/>
    <x v="5"/>
    <x v="0"/>
    <x v="633"/>
    <n v="1.86762209722827"/>
  </r>
  <r>
    <x v="4"/>
    <x v="3"/>
    <x v="0"/>
    <x v="634"/>
    <n v="-0.63259787680242097"/>
  </r>
  <r>
    <x v="4"/>
    <x v="4"/>
    <x v="0"/>
    <x v="634"/>
    <n v="-0.65101424524164342"/>
  </r>
  <r>
    <x v="4"/>
    <x v="0"/>
    <x v="0"/>
    <x v="635"/>
    <n v="14.88250727107369"/>
  </r>
  <r>
    <x v="4"/>
    <x v="6"/>
    <x v="0"/>
    <x v="635"/>
    <n v="2.3695673174346423E-2"/>
  </r>
  <r>
    <x v="4"/>
    <x v="1"/>
    <x v="0"/>
    <x v="635"/>
    <n v="0.34263268171199474"/>
  </r>
  <r>
    <x v="4"/>
    <x v="2"/>
    <x v="0"/>
    <x v="635"/>
    <n v="1.8671890231289214"/>
  </r>
  <r>
    <x v="4"/>
    <x v="7"/>
    <x v="0"/>
    <x v="635"/>
    <n v="1.1618467219809663"/>
  </r>
  <r>
    <x v="4"/>
    <x v="8"/>
    <x v="0"/>
    <x v="635"/>
    <n v="2.3695673174346423E-2"/>
  </r>
  <r>
    <x v="4"/>
    <x v="5"/>
    <x v="0"/>
    <x v="635"/>
    <n v="1.8671890231289214"/>
  </r>
  <r>
    <x v="4"/>
    <x v="3"/>
    <x v="0"/>
    <x v="636"/>
    <n v="-0.63302407648303527"/>
  </r>
  <r>
    <x v="4"/>
    <x v="4"/>
    <x v="0"/>
    <x v="636"/>
    <n v="-0.65105461554281208"/>
  </r>
  <r>
    <x v="4"/>
    <x v="0"/>
    <x v="0"/>
    <x v="637"/>
    <n v="14.539338769215631"/>
  </r>
  <r>
    <x v="4"/>
    <x v="6"/>
    <x v="0"/>
    <x v="637"/>
    <n v="2.3157045177654444E-2"/>
  </r>
  <r>
    <x v="4"/>
    <x v="1"/>
    <x v="0"/>
    <x v="637"/>
    <n v="0.34316850185805897"/>
  </r>
  <r>
    <x v="4"/>
    <x v="2"/>
    <x v="0"/>
    <x v="637"/>
    <n v="1.8667663171067586"/>
  </r>
  <r>
    <x v="4"/>
    <x v="7"/>
    <x v="0"/>
    <x v="637"/>
    <n v="1.1624530984027008"/>
  </r>
  <r>
    <x v="4"/>
    <x v="8"/>
    <x v="0"/>
    <x v="637"/>
    <n v="2.3157045177654444E-2"/>
  </r>
  <r>
    <x v="4"/>
    <x v="5"/>
    <x v="0"/>
    <x v="637"/>
    <n v="1.8667663171067586"/>
  </r>
  <r>
    <x v="4"/>
    <x v="3"/>
    <x v="0"/>
    <x v="638"/>
    <n v="-0.63345726257668655"/>
  </r>
  <r>
    <x v="4"/>
    <x v="4"/>
    <x v="0"/>
    <x v="638"/>
    <n v="-0.6510954267254454"/>
  </r>
  <r>
    <x v="4"/>
    <x v="0"/>
    <x v="0"/>
    <x v="639"/>
    <n v="14.19563385633438"/>
  </r>
  <r>
    <x v="4"/>
    <x v="6"/>
    <x v="0"/>
    <x v="639"/>
    <n v="2.2617956572813631E-2"/>
  </r>
  <r>
    <x v="4"/>
    <x v="1"/>
    <x v="0"/>
    <x v="639"/>
    <n v="0.34370491288125099"/>
  </r>
  <r>
    <x v="4"/>
    <x v="2"/>
    <x v="0"/>
    <x v="639"/>
    <n v="1.8663365119981103"/>
  </r>
  <r>
    <x v="4"/>
    <x v="7"/>
    <x v="0"/>
    <x v="639"/>
    <n v="1.1630804400637402"/>
  </r>
  <r>
    <x v="4"/>
    <x v="8"/>
    <x v="0"/>
    <x v="639"/>
    <n v="2.2617956572813631E-2"/>
  </r>
  <r>
    <x v="4"/>
    <x v="5"/>
    <x v="0"/>
    <x v="639"/>
    <n v="1.8663365119981103"/>
  </r>
  <r>
    <x v="4"/>
    <x v="3"/>
    <x v="0"/>
    <x v="640"/>
    <n v="-0.63388346131739715"/>
  </r>
  <r>
    <x v="4"/>
    <x v="4"/>
    <x v="0"/>
    <x v="640"/>
    <n v="-0.65113531827827309"/>
  </r>
  <r>
    <x v="4"/>
    <x v="0"/>
    <x v="0"/>
    <x v="641"/>
    <n v="13.85139183677202"/>
  </r>
  <r>
    <x v="4"/>
    <x v="6"/>
    <x v="0"/>
    <x v="641"/>
    <n v="2.207819148086131E-2"/>
  </r>
  <r>
    <x v="4"/>
    <x v="1"/>
    <x v="0"/>
    <x v="641"/>
    <n v="0.34424201956236011"/>
  </r>
  <r>
    <x v="4"/>
    <x v="2"/>
    <x v="0"/>
    <x v="641"/>
    <n v="1.8659034393032938"/>
  </r>
  <r>
    <x v="4"/>
    <x v="7"/>
    <x v="0"/>
    <x v="641"/>
    <n v="1.1637085477906564"/>
  </r>
  <r>
    <x v="4"/>
    <x v="8"/>
    <x v="0"/>
    <x v="641"/>
    <n v="2.207819148086131E-2"/>
  </r>
  <r>
    <x v="4"/>
    <x v="5"/>
    <x v="0"/>
    <x v="641"/>
    <n v="1.8659034393032938"/>
  </r>
  <r>
    <x v="4"/>
    <x v="3"/>
    <x v="0"/>
    <x v="642"/>
    <n v="-0.63430965961874808"/>
  </r>
  <r>
    <x v="4"/>
    <x v="4"/>
    <x v="0"/>
    <x v="642"/>
    <n v="-0.65117304739499282"/>
  </r>
  <r>
    <x v="4"/>
    <x v="0"/>
    <x v="0"/>
    <x v="643"/>
    <n v="13.506612039412552"/>
  </r>
  <r>
    <x v="4"/>
    <x v="6"/>
    <x v="0"/>
    <x v="643"/>
    <n v="2.1537799722808889E-2"/>
  </r>
  <r>
    <x v="4"/>
    <x v="1"/>
    <x v="0"/>
    <x v="643"/>
    <n v="0.3447797973594684"/>
  </r>
  <r>
    <x v="4"/>
    <x v="2"/>
    <x v="0"/>
    <x v="643"/>
    <n v="1.8654841153913673"/>
  </r>
  <r>
    <x v="4"/>
    <x v="7"/>
    <x v="0"/>
    <x v="643"/>
    <n v="1.1643171340242866"/>
  </r>
  <r>
    <x v="4"/>
    <x v="8"/>
    <x v="0"/>
    <x v="643"/>
    <n v="2.1537799722808889E-2"/>
  </r>
  <r>
    <x v="4"/>
    <x v="5"/>
    <x v="0"/>
    <x v="643"/>
    <n v="1.8654841153913673"/>
  </r>
  <r>
    <x v="4"/>
    <x v="3"/>
    <x v="0"/>
    <x v="644"/>
    <n v="-0.63473585745912331"/>
  </r>
  <r>
    <x v="4"/>
    <x v="4"/>
    <x v="0"/>
    <x v="644"/>
    <n v="-0.6512111293481504"/>
  </r>
  <r>
    <x v="4"/>
    <x v="0"/>
    <x v="0"/>
    <x v="645"/>
    <n v="13.161293885842753"/>
  </r>
  <r>
    <x v="4"/>
    <x v="6"/>
    <x v="0"/>
    <x v="645"/>
    <n v="2.0996975176898417E-2"/>
  </r>
  <r>
    <x v="4"/>
    <x v="1"/>
    <x v="0"/>
    <x v="645"/>
    <n v="0.3453181535698"/>
  </r>
  <r>
    <x v="4"/>
    <x v="2"/>
    <x v="0"/>
    <x v="645"/>
    <n v="1.8650510436229542"/>
  </r>
  <r>
    <x v="4"/>
    <x v="7"/>
    <x v="0"/>
    <x v="645"/>
    <n v="1.1649467583615813"/>
  </r>
  <r>
    <x v="4"/>
    <x v="8"/>
    <x v="0"/>
    <x v="645"/>
    <n v="2.0996975176898417E-2"/>
  </r>
  <r>
    <x v="4"/>
    <x v="5"/>
    <x v="0"/>
    <x v="645"/>
    <n v="1.8650510436229542"/>
  </r>
  <r>
    <x v="4"/>
    <x v="3"/>
    <x v="0"/>
    <x v="646"/>
    <n v="-0.63516205483825638"/>
  </r>
  <r>
    <x v="4"/>
    <x v="4"/>
    <x v="0"/>
    <x v="646"/>
    <n v="-0.65124710723571955"/>
  </r>
  <r>
    <x v="4"/>
    <x v="0"/>
    <x v="0"/>
    <x v="647"/>
    <n v="12.815436645711912"/>
  </r>
  <r>
    <x v="4"/>
    <x v="6"/>
    <x v="0"/>
    <x v="647"/>
    <n v="2.0455404081016343E-2"/>
  </r>
  <r>
    <x v="4"/>
    <x v="1"/>
    <x v="0"/>
    <x v="647"/>
    <n v="0.34585724013083963"/>
  </r>
  <r>
    <x v="4"/>
    <x v="2"/>
    <x v="0"/>
    <x v="647"/>
    <n v="1.8647167339870576"/>
  </r>
  <r>
    <x v="4"/>
    <x v="7"/>
    <x v="0"/>
    <x v="647"/>
    <n v="1.1655568139462678"/>
  </r>
  <r>
    <x v="4"/>
    <x v="8"/>
    <x v="0"/>
    <x v="647"/>
    <n v="2.0455404081016343E-2"/>
  </r>
  <r>
    <x v="4"/>
    <x v="5"/>
    <x v="0"/>
    <x v="647"/>
    <n v="1.8647167339870576"/>
  </r>
  <r>
    <x v="4"/>
    <x v="3"/>
    <x v="0"/>
    <x v="648"/>
    <n v="-0.63709173107503458"/>
  </r>
  <r>
    <x v="4"/>
    <x v="4"/>
    <x v="0"/>
    <x v="648"/>
    <n v="-0.65128337958164639"/>
  </r>
  <r>
    <x v="4"/>
    <x v="0"/>
    <x v="0"/>
    <x v="649"/>
    <n v="12.469040168750443"/>
  </r>
  <r>
    <x v="4"/>
    <x v="6"/>
    <x v="0"/>
    <x v="649"/>
    <n v="1.9914299305508459E-2"/>
  </r>
  <r>
    <x v="4"/>
    <x v="1"/>
    <x v="0"/>
    <x v="649"/>
    <n v="0.34639647696147069"/>
  </r>
  <r>
    <x v="4"/>
    <x v="2"/>
    <x v="0"/>
    <x v="649"/>
    <n v="1.8643880899033551"/>
  </r>
  <r>
    <x v="4"/>
    <x v="7"/>
    <x v="0"/>
    <x v="649"/>
    <n v="1.1661878735791269"/>
  </r>
  <r>
    <x v="4"/>
    <x v="8"/>
    <x v="0"/>
    <x v="649"/>
    <n v="1.9914299305508459E-2"/>
  </r>
  <r>
    <x v="4"/>
    <x v="5"/>
    <x v="0"/>
    <x v="649"/>
    <n v="1.8643880899033551"/>
  </r>
  <r>
    <x v="4"/>
    <x v="3"/>
    <x v="0"/>
    <x v="650"/>
    <n v="-0.63756097228020447"/>
  </r>
  <r>
    <x v="4"/>
    <x v="4"/>
    <x v="0"/>
    <x v="650"/>
    <n v="-0.65131547020708114"/>
  </r>
  <r>
    <x v="4"/>
    <x v="0"/>
    <x v="0"/>
    <x v="651"/>
    <n v="12.122103787923077"/>
  </r>
  <r>
    <x v="4"/>
    <x v="6"/>
    <x v="0"/>
    <x v="651"/>
    <n v="1.9372608319287523E-2"/>
  </r>
  <r>
    <x v="4"/>
    <x v="1"/>
    <x v="0"/>
    <x v="651"/>
    <n v="0.34693638082736505"/>
  </r>
  <r>
    <x v="4"/>
    <x v="2"/>
    <x v="0"/>
    <x v="651"/>
    <n v="1.8639592075263203"/>
  </r>
  <r>
    <x v="4"/>
    <x v="7"/>
    <x v="0"/>
    <x v="651"/>
    <n v="1.1668196026505806"/>
  </r>
  <r>
    <x v="4"/>
    <x v="8"/>
    <x v="0"/>
    <x v="651"/>
    <n v="1.9372608319287523E-2"/>
  </r>
  <r>
    <x v="4"/>
    <x v="5"/>
    <x v="0"/>
    <x v="651"/>
    <n v="1.8639592075263203"/>
  </r>
  <r>
    <x v="4"/>
    <x v="3"/>
    <x v="0"/>
    <x v="652"/>
    <n v="-0.63798017455959366"/>
  </r>
  <r>
    <x v="4"/>
    <x v="4"/>
    <x v="0"/>
    <x v="652"/>
    <n v="-0.6513445584305777"/>
  </r>
  <r>
    <x v="4"/>
    <x v="0"/>
    <x v="0"/>
    <x v="653"/>
    <n v="11.77462632258748"/>
  </r>
  <r>
    <x v="4"/>
    <x v="6"/>
    <x v="0"/>
    <x v="653"/>
    <n v="1.8829255808407573E-2"/>
  </r>
  <r>
    <x v="4"/>
    <x v="1"/>
    <x v="0"/>
    <x v="653"/>
    <n v="0.34747746533559726"/>
  </r>
  <r>
    <x v="4"/>
    <x v="2"/>
    <x v="0"/>
    <x v="653"/>
    <n v="1.8635517230111123"/>
  </r>
  <r>
    <x v="4"/>
    <x v="7"/>
    <x v="0"/>
    <x v="653"/>
    <n v="1.1674112851572951"/>
  </r>
  <r>
    <x v="4"/>
    <x v="8"/>
    <x v="0"/>
    <x v="653"/>
    <n v="1.8829255808407573E-2"/>
  </r>
  <r>
    <x v="4"/>
    <x v="5"/>
    <x v="0"/>
    <x v="653"/>
    <n v="1.8635517230111123"/>
  </r>
  <r>
    <x v="4"/>
    <x v="3"/>
    <x v="0"/>
    <x v="654"/>
    <n v="-0.63840636306377041"/>
  </r>
  <r>
    <x v="4"/>
    <x v="4"/>
    <x v="0"/>
    <x v="654"/>
    <n v="-0.65137476519547821"/>
  </r>
  <r>
    <x v="4"/>
    <x v="0"/>
    <x v="0"/>
    <x v="655"/>
    <n v="11.42660721623794"/>
  </r>
  <r>
    <x v="4"/>
    <x v="6"/>
    <x v="0"/>
    <x v="655"/>
    <n v="1.82855209760584E-2"/>
  </r>
  <r>
    <x v="4"/>
    <x v="1"/>
    <x v="0"/>
    <x v="655"/>
    <n v="0.34801910634954009"/>
  </r>
  <r>
    <x v="4"/>
    <x v="2"/>
    <x v="0"/>
    <x v="655"/>
    <n v="1.8631198363947423"/>
  </r>
  <r>
    <x v="4"/>
    <x v="7"/>
    <x v="0"/>
    <x v="655"/>
    <n v="1.1680445119744045"/>
  </r>
  <r>
    <x v="4"/>
    <x v="8"/>
    <x v="0"/>
    <x v="655"/>
    <n v="1.82855209760584E-2"/>
  </r>
  <r>
    <x v="4"/>
    <x v="5"/>
    <x v="0"/>
    <x v="655"/>
    <n v="1.8631198363947423"/>
  </r>
  <r>
    <x v="4"/>
    <x v="3"/>
    <x v="0"/>
    <x v="656"/>
    <n v="-0.63883255112116011"/>
  </r>
  <r>
    <x v="4"/>
    <x v="4"/>
    <x v="0"/>
    <x v="656"/>
    <n v="-0.65140312431888336"/>
  </r>
  <r>
    <x v="4"/>
    <x v="0"/>
    <x v="0"/>
    <x v="657"/>
    <n v="11.078045692207672"/>
  </r>
  <r>
    <x v="4"/>
    <x v="6"/>
    <x v="0"/>
    <x v="657"/>
    <n v="1.7740948806053664E-2"/>
  </r>
  <r>
    <x v="4"/>
    <x v="1"/>
    <x v="0"/>
    <x v="657"/>
    <n v="0.34856152403026741"/>
  </r>
  <r>
    <x v="4"/>
    <x v="2"/>
    <x v="0"/>
    <x v="657"/>
    <n v="1.8627016609127336"/>
  </r>
  <r>
    <x v="4"/>
    <x v="7"/>
    <x v="0"/>
    <x v="657"/>
    <n v="1.1686580566544855"/>
  </r>
  <r>
    <x v="4"/>
    <x v="8"/>
    <x v="0"/>
    <x v="657"/>
    <n v="1.7740948806053664E-2"/>
  </r>
  <r>
    <x v="4"/>
    <x v="5"/>
    <x v="0"/>
    <x v="657"/>
    <n v="1.8627016609127336"/>
  </r>
  <r>
    <x v="4"/>
    <x v="3"/>
    <x v="0"/>
    <x v="658"/>
    <n v="-0.63925873870342986"/>
  </r>
  <r>
    <x v="4"/>
    <x v="4"/>
    <x v="0"/>
    <x v="658"/>
    <n v="-0.65143152640686486"/>
  </r>
  <r>
    <x v="4"/>
    <x v="0"/>
    <x v="0"/>
    <x v="659"/>
    <n v="10.728941154525883"/>
  </r>
  <r>
    <x v="4"/>
    <x v="6"/>
    <x v="0"/>
    <x v="659"/>
    <n v="1.719591175878547E-2"/>
  </r>
  <r>
    <x v="4"/>
    <x v="1"/>
    <x v="0"/>
    <x v="659"/>
    <n v="0.3491045376817894"/>
  </r>
  <r>
    <x v="4"/>
    <x v="2"/>
    <x v="0"/>
    <x v="659"/>
    <n v="1.8622697752240327"/>
  </r>
  <r>
    <x v="4"/>
    <x v="7"/>
    <x v="0"/>
    <x v="659"/>
    <n v="1.1692928093505204"/>
  </r>
  <r>
    <x v="4"/>
    <x v="8"/>
    <x v="0"/>
    <x v="659"/>
    <n v="1.719591175878547E-2"/>
  </r>
  <r>
    <x v="4"/>
    <x v="5"/>
    <x v="0"/>
    <x v="659"/>
    <n v="1.8622697752240327"/>
  </r>
  <r>
    <x v="4"/>
    <x v="3"/>
    <x v="0"/>
    <x v="660"/>
    <n v="-0.63968492583187375"/>
  </r>
  <r>
    <x v="4"/>
    <x v="4"/>
    <x v="0"/>
    <x v="660"/>
    <n v="-0.65145813906463124"/>
  </r>
  <r>
    <x v="4"/>
    <x v="0"/>
    <x v="0"/>
    <x v="661"/>
    <n v="10.379292882396053"/>
  </r>
  <r>
    <x v="4"/>
    <x v="6"/>
    <x v="0"/>
    <x v="661"/>
    <n v="1.6650152360192474E-2"/>
  </r>
  <r>
    <x v="4"/>
    <x v="1"/>
    <x v="0"/>
    <x v="661"/>
    <n v="0.34964827212983074"/>
  </r>
  <r>
    <x v="4"/>
    <x v="2"/>
    <x v="0"/>
    <x v="661"/>
    <n v="1.861848229159855"/>
  </r>
  <r>
    <x v="4"/>
    <x v="7"/>
    <x v="0"/>
    <x v="661"/>
    <n v="1.169907832364198"/>
  </r>
  <r>
    <x v="4"/>
    <x v="8"/>
    <x v="0"/>
    <x v="661"/>
    <n v="1.6650152360192474E-2"/>
  </r>
  <r>
    <x v="4"/>
    <x v="5"/>
    <x v="0"/>
    <x v="661"/>
    <n v="1.861848229159855"/>
  </r>
  <r>
    <x v="4"/>
    <x v="3"/>
    <x v="0"/>
    <x v="662"/>
    <n v="-0.64011809916905138"/>
  </r>
  <r>
    <x v="4"/>
    <x v="4"/>
    <x v="0"/>
    <x v="662"/>
    <n v="-0.65148473646718941"/>
  </r>
  <r>
    <x v="4"/>
    <x v="0"/>
    <x v="0"/>
    <x v="663"/>
    <n v="10.029100261173323"/>
  </r>
  <r>
    <x v="4"/>
    <x v="6"/>
    <x v="0"/>
    <x v="663"/>
    <n v="1.6103890060850633E-2"/>
  </r>
  <r>
    <x v="4"/>
    <x v="1"/>
    <x v="0"/>
    <x v="663"/>
    <n v="0.35019262122273087"/>
  </r>
  <r>
    <x v="4"/>
    <x v="2"/>
    <x v="0"/>
    <x v="663"/>
    <n v="1.8614196034832478"/>
  </r>
  <r>
    <x v="4"/>
    <x v="7"/>
    <x v="0"/>
    <x v="663"/>
    <n v="1.1705441177652571"/>
  </r>
  <r>
    <x v="4"/>
    <x v="8"/>
    <x v="0"/>
    <x v="663"/>
    <n v="1.6103890060850633E-2"/>
  </r>
  <r>
    <x v="4"/>
    <x v="5"/>
    <x v="0"/>
    <x v="663"/>
    <n v="1.8614196034832478"/>
  </r>
  <r>
    <x v="4"/>
    <x v="3"/>
    <x v="0"/>
    <x v="664"/>
    <n v="-0.64054428535996744"/>
  </r>
  <r>
    <x v="4"/>
    <x v="4"/>
    <x v="0"/>
    <x v="664"/>
    <n v="-0.65151041673117138"/>
  </r>
  <r>
    <x v="4"/>
    <x v="0"/>
    <x v="0"/>
    <x v="665"/>
    <n v="9.6783626007256878"/>
  </r>
  <r>
    <x v="4"/>
    <x v="6"/>
    <x v="0"/>
    <x v="665"/>
    <n v="1.5556969859539299E-2"/>
  </r>
  <r>
    <x v="4"/>
    <x v="1"/>
    <x v="0"/>
    <x v="665"/>
    <n v="0.35073766044763405"/>
  </r>
  <r>
    <x v="4"/>
    <x v="2"/>
    <x v="0"/>
    <x v="665"/>
    <n v="1.8609877191852455"/>
  </r>
  <r>
    <x v="4"/>
    <x v="7"/>
    <x v="0"/>
    <x v="665"/>
    <n v="1.1711811783208601"/>
  </r>
  <r>
    <x v="4"/>
    <x v="8"/>
    <x v="0"/>
    <x v="665"/>
    <n v="1.5556969859539299E-2"/>
  </r>
  <r>
    <x v="4"/>
    <x v="5"/>
    <x v="0"/>
    <x v="665"/>
    <n v="1.8609877191852455"/>
  </r>
  <r>
    <x v="4"/>
    <x v="3"/>
    <x v="0"/>
    <x v="666"/>
    <n v="-0.64097047110501792"/>
  </r>
  <r>
    <x v="4"/>
    <x v="4"/>
    <x v="0"/>
    <x v="666"/>
    <n v="-0.65153439535934332"/>
  </r>
  <r>
    <x v="4"/>
    <x v="0"/>
    <x v="0"/>
    <x v="667"/>
    <n v="9.3270792290957711"/>
  </r>
  <r>
    <x v="4"/>
    <x v="6"/>
    <x v="0"/>
    <x v="667"/>
    <n v="1.500942828481038E-2"/>
  </r>
  <r>
    <x v="4"/>
    <x v="1"/>
    <x v="0"/>
    <x v="667"/>
    <n v="0.35128337162991585"/>
  </r>
  <r>
    <x v="4"/>
    <x v="2"/>
    <x v="0"/>
    <x v="667"/>
    <n v="1.8605695459476415"/>
  </r>
  <r>
    <x v="4"/>
    <x v="7"/>
    <x v="0"/>
    <x v="667"/>
    <n v="1.1717984372850534"/>
  </r>
  <r>
    <x v="4"/>
    <x v="8"/>
    <x v="0"/>
    <x v="667"/>
    <n v="1.500942828481038E-2"/>
  </r>
  <r>
    <x v="4"/>
    <x v="5"/>
    <x v="0"/>
    <x v="667"/>
    <n v="1.8605695459476415"/>
  </r>
  <r>
    <x v="4"/>
    <x v="3"/>
    <x v="0"/>
    <x v="668"/>
    <n v="-0.64139665637418242"/>
  </r>
  <r>
    <x v="4"/>
    <x v="4"/>
    <x v="0"/>
    <x v="668"/>
    <n v="-0.65155827092464591"/>
  </r>
  <r>
    <x v="4"/>
    <x v="0"/>
    <x v="0"/>
    <x v="669"/>
    <n v="8.9752495382458992"/>
  </r>
  <r>
    <x v="4"/>
    <x v="6"/>
    <x v="0"/>
    <x v="669"/>
    <n v="1.446139963858048E-2"/>
  </r>
  <r>
    <x v="4"/>
    <x v="1"/>
    <x v="0"/>
    <x v="669"/>
    <n v="0.35182969084987131"/>
  </r>
  <r>
    <x v="4"/>
    <x v="2"/>
    <x v="0"/>
    <x v="669"/>
    <n v="1.8601376625738777"/>
  </r>
  <r>
    <x v="4"/>
    <x v="7"/>
    <x v="0"/>
    <x v="669"/>
    <n v="1.1724370323992657"/>
  </r>
  <r>
    <x v="4"/>
    <x v="8"/>
    <x v="0"/>
    <x v="669"/>
    <n v="1.446139963858048E-2"/>
  </r>
  <r>
    <x v="4"/>
    <x v="5"/>
    <x v="0"/>
    <x v="669"/>
    <n v="1.8601376625738777"/>
  </r>
  <r>
    <x v="4"/>
    <x v="3"/>
    <x v="0"/>
    <x v="670"/>
    <n v="-0.64182284119674859"/>
  </r>
  <r>
    <x v="4"/>
    <x v="4"/>
    <x v="0"/>
    <x v="670"/>
    <n v="-0.651580503065885"/>
  </r>
  <r>
    <x v="4"/>
    <x v="0"/>
    <x v="0"/>
    <x v="671"/>
    <n v="8.6228728146919646"/>
  </r>
  <r>
    <x v="4"/>
    <x v="6"/>
    <x v="0"/>
    <x v="671"/>
    <n v="1.391266641424182E-2"/>
  </r>
  <r>
    <x v="4"/>
    <x v="1"/>
    <x v="0"/>
    <x v="671"/>
    <n v="0.35237672355393462"/>
  </r>
  <r>
    <x v="4"/>
    <x v="2"/>
    <x v="0"/>
    <x v="671"/>
    <n v="1.8596244563894506"/>
  </r>
  <r>
    <x v="4"/>
    <x v="7"/>
    <x v="0"/>
    <x v="671"/>
    <n v="1.1730557781092861"/>
  </r>
  <r>
    <x v="4"/>
    <x v="8"/>
    <x v="0"/>
    <x v="671"/>
    <n v="1.391266641424182E-2"/>
  </r>
  <r>
    <x v="4"/>
    <x v="5"/>
    <x v="0"/>
    <x v="671"/>
    <n v="1.8596244563894506"/>
  </r>
  <r>
    <x v="4"/>
    <x v="3"/>
    <x v="0"/>
    <x v="672"/>
    <n v="-0.64075257382966155"/>
  </r>
  <r>
    <x v="4"/>
    <x v="4"/>
    <x v="0"/>
    <x v="672"/>
    <n v="-0.65160257392349319"/>
  </r>
  <r>
    <x v="4"/>
    <x v="0"/>
    <x v="0"/>
    <x v="673"/>
    <n v="8.2699481225361549"/>
  </r>
  <r>
    <x v="4"/>
    <x v="6"/>
    <x v="0"/>
    <x v="673"/>
    <n v="1.3362754308780915E-2"/>
  </r>
  <r>
    <x v="4"/>
    <x v="1"/>
    <x v="0"/>
    <x v="673"/>
    <n v="0.35292469215581007"/>
  </r>
  <r>
    <x v="4"/>
    <x v="2"/>
    <x v="0"/>
    <x v="673"/>
    <n v="1.8591012122807096"/>
  </r>
  <r>
    <x v="4"/>
    <x v="7"/>
    <x v="0"/>
    <x v="673"/>
    <n v="1.1736960066045383"/>
  </r>
  <r>
    <x v="4"/>
    <x v="8"/>
    <x v="0"/>
    <x v="673"/>
    <n v="1.3362754308780915E-2"/>
  </r>
  <r>
    <x v="4"/>
    <x v="5"/>
    <x v="0"/>
    <x v="673"/>
    <n v="1.8591012122807096"/>
  </r>
  <r>
    <x v="4"/>
    <x v="3"/>
    <x v="0"/>
    <x v="674"/>
    <n v="-0.64111479415771555"/>
  </r>
  <r>
    <x v="4"/>
    <x v="4"/>
    <x v="0"/>
    <x v="674"/>
    <n v="-0.6516269753424897"/>
  </r>
  <r>
    <x v="4"/>
    <x v="0"/>
    <x v="0"/>
    <x v="675"/>
    <n v="7.91647480429915"/>
  </r>
  <r>
    <x v="4"/>
    <x v="6"/>
    <x v="0"/>
    <x v="675"/>
    <n v="1.281222548342144E-2"/>
  </r>
  <r>
    <x v="4"/>
    <x v="1"/>
    <x v="0"/>
    <x v="675"/>
    <n v="0.35347331823700456"/>
  </r>
  <r>
    <x v="4"/>
    <x v="2"/>
    <x v="0"/>
    <x v="675"/>
    <n v="1.8586643750487555"/>
  </r>
  <r>
    <x v="4"/>
    <x v="7"/>
    <x v="0"/>
    <x v="675"/>
    <n v="1.1743371097617883"/>
  </r>
  <r>
    <x v="4"/>
    <x v="8"/>
    <x v="0"/>
    <x v="675"/>
    <n v="1.281222548342144E-2"/>
  </r>
  <r>
    <x v="4"/>
    <x v="5"/>
    <x v="0"/>
    <x v="675"/>
    <n v="1.8586643750487555"/>
  </r>
  <r>
    <x v="4"/>
    <x v="3"/>
    <x v="0"/>
    <x v="676"/>
    <n v="-0.6415270112418936"/>
  </r>
  <r>
    <x v="4"/>
    <x v="4"/>
    <x v="0"/>
    <x v="676"/>
    <n v="-0.65164832267718964"/>
  </r>
  <r>
    <x v="4"/>
    <x v="0"/>
    <x v="0"/>
    <x v="677"/>
    <n v="7.562452508057194"/>
  </r>
  <r>
    <x v="4"/>
    <x v="6"/>
    <x v="0"/>
    <x v="677"/>
    <n v="1.2261724745601735E-2"/>
  </r>
  <r>
    <x v="4"/>
    <x v="1"/>
    <x v="0"/>
    <x v="677"/>
    <n v="0.35402229624195564"/>
  </r>
  <r>
    <x v="4"/>
    <x v="2"/>
    <x v="0"/>
    <x v="677"/>
    <n v="1.8582667675197209"/>
  </r>
  <r>
    <x v="4"/>
    <x v="7"/>
    <x v="0"/>
    <x v="677"/>
    <n v="1.1749168679305428"/>
  </r>
  <r>
    <x v="4"/>
    <x v="8"/>
    <x v="0"/>
    <x v="677"/>
    <n v="1.2261724745601735E-2"/>
  </r>
  <r>
    <x v="4"/>
    <x v="5"/>
    <x v="0"/>
    <x v="677"/>
    <n v="1.8582667675197209"/>
  </r>
  <r>
    <x v="4"/>
    <x v="3"/>
    <x v="0"/>
    <x v="678"/>
    <n v="-0.64195320133009215"/>
  </r>
  <r>
    <x v="4"/>
    <x v="4"/>
    <x v="0"/>
    <x v="678"/>
    <n v="-0.65167108205669289"/>
  </r>
  <r>
    <x v="4"/>
    <x v="0"/>
    <x v="0"/>
    <x v="679"/>
    <n v="7.2078806916161238"/>
  </r>
  <r>
    <x v="4"/>
    <x v="6"/>
    <x v="0"/>
    <x v="679"/>
    <n v="1.1710878480557525E-2"/>
  </r>
  <r>
    <x v="4"/>
    <x v="1"/>
    <x v="0"/>
    <x v="679"/>
    <n v="0.35457181644106983"/>
  </r>
  <r>
    <x v="4"/>
    <x v="2"/>
    <x v="0"/>
    <x v="679"/>
    <n v="1.8578337036280403"/>
  </r>
  <r>
    <x v="4"/>
    <x v="7"/>
    <x v="0"/>
    <x v="679"/>
    <n v="1.1755594764576804"/>
  </r>
  <r>
    <x v="4"/>
    <x v="8"/>
    <x v="0"/>
    <x v="679"/>
    <n v="1.1710878480557525E-2"/>
  </r>
  <r>
    <x v="4"/>
    <x v="5"/>
    <x v="0"/>
    <x v="679"/>
    <n v="1.8578337036280403"/>
  </r>
  <r>
    <x v="4"/>
    <x v="3"/>
    <x v="0"/>
    <x v="680"/>
    <n v="-0.64237939095658225"/>
  </r>
  <r>
    <x v="4"/>
    <x v="4"/>
    <x v="0"/>
    <x v="680"/>
    <n v="-0.65169223161235523"/>
  </r>
  <r>
    <x v="4"/>
    <x v="0"/>
    <x v="0"/>
    <x v="681"/>
    <n v="6.852758578782117"/>
  </r>
  <r>
    <x v="4"/>
    <x v="6"/>
    <x v="0"/>
    <x v="681"/>
    <n v="1.1159203067178674E-2"/>
  </r>
  <r>
    <x v="4"/>
    <x v="1"/>
    <x v="0"/>
    <x v="681"/>
    <n v="0.35512211283400708"/>
  </r>
  <r>
    <x v="4"/>
    <x v="2"/>
    <x v="0"/>
    <x v="681"/>
    <n v="1.8574143882510199"/>
  </r>
  <r>
    <x v="4"/>
    <x v="7"/>
    <x v="0"/>
    <x v="681"/>
    <n v="1.1761821116784454"/>
  </r>
  <r>
    <x v="4"/>
    <x v="8"/>
    <x v="0"/>
    <x v="681"/>
    <n v="1.1159203067178674E-2"/>
  </r>
  <r>
    <x v="4"/>
    <x v="5"/>
    <x v="0"/>
    <x v="681"/>
    <n v="1.8574143882510199"/>
  </r>
  <r>
    <x v="4"/>
    <x v="3"/>
    <x v="0"/>
    <x v="682"/>
    <n v="-0.64280558012289601"/>
  </r>
  <r>
    <x v="4"/>
    <x v="4"/>
    <x v="0"/>
    <x v="682"/>
    <n v="-0.65171318131226341"/>
  </r>
  <r>
    <x v="4"/>
    <x v="0"/>
    <x v="0"/>
    <x v="683"/>
    <n v="6.4970855451848548"/>
  </r>
  <r>
    <x v="4"/>
    <x v="6"/>
    <x v="0"/>
    <x v="683"/>
    <n v="1.0607010319533915E-2"/>
  </r>
  <r>
    <x v="4"/>
    <x v="1"/>
    <x v="0"/>
    <x v="683"/>
    <n v="0.35567303359726204"/>
  </r>
  <r>
    <x v="4"/>
    <x v="2"/>
    <x v="0"/>
    <x v="683"/>
    <n v="1.8569813252850433"/>
  </r>
  <r>
    <x v="4"/>
    <x v="7"/>
    <x v="0"/>
    <x v="683"/>
    <n v="1.1768262696732927"/>
  </r>
  <r>
    <x v="4"/>
    <x v="8"/>
    <x v="0"/>
    <x v="683"/>
    <n v="1.0607010319533915E-2"/>
  </r>
  <r>
    <x v="4"/>
    <x v="5"/>
    <x v="0"/>
    <x v="683"/>
    <n v="1.8569813252850433"/>
  </r>
  <r>
    <x v="4"/>
    <x v="3"/>
    <x v="0"/>
    <x v="684"/>
    <n v="-0.64323176884991673"/>
  </r>
  <r>
    <x v="4"/>
    <x v="4"/>
    <x v="0"/>
    <x v="684"/>
    <n v="-0.65173257956059327"/>
  </r>
  <r>
    <x v="4"/>
    <x v="0"/>
    <x v="0"/>
    <x v="685"/>
    <n v="6.140860888363564"/>
  </r>
  <r>
    <x v="4"/>
    <x v="6"/>
    <x v="0"/>
    <x v="685"/>
    <n v="1.005413877182321E-2"/>
  </r>
  <r>
    <x v="4"/>
    <x v="1"/>
    <x v="0"/>
    <x v="685"/>
    <n v="0.35622465682129034"/>
  </r>
  <r>
    <x v="4"/>
    <x v="2"/>
    <x v="0"/>
    <x v="685"/>
    <n v="1.8565586301374373"/>
  </r>
  <r>
    <x v="4"/>
    <x v="7"/>
    <x v="0"/>
    <x v="685"/>
    <n v="1.1774504060900177"/>
  </r>
  <r>
    <x v="4"/>
    <x v="8"/>
    <x v="0"/>
    <x v="685"/>
    <n v="1.005413877182321E-2"/>
  </r>
  <r>
    <x v="4"/>
    <x v="5"/>
    <x v="0"/>
    <x v="685"/>
    <n v="1.8565586301374373"/>
  </r>
  <r>
    <x v="4"/>
    <x v="3"/>
    <x v="0"/>
    <x v="686"/>
    <n v="-0.64366494378820249"/>
  </r>
  <r>
    <x v="4"/>
    <x v="4"/>
    <x v="0"/>
    <x v="686"/>
    <n v="-0.65175171957148059"/>
  </r>
  <r>
    <x v="4"/>
    <x v="0"/>
    <x v="0"/>
    <x v="687"/>
    <n v="5.7840839709423344"/>
  </r>
  <r>
    <x v="4"/>
    <x v="6"/>
    <x v="0"/>
    <x v="687"/>
    <n v="9.5007235656375064E-3"/>
  </r>
  <r>
    <x v="4"/>
    <x v="1"/>
    <x v="0"/>
    <x v="687"/>
    <n v="0.35677691742123002"/>
  </r>
  <r>
    <x v="4"/>
    <x v="2"/>
    <x v="0"/>
    <x v="687"/>
    <n v="1.8561288360868879"/>
  </r>
  <r>
    <x v="4"/>
    <x v="7"/>
    <x v="0"/>
    <x v="687"/>
    <n v="1.1780961204809879"/>
  </r>
  <r>
    <x v="4"/>
    <x v="8"/>
    <x v="0"/>
    <x v="687"/>
    <n v="9.5007235656375064E-3"/>
  </r>
  <r>
    <x v="4"/>
    <x v="5"/>
    <x v="0"/>
    <x v="687"/>
    <n v="1.8561288360868879"/>
  </r>
  <r>
    <x v="4"/>
    <x v="3"/>
    <x v="0"/>
    <x v="688"/>
    <n v="-0.64409113157444242"/>
  </r>
  <r>
    <x v="4"/>
    <x v="4"/>
    <x v="0"/>
    <x v="688"/>
    <n v="-0.65176993990072596"/>
  </r>
  <r>
    <x v="4"/>
    <x v="0"/>
    <x v="0"/>
    <x v="689"/>
    <n v="5.4267541098893233"/>
  </r>
  <r>
    <x v="4"/>
    <x v="6"/>
    <x v="0"/>
    <x v="689"/>
    <n v="8.9466708740118372E-3"/>
  </r>
  <r>
    <x v="4"/>
    <x v="1"/>
    <x v="0"/>
    <x v="689"/>
    <n v="0.35732986105301151"/>
  </r>
  <r>
    <x v="4"/>
    <x v="2"/>
    <x v="0"/>
    <x v="689"/>
    <n v="1.8556957745272531"/>
  </r>
  <r>
    <x v="4"/>
    <x v="7"/>
    <x v="0"/>
    <x v="689"/>
    <n v="1.1787426220464998"/>
  </r>
  <r>
    <x v="4"/>
    <x v="8"/>
    <x v="0"/>
    <x v="689"/>
    <n v="8.9466708740118372E-3"/>
  </r>
  <r>
    <x v="4"/>
    <x v="5"/>
    <x v="0"/>
    <x v="689"/>
    <n v="1.8556957745272531"/>
  </r>
  <r>
    <x v="4"/>
    <x v="3"/>
    <x v="0"/>
    <x v="690"/>
    <n v="-0.6445173189143949"/>
  </r>
  <r>
    <x v="4"/>
    <x v="4"/>
    <x v="0"/>
    <x v="690"/>
    <n v="-0.65178669681561496"/>
  </r>
  <r>
    <x v="4"/>
    <x v="0"/>
    <x v="0"/>
    <x v="691"/>
    <n v="5.0688706338818257"/>
  </r>
  <r>
    <x v="4"/>
    <x v="6"/>
    <x v="0"/>
    <x v="691"/>
    <n v="8.3920038926001694E-3"/>
  </r>
  <r>
    <x v="4"/>
    <x v="1"/>
    <x v="0"/>
    <x v="691"/>
    <n v="0.3578834760074972"/>
  </r>
  <r>
    <x v="4"/>
    <x v="2"/>
    <x v="0"/>
    <x v="691"/>
    <n v="1.8552764613992891"/>
  </r>
  <r>
    <x v="4"/>
    <x v="7"/>
    <x v="0"/>
    <x v="691"/>
    <n v="1.1793690290251231"/>
  </r>
  <r>
    <x v="4"/>
    <x v="8"/>
    <x v="0"/>
    <x v="691"/>
    <n v="8.3920038926001694E-3"/>
  </r>
  <r>
    <x v="4"/>
    <x v="5"/>
    <x v="0"/>
    <x v="691"/>
    <n v="1.8552764613992891"/>
  </r>
  <r>
    <x v="4"/>
    <x v="3"/>
    <x v="0"/>
    <x v="692"/>
    <n v="-0.64494350579376025"/>
  </r>
  <r>
    <x v="4"/>
    <x v="4"/>
    <x v="0"/>
    <x v="692"/>
    <n v="-0.65180310744133996"/>
  </r>
  <r>
    <x v="4"/>
    <x v="0"/>
    <x v="0"/>
    <x v="693"/>
    <n v="4.7104329061683305"/>
  </r>
  <r>
    <x v="4"/>
    <x v="6"/>
    <x v="0"/>
    <x v="693"/>
    <n v="7.8367969774326886E-3"/>
  </r>
  <r>
    <x v="4"/>
    <x v="1"/>
    <x v="0"/>
    <x v="693"/>
    <n v="0.3584377277134948"/>
  </r>
  <r>
    <x v="4"/>
    <x v="2"/>
    <x v="0"/>
    <x v="693"/>
    <n v="1.8548434007690553"/>
  </r>
  <r>
    <x v="4"/>
    <x v="7"/>
    <x v="0"/>
    <x v="693"/>
    <n v="1.1800170889168362"/>
  </r>
  <r>
    <x v="4"/>
    <x v="8"/>
    <x v="0"/>
    <x v="693"/>
    <n v="7.8367969774326886E-3"/>
  </r>
  <r>
    <x v="4"/>
    <x v="5"/>
    <x v="0"/>
    <x v="693"/>
    <n v="1.8548434007690553"/>
  </r>
  <r>
    <x v="4"/>
    <x v="3"/>
    <x v="0"/>
    <x v="694"/>
    <n v="-0.64536969221153928"/>
  </r>
  <r>
    <x v="4"/>
    <x v="4"/>
    <x v="0"/>
    <x v="694"/>
    <n v="-0.65181811302547077"/>
  </r>
  <r>
    <x v="4"/>
    <x v="0"/>
    <x v="0"/>
    <x v="695"/>
    <n v="4.3514402319642214"/>
  </r>
  <r>
    <x v="4"/>
    <x v="6"/>
    <x v="0"/>
    <x v="695"/>
    <n v="7.2809294923099283E-3"/>
  </r>
  <r>
    <x v="4"/>
    <x v="1"/>
    <x v="0"/>
    <x v="695"/>
    <n v="0.35899267420410935"/>
  </r>
  <r>
    <x v="4"/>
    <x v="2"/>
    <x v="0"/>
    <x v="695"/>
    <n v="1.8544207079005151"/>
  </r>
  <r>
    <x v="4"/>
    <x v="7"/>
    <x v="0"/>
    <x v="695"/>
    <n v="1.1806450056769697"/>
  </r>
  <r>
    <x v="4"/>
    <x v="8"/>
    <x v="0"/>
    <x v="695"/>
    <n v="7.2809294923099283E-3"/>
  </r>
  <r>
    <x v="4"/>
    <x v="5"/>
    <x v="0"/>
    <x v="695"/>
    <n v="1.8544207079005151"/>
  </r>
  <r>
    <x v="4"/>
    <x v="3"/>
    <x v="0"/>
    <x v="696"/>
    <n v="-0.6458028648248737"/>
  </r>
  <r>
    <x v="4"/>
    <x v="4"/>
    <x v="0"/>
    <x v="696"/>
    <n v="-0.65183271393780551"/>
  </r>
  <r>
    <x v="4"/>
    <x v="0"/>
    <x v="0"/>
    <x v="697"/>
    <n v="3.9918919639465456"/>
  </r>
  <r>
    <x v="4"/>
    <x v="6"/>
    <x v="0"/>
    <x v="697"/>
    <n v="6.7245007294550472E-3"/>
  </r>
  <r>
    <x v="4"/>
    <x v="1"/>
    <x v="0"/>
    <x v="697"/>
    <n v="0.35954826801767603"/>
  </r>
  <r>
    <x v="4"/>
    <x v="2"/>
    <x v="0"/>
    <x v="697"/>
    <n v="1.8539976774447944"/>
  </r>
  <r>
    <x v="4"/>
    <x v="7"/>
    <x v="0"/>
    <x v="697"/>
    <n v="1.1812946308589778"/>
  </r>
  <r>
    <x v="4"/>
    <x v="8"/>
    <x v="0"/>
    <x v="697"/>
    <n v="6.7245007294550472E-3"/>
  </r>
  <r>
    <x v="4"/>
    <x v="5"/>
    <x v="0"/>
    <x v="697"/>
    <n v="1.8539976774447944"/>
  </r>
  <r>
    <x v="4"/>
    <x v="3"/>
    <x v="0"/>
    <x v="698"/>
    <n v="-0.64621507702669057"/>
  </r>
  <r>
    <x v="4"/>
    <x v="4"/>
    <x v="0"/>
    <x v="698"/>
    <n v="-0.65184639515587506"/>
  </r>
  <r>
    <x v="4"/>
    <x v="0"/>
    <x v="0"/>
    <x v="699"/>
    <n v="3.6317874320936765"/>
  </r>
  <r>
    <x v="4"/>
    <x v="6"/>
    <x v="0"/>
    <x v="699"/>
    <n v="6.1674653581396807E-3"/>
  </r>
  <r>
    <x v="4"/>
    <x v="1"/>
    <x v="0"/>
    <x v="699"/>
    <n v="0.36010453185286889"/>
  </r>
  <r>
    <x v="4"/>
    <x v="2"/>
    <x v="0"/>
    <x v="699"/>
    <n v="1.8535640950157897"/>
  </r>
  <r>
    <x v="4"/>
    <x v="7"/>
    <x v="0"/>
    <x v="699"/>
    <n v="1.1819450409002463"/>
  </r>
  <r>
    <x v="4"/>
    <x v="8"/>
    <x v="0"/>
    <x v="699"/>
    <n v="6.1674653581396807E-3"/>
  </r>
  <r>
    <x v="4"/>
    <x v="5"/>
    <x v="0"/>
    <x v="699"/>
    <n v="1.8535640950157897"/>
  </r>
  <r>
    <x v="4"/>
    <x v="3"/>
    <x v="0"/>
    <x v="700"/>
    <n v="-0.64662728881693665"/>
  </r>
  <r>
    <x v="4"/>
    <x v="4"/>
    <x v="0"/>
    <x v="700"/>
    <n v="-0.65185796188608203"/>
  </r>
  <r>
    <x v="4"/>
    <x v="0"/>
    <x v="0"/>
    <x v="701"/>
    <n v="3.271125952272302"/>
  </r>
  <r>
    <x v="4"/>
    <x v="6"/>
    <x v="0"/>
    <x v="701"/>
    <n v="5.6097923207155138E-3"/>
  </r>
  <r>
    <x v="4"/>
    <x v="1"/>
    <x v="0"/>
    <x v="701"/>
    <n v="0.36066147982137464"/>
  </r>
  <r>
    <x v="4"/>
    <x v="2"/>
    <x v="0"/>
    <x v="701"/>
    <n v="1.8531664925966675"/>
  </r>
  <r>
    <x v="4"/>
    <x v="7"/>
    <x v="0"/>
    <x v="701"/>
    <n v="1.1825332117138336"/>
  </r>
  <r>
    <x v="4"/>
    <x v="8"/>
    <x v="0"/>
    <x v="701"/>
    <n v="5.6097923207155138E-3"/>
  </r>
  <r>
    <x v="4"/>
    <x v="5"/>
    <x v="0"/>
    <x v="701"/>
    <n v="1.8531664925966675"/>
  </r>
  <r>
    <x v="4"/>
    <x v="3"/>
    <x v="0"/>
    <x v="702"/>
    <n v="-0.64705347342397523"/>
  </r>
  <r>
    <x v="4"/>
    <x v="4"/>
    <x v="0"/>
    <x v="702"/>
    <n v="-0.65186989271102114"/>
  </r>
  <r>
    <x v="4"/>
    <x v="0"/>
    <x v="0"/>
    <x v="703"/>
    <n v="2.9099069022469446"/>
  </r>
  <r>
    <x v="4"/>
    <x v="6"/>
    <x v="0"/>
    <x v="703"/>
    <n v="5.0516175065121486E-3"/>
  </r>
  <r>
    <x v="4"/>
    <x v="1"/>
    <x v="0"/>
    <x v="703"/>
    <n v="0.36121905002535754"/>
  </r>
  <r>
    <x v="4"/>
    <x v="2"/>
    <x v="0"/>
    <x v="703"/>
    <n v="1.8527334342630633"/>
  </r>
  <r>
    <x v="4"/>
    <x v="7"/>
    <x v="0"/>
    <x v="703"/>
    <n v="1.1831851443956212"/>
  </r>
  <r>
    <x v="4"/>
    <x v="8"/>
    <x v="0"/>
    <x v="703"/>
    <n v="5.0516175065121486E-3"/>
  </r>
  <r>
    <x v="4"/>
    <x v="5"/>
    <x v="0"/>
    <x v="703"/>
    <n v="1.8527334342630633"/>
  </r>
  <r>
    <x v="4"/>
    <x v="3"/>
    <x v="0"/>
    <x v="704"/>
    <n v="-0.64747965759248682"/>
  </r>
  <r>
    <x v="4"/>
    <x v="4"/>
    <x v="0"/>
    <x v="704"/>
    <n v="-0.65188056299191333"/>
  </r>
  <r>
    <x v="4"/>
    <x v="0"/>
    <x v="0"/>
    <x v="705"/>
    <n v="2.5481295623809013"/>
  </r>
  <r>
    <x v="4"/>
    <x v="6"/>
    <x v="0"/>
    <x v="705"/>
    <n v="4.49273484032163E-3"/>
  </r>
  <r>
    <x v="4"/>
    <x v="1"/>
    <x v="0"/>
    <x v="705"/>
    <n v="0.36177733986604343"/>
  </r>
  <r>
    <x v="4"/>
    <x v="2"/>
    <x v="0"/>
    <x v="705"/>
    <n v="1.8523141242673715"/>
  </r>
  <r>
    <x v="4"/>
    <x v="7"/>
    <x v="0"/>
    <x v="705"/>
    <n v="1.1838168133065794"/>
  </r>
  <r>
    <x v="4"/>
    <x v="8"/>
    <x v="0"/>
    <x v="705"/>
    <n v="4.49273484032163E-3"/>
  </r>
  <r>
    <x v="4"/>
    <x v="5"/>
    <x v="0"/>
    <x v="705"/>
    <n v="1.8523141242673715"/>
  </r>
  <r>
    <x v="4"/>
    <x v="3"/>
    <x v="0"/>
    <x v="706"/>
    <n v="-0.64790584127717432"/>
  </r>
  <r>
    <x v="4"/>
    <x v="4"/>
    <x v="0"/>
    <x v="706"/>
    <n v="-0.6518906840781713"/>
  </r>
  <r>
    <x v="4"/>
    <x v="0"/>
    <x v="0"/>
    <x v="707"/>
    <n v="2.1857932783479797"/>
  </r>
  <r>
    <x v="4"/>
    <x v="6"/>
    <x v="0"/>
    <x v="707"/>
    <n v="3.9332803157179682E-3"/>
  </r>
  <r>
    <x v="4"/>
    <x v="1"/>
    <x v="0"/>
    <x v="707"/>
    <n v="0.36233628403292145"/>
  </r>
  <r>
    <x v="4"/>
    <x v="2"/>
    <x v="0"/>
    <x v="707"/>
    <n v="1.8518810668711174"/>
  </r>
  <r>
    <x v="4"/>
    <x v="7"/>
    <x v="0"/>
    <x v="707"/>
    <n v="1.1844703166988739"/>
  </r>
  <r>
    <x v="4"/>
    <x v="8"/>
    <x v="0"/>
    <x v="707"/>
    <n v="3.9332803157179682E-3"/>
  </r>
  <r>
    <x v="4"/>
    <x v="5"/>
    <x v="0"/>
    <x v="707"/>
    <n v="1.8518810668711174"/>
  </r>
  <r>
    <x v="4"/>
    <x v="3"/>
    <x v="0"/>
    <x v="708"/>
    <n v="-0.64833202452340144"/>
  </r>
  <r>
    <x v="4"/>
    <x v="4"/>
    <x v="0"/>
    <x v="708"/>
    <n v="-0.6518996029939661"/>
  </r>
  <r>
    <x v="4"/>
    <x v="0"/>
    <x v="0"/>
    <x v="709"/>
    <n v="1.8228973663119878"/>
  </r>
  <r>
    <x v="4"/>
    <x v="6"/>
    <x v="0"/>
    <x v="709"/>
    <n v="3.3731909902224638E-3"/>
  </r>
  <r>
    <x v="4"/>
    <x v="1"/>
    <x v="0"/>
    <x v="709"/>
    <n v="0.36289591203599175"/>
  </r>
  <r>
    <x v="4"/>
    <x v="2"/>
    <x v="0"/>
    <x v="709"/>
    <n v="1.8514583771524908"/>
  </r>
  <r>
    <x v="4"/>
    <x v="7"/>
    <x v="0"/>
    <x v="709"/>
    <n v="1.1851035073940552"/>
  </r>
  <r>
    <x v="4"/>
    <x v="8"/>
    <x v="0"/>
    <x v="709"/>
    <n v="3.3731909902224638E-3"/>
  </r>
  <r>
    <x v="4"/>
    <x v="5"/>
    <x v="0"/>
    <x v="709"/>
    <n v="1.8514583771524908"/>
  </r>
  <r>
    <x v="4"/>
    <x v="3"/>
    <x v="0"/>
    <x v="710"/>
    <n v="-0.64876519390585363"/>
  </r>
  <r>
    <x v="4"/>
    <x v="4"/>
    <x v="0"/>
    <x v="710"/>
    <n v="-0.65190791433099582"/>
  </r>
  <r>
    <x v="4"/>
    <x v="0"/>
    <x v="0"/>
    <x v="711"/>
    <n v="1.4594411648370857"/>
  </r>
  <r>
    <x v="4"/>
    <x v="6"/>
    <x v="0"/>
    <x v="711"/>
    <n v="2.8125154996231048E-3"/>
  </r>
  <r>
    <x v="4"/>
    <x v="1"/>
    <x v="0"/>
    <x v="711"/>
    <n v="0.36345620147490199"/>
  </r>
  <r>
    <x v="4"/>
    <x v="2"/>
    <x v="0"/>
    <x v="711"/>
    <n v="1.8510285886139435"/>
  </r>
  <r>
    <x v="4"/>
    <x v="7"/>
    <x v="0"/>
    <x v="711"/>
    <n v="1.1857585885108441"/>
  </r>
  <r>
    <x v="4"/>
    <x v="8"/>
    <x v="0"/>
    <x v="711"/>
    <n v="2.8125154996231048E-3"/>
  </r>
  <r>
    <x v="4"/>
    <x v="5"/>
    <x v="0"/>
    <x v="711"/>
    <n v="1.8510285886139435"/>
  </r>
  <r>
    <x v="4"/>
    <x v="3"/>
    <x v="0"/>
    <x v="712"/>
    <n v="-0.6491913762263879"/>
  </r>
  <r>
    <x v="4"/>
    <x v="4"/>
    <x v="0"/>
    <x v="712"/>
    <n v="-0.65191530595529734"/>
  </r>
  <r>
    <x v="4"/>
    <x v="0"/>
    <x v="0"/>
    <x v="713"/>
    <n v="1.0954239978254867"/>
  </r>
  <r>
    <x v="4"/>
    <x v="6"/>
    <x v="0"/>
    <x v="713"/>
    <n v="2.2512227662613861E-3"/>
  </r>
  <r>
    <x v="4"/>
    <x v="1"/>
    <x v="0"/>
    <x v="713"/>
    <n v="0.36401716701159909"/>
  </r>
  <r>
    <x v="4"/>
    <x v="2"/>
    <x v="0"/>
    <x v="713"/>
    <n v="1.8505955326157377"/>
  </r>
  <r>
    <x v="4"/>
    <x v="7"/>
    <x v="0"/>
    <x v="713"/>
    <n v="1.1864144676319421"/>
  </r>
  <r>
    <x v="4"/>
    <x v="8"/>
    <x v="0"/>
    <x v="713"/>
    <n v="2.2512227662613861E-3"/>
  </r>
  <r>
    <x v="4"/>
    <x v="5"/>
    <x v="0"/>
    <x v="713"/>
    <n v="1.8505955326157377"/>
  </r>
  <r>
    <x v="4"/>
    <x v="3"/>
    <x v="0"/>
    <x v="714"/>
    <n v="-0.6496175580851471"/>
  </r>
  <r>
    <x v="4"/>
    <x v="4"/>
    <x v="0"/>
    <x v="714"/>
    <n v="-0.65192158344843376"/>
  </r>
  <r>
    <x v="4"/>
    <x v="0"/>
    <x v="0"/>
    <x v="715"/>
    <n v="0.73084519415994498"/>
  </r>
  <r>
    <x v="4"/>
    <x v="6"/>
    <x v="0"/>
    <x v="715"/>
    <n v="1.6893222972467503E-3"/>
  </r>
  <r>
    <x v="4"/>
    <x v="1"/>
    <x v="0"/>
    <x v="715"/>
    <n v="0.3645788036655418"/>
  </r>
  <r>
    <x v="4"/>
    <x v="2"/>
    <x v="0"/>
    <x v="715"/>
    <n v="1.8501762248813927"/>
  </r>
  <r>
    <x v="4"/>
    <x v="7"/>
    <x v="0"/>
    <x v="715"/>
    <n v="1.1870499600563087"/>
  </r>
  <r>
    <x v="4"/>
    <x v="8"/>
    <x v="0"/>
    <x v="715"/>
    <n v="1.6893222972467503E-3"/>
  </r>
  <r>
    <x v="4"/>
    <x v="5"/>
    <x v="0"/>
    <x v="715"/>
    <n v="1.8501762248813927"/>
  </r>
  <r>
    <x v="4"/>
    <x v="3"/>
    <x v="0"/>
    <x v="716"/>
    <n v="-0.6500437394829417"/>
  </r>
  <r>
    <x v="4"/>
    <x v="4"/>
    <x v="0"/>
    <x v="716"/>
    <n v="-0.65192716530720896"/>
  </r>
  <r>
    <x v="4"/>
    <x v="0"/>
    <x v="0"/>
    <x v="717"/>
    <n v="0.36570408682813138"/>
  </r>
  <r>
    <x v="4"/>
    <x v="6"/>
    <x v="0"/>
    <x v="717"/>
    <n v="1.1268270019197818E-3"/>
  </r>
  <r>
    <x v="4"/>
    <x v="1"/>
    <x v="0"/>
    <x v="717"/>
    <n v="0.3651411073318136"/>
  </r>
  <r>
    <x v="4"/>
    <x v="2"/>
    <x v="0"/>
    <x v="717"/>
    <n v="1.8497431698129099"/>
  </r>
  <r>
    <x v="4"/>
    <x v="7"/>
    <x v="0"/>
    <x v="717"/>
    <n v="1.1877074189055583"/>
  </r>
  <r>
    <x v="4"/>
    <x v="8"/>
    <x v="0"/>
    <x v="717"/>
    <n v="1.1268270019197818E-3"/>
  </r>
  <r>
    <x v="4"/>
    <x v="5"/>
    <x v="0"/>
    <x v="717"/>
    <n v="1.8497431698129099"/>
  </r>
  <r>
    <x v="4"/>
    <x v="3"/>
    <x v="0"/>
    <x v="718"/>
    <n v="-0.65046992043445995"/>
  </r>
  <r>
    <x v="4"/>
    <x v="4"/>
    <x v="0"/>
    <x v="718"/>
    <n v="-0.65193169140905782"/>
  </r>
  <r>
    <x v="4"/>
    <x v="0"/>
    <x v="0"/>
    <x v="719"/>
    <n v="0"/>
  </r>
  <r>
    <x v="4"/>
    <x v="6"/>
    <x v="0"/>
    <x v="719"/>
    <n v="5.6371553065265518E-4"/>
  </r>
  <r>
    <x v="4"/>
    <x v="1"/>
    <x v="0"/>
    <x v="719"/>
    <n v="0.36570408682813138"/>
  </r>
  <r>
    <x v="4"/>
    <x v="2"/>
    <x v="0"/>
    <x v="719"/>
    <n v="0"/>
  </r>
  <r>
    <x v="4"/>
    <x v="7"/>
    <x v="0"/>
    <x v="719"/>
    <n v="1.188344441853955"/>
  </r>
  <r>
    <x v="4"/>
    <x v="8"/>
    <x v="0"/>
    <x v="719"/>
    <n v="5.6371553065265518E-4"/>
  </r>
  <r>
    <x v="4"/>
    <x v="5"/>
    <x v="0"/>
    <x v="719"/>
    <n v="0"/>
  </r>
  <r>
    <x v="5"/>
    <x v="0"/>
    <x v="0"/>
    <x v="0"/>
    <n v="100"/>
  </r>
  <r>
    <x v="5"/>
    <x v="1"/>
    <x v="0"/>
    <x v="0"/>
    <n v="0"/>
  </r>
  <r>
    <x v="5"/>
    <x v="2"/>
    <x v="0"/>
    <x v="0"/>
    <n v="3.5000000000000004"/>
  </r>
  <r>
    <x v="5"/>
    <x v="3"/>
    <x v="0"/>
    <x v="0"/>
    <n v="0.3644725598053622"/>
  </r>
  <r>
    <x v="5"/>
    <x v="4"/>
    <x v="0"/>
    <x v="0"/>
    <n v="1.407743642352699"/>
  </r>
  <r>
    <x v="5"/>
    <x v="5"/>
    <x v="0"/>
    <x v="0"/>
    <n v="3.5000000000000004"/>
  </r>
  <r>
    <x v="5"/>
    <x v="0"/>
    <x v="0"/>
    <x v="1"/>
    <n v="99.842621978857849"/>
  </r>
  <r>
    <x v="5"/>
    <x v="6"/>
    <x v="0"/>
    <x v="1"/>
    <n v="0.29166666666666669"/>
  </r>
  <r>
    <x v="5"/>
    <x v="1"/>
    <x v="0"/>
    <x v="1"/>
    <n v="0.15737802114215674"/>
  </r>
  <r>
    <x v="5"/>
    <x v="2"/>
    <x v="0"/>
    <x v="1"/>
    <n v="2.8644423884622494"/>
  </r>
  <r>
    <x v="5"/>
    <x v="7"/>
    <x v="0"/>
    <x v="1"/>
    <n v="0.99985051372630462"/>
  </r>
  <r>
    <x v="5"/>
    <x v="8"/>
    <x v="0"/>
    <x v="1"/>
    <n v="0.29166666666666669"/>
  </r>
  <r>
    <x v="5"/>
    <x v="5"/>
    <x v="0"/>
    <x v="1"/>
    <n v="2.8644423884622494"/>
  </r>
  <r>
    <x v="5"/>
    <x v="3"/>
    <x v="0"/>
    <x v="2"/>
    <n v="0.36444375038191534"/>
  </r>
  <r>
    <x v="5"/>
    <x v="4"/>
    <x v="0"/>
    <x v="2"/>
    <n v="1.4098543832670396"/>
  </r>
  <r>
    <x v="5"/>
    <x v="0"/>
    <x v="0"/>
    <x v="3"/>
    <n v="99.666545742297671"/>
  </r>
  <r>
    <x v="5"/>
    <x v="6"/>
    <x v="0"/>
    <x v="3"/>
    <n v="0.23832786547621085"/>
  </r>
  <r>
    <x v="5"/>
    <x v="1"/>
    <x v="0"/>
    <x v="3"/>
    <n v="0.17607623656018018"/>
  </r>
  <r>
    <x v="5"/>
    <x v="2"/>
    <x v="0"/>
    <x v="3"/>
    <n v="2.8641006643412492"/>
  </r>
  <r>
    <x v="5"/>
    <x v="7"/>
    <x v="0"/>
    <x v="3"/>
    <n v="0.99954164387337929"/>
  </r>
  <r>
    <x v="5"/>
    <x v="8"/>
    <x v="0"/>
    <x v="3"/>
    <n v="0.23832786547621085"/>
  </r>
  <r>
    <x v="5"/>
    <x v="5"/>
    <x v="0"/>
    <x v="3"/>
    <n v="2.8641006643412492"/>
  </r>
  <r>
    <x v="5"/>
    <x v="3"/>
    <x v="0"/>
    <x v="4"/>
    <n v="0.36380332405476778"/>
  </r>
  <r>
    <x v="5"/>
    <x v="4"/>
    <x v="0"/>
    <x v="4"/>
    <n v="1.4117611205714642"/>
  </r>
  <r>
    <x v="5"/>
    <x v="0"/>
    <x v="0"/>
    <x v="5"/>
    <n v="99.490038993559494"/>
  </r>
  <r>
    <x v="5"/>
    <x v="6"/>
    <x v="0"/>
    <x v="5"/>
    <n v="0.23787918322759355"/>
  </r>
  <r>
    <x v="5"/>
    <x v="1"/>
    <x v="0"/>
    <x v="5"/>
    <n v="0.17650674873817374"/>
  </r>
  <r>
    <x v="5"/>
    <x v="2"/>
    <x v="0"/>
    <x v="5"/>
    <n v="2.8737032265488827"/>
  </r>
  <r>
    <x v="5"/>
    <x v="7"/>
    <x v="0"/>
    <x v="5"/>
    <n v="0.9992630076638459"/>
  </r>
  <r>
    <x v="5"/>
    <x v="8"/>
    <x v="0"/>
    <x v="5"/>
    <n v="0.23787918322759355"/>
  </r>
  <r>
    <x v="5"/>
    <x v="5"/>
    <x v="0"/>
    <x v="5"/>
    <n v="2.8737032265488827"/>
  </r>
  <r>
    <x v="5"/>
    <x v="3"/>
    <x v="0"/>
    <x v="6"/>
    <n v="0.38426419889570074"/>
  </r>
  <r>
    <x v="5"/>
    <x v="4"/>
    <x v="0"/>
    <x v="6"/>
    <n v="1.4138735670092384"/>
  </r>
  <r>
    <x v="5"/>
    <x v="0"/>
    <x v="0"/>
    <x v="7"/>
    <n v="99.313397540722178"/>
  </r>
  <r>
    <x v="5"/>
    <x v="6"/>
    <x v="0"/>
    <x v="7"/>
    <n v="0.23825403838772172"/>
  </r>
  <r>
    <x v="5"/>
    <x v="1"/>
    <x v="0"/>
    <x v="7"/>
    <n v="0.17664145283731111"/>
  </r>
  <r>
    <x v="5"/>
    <x v="2"/>
    <x v="0"/>
    <x v="7"/>
    <n v="2.8894526865352077"/>
  </r>
  <r>
    <x v="5"/>
    <x v="7"/>
    <x v="0"/>
    <x v="7"/>
    <n v="0.99894649107891242"/>
  </r>
  <r>
    <x v="5"/>
    <x v="8"/>
    <x v="0"/>
    <x v="7"/>
    <n v="0.23825403838772172"/>
  </r>
  <r>
    <x v="5"/>
    <x v="5"/>
    <x v="0"/>
    <x v="7"/>
    <n v="2.8894526865352077"/>
  </r>
  <r>
    <x v="5"/>
    <x v="3"/>
    <x v="0"/>
    <x v="8"/>
    <n v="0.39464144234822029"/>
  </r>
  <r>
    <x v="5"/>
    <x v="4"/>
    <x v="0"/>
    <x v="8"/>
    <n v="1.4158754326196288"/>
  </r>
  <r>
    <x v="5"/>
    <x v="0"/>
    <x v="0"/>
    <x v="9"/>
    <n v="99.13680197878746"/>
  </r>
  <r>
    <x v="5"/>
    <x v="6"/>
    <x v="0"/>
    <x v="9"/>
    <n v="0.23913446944414904"/>
  </r>
  <r>
    <x v="5"/>
    <x v="1"/>
    <x v="0"/>
    <x v="9"/>
    <n v="0.176595561934724"/>
  </r>
  <r>
    <x v="5"/>
    <x v="2"/>
    <x v="0"/>
    <x v="9"/>
    <n v="2.8985276340631838"/>
  </r>
  <r>
    <x v="5"/>
    <x v="7"/>
    <x v="0"/>
    <x v="9"/>
    <n v="0.99862740222670587"/>
  </r>
  <r>
    <x v="5"/>
    <x v="8"/>
    <x v="0"/>
    <x v="9"/>
    <n v="0.23913446944414904"/>
  </r>
  <r>
    <x v="5"/>
    <x v="5"/>
    <x v="0"/>
    <x v="9"/>
    <n v="2.8985276340631838"/>
  </r>
  <r>
    <x v="5"/>
    <x v="3"/>
    <x v="0"/>
    <x v="10"/>
    <n v="0.40267307103460936"/>
  </r>
  <r>
    <x v="5"/>
    <x v="4"/>
    <x v="0"/>
    <x v="10"/>
    <n v="1.4179218089894086"/>
  </r>
  <r>
    <x v="5"/>
    <x v="0"/>
    <x v="0"/>
    <x v="11"/>
    <n v="98.960050751819225"/>
  </r>
  <r>
    <x v="5"/>
    <x v="6"/>
    <x v="0"/>
    <x v="11"/>
    <n v="0.23945896674013767"/>
  </r>
  <r>
    <x v="5"/>
    <x v="1"/>
    <x v="0"/>
    <x v="11"/>
    <n v="0.17675122696823564"/>
  </r>
  <r>
    <x v="5"/>
    <x v="2"/>
    <x v="0"/>
    <x v="11"/>
    <n v="2.9037255716253574"/>
  </r>
  <r>
    <x v="5"/>
    <x v="7"/>
    <x v="0"/>
    <x v="11"/>
    <n v="0.99829012001263395"/>
  </r>
  <r>
    <x v="5"/>
    <x v="8"/>
    <x v="0"/>
    <x v="11"/>
    <n v="0.23945896674013767"/>
  </r>
  <r>
    <x v="5"/>
    <x v="5"/>
    <x v="0"/>
    <x v="11"/>
    <n v="2.9037255716253574"/>
  </r>
  <r>
    <x v="5"/>
    <x v="3"/>
    <x v="0"/>
    <x v="12"/>
    <n v="0.40477808324894671"/>
  </r>
  <r>
    <x v="5"/>
    <x v="4"/>
    <x v="0"/>
    <x v="12"/>
    <n v="1.4198855413180445"/>
  </r>
  <r>
    <x v="5"/>
    <x v="0"/>
    <x v="0"/>
    <x v="13"/>
    <n v="98.783026732140002"/>
  </r>
  <r>
    <x v="5"/>
    <x v="6"/>
    <x v="0"/>
    <x v="13"/>
    <n v="0.23946069161450054"/>
  </r>
  <r>
    <x v="5"/>
    <x v="1"/>
    <x v="0"/>
    <x v="13"/>
    <n v="0.17702401967922091"/>
  </r>
  <r>
    <x v="5"/>
    <x v="2"/>
    <x v="0"/>
    <x v="13"/>
    <n v="2.9085431301073639"/>
  </r>
  <r>
    <x v="5"/>
    <x v="7"/>
    <x v="0"/>
    <x v="13"/>
    <n v="0.99795957979795491"/>
  </r>
  <r>
    <x v="5"/>
    <x v="8"/>
    <x v="0"/>
    <x v="13"/>
    <n v="0.23946069161450054"/>
  </r>
  <r>
    <x v="5"/>
    <x v="5"/>
    <x v="0"/>
    <x v="13"/>
    <n v="2.9085431301073639"/>
  </r>
  <r>
    <x v="5"/>
    <x v="3"/>
    <x v="0"/>
    <x v="14"/>
    <n v="0.41255933570603087"/>
  </r>
  <r>
    <x v="5"/>
    <x v="4"/>
    <x v="0"/>
    <x v="14"/>
    <n v="1.4219102564647201"/>
  </r>
  <r>
    <x v="5"/>
    <x v="0"/>
    <x v="0"/>
    <x v="15"/>
    <n v="98.605717015291589"/>
  </r>
  <r>
    <x v="5"/>
    <x v="6"/>
    <x v="0"/>
    <x v="15"/>
    <n v="0.2394289114774816"/>
  </r>
  <r>
    <x v="5"/>
    <x v="1"/>
    <x v="0"/>
    <x v="15"/>
    <n v="0.17730971684841806"/>
  </r>
  <r>
    <x v="5"/>
    <x v="2"/>
    <x v="0"/>
    <x v="15"/>
    <n v="2.9165900300457936"/>
  </r>
  <r>
    <x v="5"/>
    <x v="7"/>
    <x v="0"/>
    <x v="15"/>
    <n v="0.99761407119248779"/>
  </r>
  <r>
    <x v="5"/>
    <x v="8"/>
    <x v="0"/>
    <x v="15"/>
    <n v="0.2394289114774816"/>
  </r>
  <r>
    <x v="5"/>
    <x v="5"/>
    <x v="0"/>
    <x v="15"/>
    <n v="2.9165900300457936"/>
  </r>
  <r>
    <x v="5"/>
    <x v="3"/>
    <x v="0"/>
    <x v="16"/>
    <n v="0.42088961567812166"/>
  </r>
  <r>
    <x v="5"/>
    <x v="4"/>
    <x v="0"/>
    <x v="16"/>
    <n v="1.4239183231381958"/>
  </r>
  <r>
    <x v="5"/>
    <x v="0"/>
    <x v="0"/>
    <x v="17"/>
    <n v="98.428215452073275"/>
  </r>
  <r>
    <x v="5"/>
    <x v="6"/>
    <x v="0"/>
    <x v="17"/>
    <n v="0.23966037596026363"/>
  </r>
  <r>
    <x v="5"/>
    <x v="1"/>
    <x v="0"/>
    <x v="17"/>
    <n v="0.17750156321830782"/>
  </r>
  <r>
    <x v="5"/>
    <x v="2"/>
    <x v="0"/>
    <x v="17"/>
    <n v="2.9242214005222733"/>
  </r>
  <r>
    <x v="5"/>
    <x v="7"/>
    <x v="0"/>
    <x v="17"/>
    <n v="0.99726189454751801"/>
  </r>
  <r>
    <x v="5"/>
    <x v="8"/>
    <x v="0"/>
    <x v="17"/>
    <n v="0.23966037596026363"/>
  </r>
  <r>
    <x v="5"/>
    <x v="5"/>
    <x v="0"/>
    <x v="17"/>
    <n v="2.9242214005222733"/>
  </r>
  <r>
    <x v="5"/>
    <x v="3"/>
    <x v="0"/>
    <x v="18"/>
    <n v="0.42755329590917768"/>
  </r>
  <r>
    <x v="5"/>
    <x v="4"/>
    <x v="0"/>
    <x v="18"/>
    <n v="1.425844362292783"/>
  </r>
  <r>
    <x v="5"/>
    <x v="0"/>
    <x v="0"/>
    <x v="19"/>
    <n v="98.250507706398182"/>
  </r>
  <r>
    <x v="5"/>
    <x v="6"/>
    <x v="0"/>
    <x v="19"/>
    <n v="0.23985491170014153"/>
  </r>
  <r>
    <x v="5"/>
    <x v="1"/>
    <x v="0"/>
    <x v="19"/>
    <n v="0.17770774567509753"/>
  </r>
  <r>
    <x v="5"/>
    <x v="2"/>
    <x v="0"/>
    <x v="19"/>
    <n v="2.9330526018621494"/>
  </r>
  <r>
    <x v="5"/>
    <x v="7"/>
    <x v="0"/>
    <x v="19"/>
    <n v="0.99691496996353479"/>
  </r>
  <r>
    <x v="5"/>
    <x v="8"/>
    <x v="0"/>
    <x v="19"/>
    <n v="0.23985491170014153"/>
  </r>
  <r>
    <x v="5"/>
    <x v="5"/>
    <x v="0"/>
    <x v="19"/>
    <n v="2.9330526018621494"/>
  </r>
  <r>
    <x v="5"/>
    <x v="3"/>
    <x v="0"/>
    <x v="20"/>
    <n v="0.43891886013125436"/>
  </r>
  <r>
    <x v="5"/>
    <x v="4"/>
    <x v="0"/>
    <x v="20"/>
    <n v="1.427820350867548"/>
  </r>
  <r>
    <x v="5"/>
    <x v="0"/>
    <x v="0"/>
    <x v="21"/>
    <n v="98.072627089688908"/>
  </r>
  <r>
    <x v="5"/>
    <x v="6"/>
    <x v="0"/>
    <x v="21"/>
    <n v="0.24014492271877366"/>
  </r>
  <r>
    <x v="5"/>
    <x v="1"/>
    <x v="0"/>
    <x v="21"/>
    <n v="0.17788061670927191"/>
  </r>
  <r>
    <x v="5"/>
    <x v="2"/>
    <x v="0"/>
    <x v="21"/>
    <n v="2.941832748016302"/>
  </r>
  <r>
    <x v="5"/>
    <x v="7"/>
    <x v="0"/>
    <x v="21"/>
    <n v="0.99654916529962112"/>
  </r>
  <r>
    <x v="5"/>
    <x v="8"/>
    <x v="0"/>
    <x v="21"/>
    <n v="0.24014492271877366"/>
  </r>
  <r>
    <x v="5"/>
    <x v="5"/>
    <x v="0"/>
    <x v="21"/>
    <n v="2.941832748016302"/>
  </r>
  <r>
    <x v="5"/>
    <x v="3"/>
    <x v="0"/>
    <x v="22"/>
    <n v="0.44474672043757213"/>
  </r>
  <r>
    <x v="5"/>
    <x v="4"/>
    <x v="0"/>
    <x v="22"/>
    <n v="1.4297090489157727"/>
  </r>
  <r>
    <x v="5"/>
    <x v="0"/>
    <x v="0"/>
    <x v="23"/>
    <n v="97.894569883360262"/>
  </r>
  <r>
    <x v="5"/>
    <x v="6"/>
    <x v="0"/>
    <x v="23"/>
    <n v="0.24042772171369797"/>
  </r>
  <r>
    <x v="5"/>
    <x v="1"/>
    <x v="0"/>
    <x v="23"/>
    <n v="0.17805720632864788"/>
  </r>
  <r>
    <x v="5"/>
    <x v="2"/>
    <x v="0"/>
    <x v="23"/>
    <n v="2.951665168400317"/>
  </r>
  <r>
    <x v="5"/>
    <x v="7"/>
    <x v="0"/>
    <x v="23"/>
    <n v="0.99618813082416269"/>
  </r>
  <r>
    <x v="5"/>
    <x v="8"/>
    <x v="0"/>
    <x v="23"/>
    <n v="0.24042772171369797"/>
  </r>
  <r>
    <x v="5"/>
    <x v="5"/>
    <x v="0"/>
    <x v="23"/>
    <n v="2.951665168400317"/>
  </r>
  <r>
    <x v="5"/>
    <x v="3"/>
    <x v="0"/>
    <x v="24"/>
    <n v="0.45904537146959079"/>
  </r>
  <r>
    <x v="5"/>
    <x v="4"/>
    <x v="0"/>
    <x v="24"/>
    <n v="1.4316482443453848"/>
  </r>
  <r>
    <x v="5"/>
    <x v="0"/>
    <x v="0"/>
    <x v="25"/>
    <n v="97.716364737288146"/>
  </r>
  <r>
    <x v="5"/>
    <x v="6"/>
    <x v="0"/>
    <x v="25"/>
    <n v="0.24079332675020437"/>
  </r>
  <r>
    <x v="5"/>
    <x v="1"/>
    <x v="0"/>
    <x v="25"/>
    <n v="0.17820514607211671"/>
  </r>
  <r>
    <x v="5"/>
    <x v="2"/>
    <x v="0"/>
    <x v="25"/>
    <n v="2.9631453108515426"/>
  </r>
  <r>
    <x v="5"/>
    <x v="7"/>
    <x v="0"/>
    <x v="25"/>
    <n v="0.99580692041941676"/>
  </r>
  <r>
    <x v="5"/>
    <x v="8"/>
    <x v="0"/>
    <x v="25"/>
    <n v="0.24079332675020437"/>
  </r>
  <r>
    <x v="5"/>
    <x v="5"/>
    <x v="0"/>
    <x v="25"/>
    <n v="2.9631453108515426"/>
  </r>
  <r>
    <x v="5"/>
    <x v="3"/>
    <x v="0"/>
    <x v="26"/>
    <n v="0.46751876395738634"/>
  </r>
  <r>
    <x v="5"/>
    <x v="4"/>
    <x v="0"/>
    <x v="26"/>
    <n v="1.4335568200026572"/>
  </r>
  <r>
    <x v="5"/>
    <x v="0"/>
    <x v="0"/>
    <x v="27"/>
    <n v="97.53805748083937"/>
  </r>
  <r>
    <x v="5"/>
    <x v="6"/>
    <x v="0"/>
    <x v="27"/>
    <n v="0.24128982330396206"/>
  </r>
  <r>
    <x v="5"/>
    <x v="1"/>
    <x v="0"/>
    <x v="27"/>
    <n v="0.17830725644878012"/>
  </r>
  <r>
    <x v="5"/>
    <x v="2"/>
    <x v="0"/>
    <x v="27"/>
    <n v="2.9720580832759502"/>
  </r>
  <r>
    <x v="5"/>
    <x v="7"/>
    <x v="0"/>
    <x v="27"/>
    <n v="0.99541619447215324"/>
  </r>
  <r>
    <x v="5"/>
    <x v="8"/>
    <x v="0"/>
    <x v="27"/>
    <n v="0.24128982330396206"/>
  </r>
  <r>
    <x v="5"/>
    <x v="5"/>
    <x v="0"/>
    <x v="27"/>
    <n v="2.9720580832759502"/>
  </r>
  <r>
    <x v="5"/>
    <x v="3"/>
    <x v="0"/>
    <x v="28"/>
    <n v="0.47599232591777341"/>
  </r>
  <r>
    <x v="5"/>
    <x v="4"/>
    <x v="0"/>
    <x v="28"/>
    <n v="1.435264318092222"/>
  </r>
  <r>
    <x v="5"/>
    <x v="0"/>
    <x v="0"/>
    <x v="29"/>
    <n v="97.359570433186363"/>
  </r>
  <r>
    <x v="5"/>
    <x v="6"/>
    <x v="0"/>
    <x v="29"/>
    <n v="0.24157397680246914"/>
  </r>
  <r>
    <x v="5"/>
    <x v="1"/>
    <x v="0"/>
    <x v="29"/>
    <n v="0.17848704765300488"/>
  </r>
  <r>
    <x v="5"/>
    <x v="2"/>
    <x v="0"/>
    <x v="29"/>
    <n v="2.9864040573741013"/>
  </r>
  <r>
    <x v="5"/>
    <x v="7"/>
    <x v="0"/>
    <x v="29"/>
    <n v="0.99505664073299371"/>
  </r>
  <r>
    <x v="5"/>
    <x v="8"/>
    <x v="0"/>
    <x v="29"/>
    <n v="0.24157397680246914"/>
  </r>
  <r>
    <x v="5"/>
    <x v="5"/>
    <x v="0"/>
    <x v="29"/>
    <n v="2.9864040573741013"/>
  </r>
  <r>
    <x v="5"/>
    <x v="3"/>
    <x v="0"/>
    <x v="30"/>
    <n v="0.49751109345796962"/>
  </r>
  <r>
    <x v="5"/>
    <x v="4"/>
    <x v="0"/>
    <x v="30"/>
    <n v="1.4371366312483591"/>
  </r>
  <r>
    <x v="5"/>
    <x v="0"/>
    <x v="0"/>
    <x v="31"/>
    <n v="97.181059697468243"/>
  </r>
  <r>
    <x v="5"/>
    <x v="6"/>
    <x v="0"/>
    <x v="31"/>
    <n v="0.24229584680488953"/>
  </r>
  <r>
    <x v="5"/>
    <x v="1"/>
    <x v="0"/>
    <x v="31"/>
    <n v="0.17851073571812529"/>
  </r>
  <r>
    <x v="5"/>
    <x v="2"/>
    <x v="0"/>
    <x v="31"/>
    <n v="3.0026938815349435"/>
  </r>
  <r>
    <x v="5"/>
    <x v="7"/>
    <x v="0"/>
    <x v="31"/>
    <n v="0.99464665357180415"/>
  </r>
  <r>
    <x v="5"/>
    <x v="8"/>
    <x v="0"/>
    <x v="31"/>
    <n v="0.24229584680488953"/>
  </r>
  <r>
    <x v="5"/>
    <x v="5"/>
    <x v="0"/>
    <x v="31"/>
    <n v="3.0026938815349435"/>
  </r>
  <r>
    <x v="5"/>
    <x v="3"/>
    <x v="0"/>
    <x v="32"/>
    <n v="0.50787693689484659"/>
  </r>
  <r>
    <x v="5"/>
    <x v="4"/>
    <x v="0"/>
    <x v="32"/>
    <n v="1.4389039444851148"/>
  </r>
  <r>
    <x v="5"/>
    <x v="0"/>
    <x v="0"/>
    <x v="33"/>
    <n v="97.002578505379077"/>
  </r>
  <r>
    <x v="5"/>
    <x v="6"/>
    <x v="0"/>
    <x v="33"/>
    <n v="0.24317081112889169"/>
  </r>
  <r>
    <x v="5"/>
    <x v="1"/>
    <x v="0"/>
    <x v="33"/>
    <n v="0.17848119208916607"/>
  </r>
  <r>
    <x v="5"/>
    <x v="2"/>
    <x v="0"/>
    <x v="33"/>
    <n v="3.0128926654327293"/>
  </r>
  <r>
    <x v="5"/>
    <x v="7"/>
    <x v="0"/>
    <x v="33"/>
    <n v="0.99423680632930589"/>
  </r>
  <r>
    <x v="5"/>
    <x v="8"/>
    <x v="0"/>
    <x v="33"/>
    <n v="0.24317081112889169"/>
  </r>
  <r>
    <x v="5"/>
    <x v="5"/>
    <x v="0"/>
    <x v="33"/>
    <n v="3.0128926654327293"/>
  </r>
  <r>
    <x v="5"/>
    <x v="3"/>
    <x v="0"/>
    <x v="34"/>
    <n v="0.51824305176391139"/>
  </r>
  <r>
    <x v="5"/>
    <x v="4"/>
    <x v="0"/>
    <x v="34"/>
    <n v="1.4407079854201088"/>
  </r>
  <r>
    <x v="5"/>
    <x v="0"/>
    <x v="0"/>
    <x v="35"/>
    <n v="96.823946634676574"/>
  </r>
  <r>
    <x v="5"/>
    <x v="6"/>
    <x v="0"/>
    <x v="35"/>
    <n v="0.24354863108909927"/>
  </r>
  <r>
    <x v="5"/>
    <x v="1"/>
    <x v="0"/>
    <x v="35"/>
    <n v="0.17863187070250763"/>
  </r>
  <r>
    <x v="5"/>
    <x v="2"/>
    <x v="0"/>
    <x v="35"/>
    <n v="3.0336244267832857"/>
  </r>
  <r>
    <x v="5"/>
    <x v="7"/>
    <x v="0"/>
    <x v="35"/>
    <n v="0.9938049100634464"/>
  </r>
  <r>
    <x v="5"/>
    <x v="8"/>
    <x v="0"/>
    <x v="35"/>
    <n v="0.24354863108909927"/>
  </r>
  <r>
    <x v="5"/>
    <x v="5"/>
    <x v="0"/>
    <x v="35"/>
    <n v="3.0336244267832857"/>
  </r>
  <r>
    <x v="5"/>
    <x v="3"/>
    <x v="0"/>
    <x v="36"/>
    <n v="0.54900815547198611"/>
  </r>
  <r>
    <x v="5"/>
    <x v="4"/>
    <x v="0"/>
    <x v="36"/>
    <n v="1.4424323648480453"/>
  </r>
  <r>
    <x v="5"/>
    <x v="0"/>
    <x v="0"/>
    <x v="37"/>
    <n v="96.645466207783343"/>
  </r>
  <r>
    <x v="5"/>
    <x v="6"/>
    <x v="0"/>
    <x v="37"/>
    <n v="0.24477290800709681"/>
  </r>
  <r>
    <x v="5"/>
    <x v="1"/>
    <x v="0"/>
    <x v="37"/>
    <n v="0.17848042689323046"/>
  </r>
  <r>
    <x v="5"/>
    <x v="2"/>
    <x v="0"/>
    <x v="37"/>
    <n v="3.0551669592443798"/>
  </r>
  <r>
    <x v="5"/>
    <x v="7"/>
    <x v="0"/>
    <x v="37"/>
    <n v="0.99337028570358765"/>
  </r>
  <r>
    <x v="5"/>
    <x v="8"/>
    <x v="0"/>
    <x v="37"/>
    <n v="0.24477290800709681"/>
  </r>
  <r>
    <x v="5"/>
    <x v="5"/>
    <x v="0"/>
    <x v="37"/>
    <n v="3.0551669592443798"/>
  </r>
  <r>
    <x v="5"/>
    <x v="3"/>
    <x v="0"/>
    <x v="38"/>
    <n v="0.56173676573512132"/>
  </r>
  <r>
    <x v="5"/>
    <x v="4"/>
    <x v="0"/>
    <x v="38"/>
    <n v="1.4441483395721821"/>
  </r>
  <r>
    <x v="5"/>
    <x v="0"/>
    <x v="0"/>
    <x v="39"/>
    <n v="96.467155895486357"/>
  </r>
  <r>
    <x v="5"/>
    <x v="6"/>
    <x v="0"/>
    <x v="39"/>
    <n v="0.24605669593232404"/>
  </r>
  <r>
    <x v="5"/>
    <x v="1"/>
    <x v="0"/>
    <x v="39"/>
    <n v="0.17831031229698102"/>
  </r>
  <r>
    <x v="5"/>
    <x v="2"/>
    <x v="0"/>
    <x v="39"/>
    <n v="3.0677964286948445"/>
  </r>
  <r>
    <x v="5"/>
    <x v="7"/>
    <x v="0"/>
    <x v="39"/>
    <n v="0.99290330519386216"/>
  </r>
  <r>
    <x v="5"/>
    <x v="8"/>
    <x v="0"/>
    <x v="39"/>
    <n v="0.24605669593232404"/>
  </r>
  <r>
    <x v="5"/>
    <x v="5"/>
    <x v="0"/>
    <x v="39"/>
    <n v="3.0677964286948445"/>
  </r>
  <r>
    <x v="5"/>
    <x v="3"/>
    <x v="0"/>
    <x v="40"/>
    <n v="0.57426047165567429"/>
  </r>
  <r>
    <x v="5"/>
    <x v="4"/>
    <x v="0"/>
    <x v="40"/>
    <n v="1.4458370774861118"/>
  </r>
  <r>
    <x v="5"/>
    <x v="0"/>
    <x v="0"/>
    <x v="41"/>
    <n v="96.288754825358851"/>
  </r>
  <r>
    <x v="5"/>
    <x v="6"/>
    <x v="0"/>
    <x v="41"/>
    <n v="0.24661799695210157"/>
  </r>
  <r>
    <x v="5"/>
    <x v="1"/>
    <x v="0"/>
    <x v="41"/>
    <n v="0.17840107012751266"/>
  </r>
  <r>
    <x v="5"/>
    <x v="2"/>
    <x v="0"/>
    <x v="41"/>
    <n v="3.0805223211766464"/>
  </r>
  <r>
    <x v="5"/>
    <x v="7"/>
    <x v="0"/>
    <x v="41"/>
    <n v="0.99242595843421433"/>
  </r>
  <r>
    <x v="5"/>
    <x v="8"/>
    <x v="0"/>
    <x v="41"/>
    <n v="0.24661799695210157"/>
  </r>
  <r>
    <x v="5"/>
    <x v="5"/>
    <x v="0"/>
    <x v="41"/>
    <n v="3.0805223211766464"/>
  </r>
  <r>
    <x v="5"/>
    <x v="3"/>
    <x v="0"/>
    <x v="42"/>
    <n v="0.58678456056646677"/>
  </r>
  <r>
    <x v="5"/>
    <x v="4"/>
    <x v="0"/>
    <x v="42"/>
    <n v="1.4474454080690258"/>
  </r>
  <r>
    <x v="5"/>
    <x v="0"/>
    <x v="0"/>
    <x v="43"/>
    <n v="96.110262819222754"/>
  </r>
  <r>
    <x v="5"/>
    <x v="6"/>
    <x v="0"/>
    <x v="43"/>
    <n v="0.24718304876485286"/>
  </r>
  <r>
    <x v="5"/>
    <x v="1"/>
    <x v="0"/>
    <x v="43"/>
    <n v="0.17849200613610078"/>
  </r>
  <r>
    <x v="5"/>
    <x v="2"/>
    <x v="0"/>
    <x v="43"/>
    <n v="3.0928446003508503"/>
  </r>
  <r>
    <x v="5"/>
    <x v="7"/>
    <x v="0"/>
    <x v="43"/>
    <n v="0.99195391216146922"/>
  </r>
  <r>
    <x v="5"/>
    <x v="8"/>
    <x v="0"/>
    <x v="43"/>
    <n v="0.24718304876485286"/>
  </r>
  <r>
    <x v="5"/>
    <x v="5"/>
    <x v="0"/>
    <x v="43"/>
    <n v="3.0928446003508503"/>
  </r>
  <r>
    <x v="5"/>
    <x v="3"/>
    <x v="0"/>
    <x v="44"/>
    <n v="0.59930904520779649"/>
  </r>
  <r>
    <x v="5"/>
    <x v="4"/>
    <x v="0"/>
    <x v="44"/>
    <n v="1.4490805545759544"/>
  </r>
  <r>
    <x v="5"/>
    <x v="0"/>
    <x v="0"/>
    <x v="45"/>
    <n v="95.931665364977476"/>
  </r>
  <r>
    <x v="5"/>
    <x v="6"/>
    <x v="0"/>
    <x v="45"/>
    <n v="0.24771175616561178"/>
  </r>
  <r>
    <x v="5"/>
    <x v="1"/>
    <x v="0"/>
    <x v="45"/>
    <n v="0.17859745424528148"/>
  </r>
  <r>
    <x v="5"/>
    <x v="2"/>
    <x v="0"/>
    <x v="45"/>
    <n v="3.1055712840655758"/>
  </r>
  <r>
    <x v="5"/>
    <x v="7"/>
    <x v="0"/>
    <x v="45"/>
    <n v="0.99145605127644587"/>
  </r>
  <r>
    <x v="5"/>
    <x v="8"/>
    <x v="0"/>
    <x v="45"/>
    <n v="0.24771175616561178"/>
  </r>
  <r>
    <x v="5"/>
    <x v="5"/>
    <x v="0"/>
    <x v="45"/>
    <n v="3.1055712840655758"/>
  </r>
  <r>
    <x v="5"/>
    <x v="3"/>
    <x v="0"/>
    <x v="46"/>
    <n v="0.61183391274330923"/>
  </r>
  <r>
    <x v="5"/>
    <x v="4"/>
    <x v="0"/>
    <x v="46"/>
    <n v="1.4506370248678291"/>
  </r>
  <r>
    <x v="5"/>
    <x v="0"/>
    <x v="0"/>
    <x v="47"/>
    <n v="95.752971106373138"/>
  </r>
  <r>
    <x v="5"/>
    <x v="6"/>
    <x v="0"/>
    <x v="47"/>
    <n v="0.24826885432505183"/>
  </r>
  <r>
    <x v="5"/>
    <x v="1"/>
    <x v="0"/>
    <x v="47"/>
    <n v="0.17869425860433646"/>
  </r>
  <r>
    <x v="5"/>
    <x v="2"/>
    <x v="0"/>
    <x v="47"/>
    <n v="3.136582118420681"/>
  </r>
  <r>
    <x v="5"/>
    <x v="7"/>
    <x v="0"/>
    <x v="47"/>
    <n v="0.99096418425469679"/>
  </r>
  <r>
    <x v="5"/>
    <x v="8"/>
    <x v="0"/>
    <x v="47"/>
    <n v="0.24826885432505183"/>
  </r>
  <r>
    <x v="5"/>
    <x v="5"/>
    <x v="0"/>
    <x v="47"/>
    <n v="3.136582118420681"/>
  </r>
  <r>
    <x v="5"/>
    <x v="3"/>
    <x v="0"/>
    <x v="48"/>
    <n v="0.6629869142815048"/>
  </r>
  <r>
    <x v="5"/>
    <x v="4"/>
    <x v="0"/>
    <x v="48"/>
    <n v="1.4522185848883984"/>
  </r>
  <r>
    <x v="5"/>
    <x v="0"/>
    <x v="0"/>
    <x v="49"/>
    <n v="95.574697134352348"/>
  </r>
  <r>
    <x v="5"/>
    <x v="6"/>
    <x v="0"/>
    <x v="49"/>
    <n v="0.25028088079825173"/>
  </r>
  <r>
    <x v="5"/>
    <x v="1"/>
    <x v="0"/>
    <x v="49"/>
    <n v="0.1782739720207927"/>
  </r>
  <r>
    <x v="5"/>
    <x v="2"/>
    <x v="0"/>
    <x v="49"/>
    <n v="3.1702902094696928"/>
  </r>
  <r>
    <x v="5"/>
    <x v="7"/>
    <x v="0"/>
    <x v="49"/>
    <n v="0.99043025277151098"/>
  </r>
  <r>
    <x v="5"/>
    <x v="8"/>
    <x v="0"/>
    <x v="49"/>
    <n v="0.25028088079825173"/>
  </r>
  <r>
    <x v="5"/>
    <x v="5"/>
    <x v="0"/>
    <x v="49"/>
    <n v="3.1702902094696928"/>
  </r>
  <r>
    <x v="5"/>
    <x v="3"/>
    <x v="0"/>
    <x v="50"/>
    <n v="0.6780809750374317"/>
  </r>
  <r>
    <x v="5"/>
    <x v="4"/>
    <x v="0"/>
    <x v="50"/>
    <n v="1.4536906759983426"/>
  </r>
  <r>
    <x v="5"/>
    <x v="0"/>
    <x v="0"/>
    <x v="51"/>
    <n v="95.396912255762899"/>
  </r>
  <r>
    <x v="5"/>
    <x v="6"/>
    <x v="0"/>
    <x v="51"/>
    <n v="0.25249960549839023"/>
  </r>
  <r>
    <x v="5"/>
    <x v="1"/>
    <x v="0"/>
    <x v="51"/>
    <n v="0.17778487858945283"/>
  </r>
  <r>
    <x v="5"/>
    <x v="2"/>
    <x v="0"/>
    <x v="51"/>
    <n v="3.1861670846541434"/>
  </r>
  <r>
    <x v="5"/>
    <x v="7"/>
    <x v="0"/>
    <x v="51"/>
    <n v="0.9898684538075756"/>
  </r>
  <r>
    <x v="5"/>
    <x v="8"/>
    <x v="0"/>
    <x v="51"/>
    <n v="0.25249960549839023"/>
  </r>
  <r>
    <x v="5"/>
    <x v="5"/>
    <x v="0"/>
    <x v="51"/>
    <n v="3.1861670846541434"/>
  </r>
  <r>
    <x v="5"/>
    <x v="3"/>
    <x v="0"/>
    <x v="52"/>
    <n v="0.69317557165113897"/>
  </r>
  <r>
    <x v="5"/>
    <x v="4"/>
    <x v="0"/>
    <x v="52"/>
    <n v="1.454991151951579"/>
  </r>
  <r>
    <x v="5"/>
    <x v="0"/>
    <x v="0"/>
    <x v="53"/>
    <n v="95.219105863392585"/>
  </r>
  <r>
    <x v="5"/>
    <x v="6"/>
    <x v="0"/>
    <x v="53"/>
    <n v="0.25329208483912596"/>
  </r>
  <r>
    <x v="5"/>
    <x v="1"/>
    <x v="0"/>
    <x v="53"/>
    <n v="0.17780639237031956"/>
  </r>
  <r>
    <x v="5"/>
    <x v="2"/>
    <x v="0"/>
    <x v="53"/>
    <n v="3.2007269912068237"/>
  </r>
  <r>
    <x v="5"/>
    <x v="7"/>
    <x v="0"/>
    <x v="53"/>
    <n v="0.98934932769358608"/>
  </r>
  <r>
    <x v="5"/>
    <x v="8"/>
    <x v="0"/>
    <x v="53"/>
    <n v="0.25329208483912596"/>
  </r>
  <r>
    <x v="5"/>
    <x v="5"/>
    <x v="0"/>
    <x v="53"/>
    <n v="3.2007269912068237"/>
  </r>
  <r>
    <x v="5"/>
    <x v="3"/>
    <x v="0"/>
    <x v="54"/>
    <n v="0.70878246293750724"/>
  </r>
  <r>
    <x v="5"/>
    <x v="4"/>
    <x v="0"/>
    <x v="54"/>
    <n v="1.4563986885317792"/>
  </r>
  <r>
    <x v="5"/>
    <x v="0"/>
    <x v="0"/>
    <x v="55"/>
    <n v="95.041237322354746"/>
  </r>
  <r>
    <x v="5"/>
    <x v="6"/>
    <x v="0"/>
    <x v="55"/>
    <n v="0.2539753018462837"/>
  </r>
  <r>
    <x v="5"/>
    <x v="1"/>
    <x v="0"/>
    <x v="55"/>
    <n v="0.177868541037839"/>
  </r>
  <r>
    <x v="5"/>
    <x v="2"/>
    <x v="0"/>
    <x v="55"/>
    <n v="3.2165859029898636"/>
  </r>
  <r>
    <x v="5"/>
    <x v="7"/>
    <x v="0"/>
    <x v="55"/>
    <n v="0.98876275562632854"/>
  </r>
  <r>
    <x v="5"/>
    <x v="8"/>
    <x v="0"/>
    <x v="55"/>
    <n v="0.2539753018462837"/>
  </r>
  <r>
    <x v="5"/>
    <x v="5"/>
    <x v="0"/>
    <x v="55"/>
    <n v="3.2165859029898636"/>
  </r>
  <r>
    <x v="5"/>
    <x v="3"/>
    <x v="0"/>
    <x v="56"/>
    <n v="0.7243899476929494"/>
  </r>
  <r>
    <x v="5"/>
    <x v="4"/>
    <x v="0"/>
    <x v="56"/>
    <n v="1.4577285293466913"/>
  </r>
  <r>
    <x v="5"/>
    <x v="0"/>
    <x v="0"/>
    <x v="57"/>
    <n v="94.863339747531342"/>
  </r>
  <r>
    <x v="5"/>
    <x v="6"/>
    <x v="0"/>
    <x v="57"/>
    <n v="0.25475692014483353"/>
  </r>
  <r>
    <x v="5"/>
    <x v="1"/>
    <x v="0"/>
    <x v="57"/>
    <n v="0.17789757482340476"/>
  </r>
  <r>
    <x v="5"/>
    <x v="2"/>
    <x v="0"/>
    <x v="57"/>
    <n v="3.2319419511760294"/>
  </r>
  <r>
    <x v="5"/>
    <x v="7"/>
    <x v="0"/>
    <x v="57"/>
    <n v="0.98818264623349106"/>
  </r>
  <r>
    <x v="5"/>
    <x v="8"/>
    <x v="0"/>
    <x v="57"/>
    <n v="0.25475692014483353"/>
  </r>
  <r>
    <x v="5"/>
    <x v="5"/>
    <x v="0"/>
    <x v="57"/>
    <n v="3.2319419511760294"/>
  </r>
  <r>
    <x v="5"/>
    <x v="3"/>
    <x v="0"/>
    <x v="58"/>
    <n v="0.73999804566575733"/>
  </r>
  <r>
    <x v="5"/>
    <x v="4"/>
    <x v="0"/>
    <x v="58"/>
    <n v="1.4590693330131632"/>
  </r>
  <r>
    <x v="5"/>
    <x v="0"/>
    <x v="0"/>
    <x v="59"/>
    <n v="94.68539547201155"/>
  </r>
  <r>
    <x v="5"/>
    <x v="6"/>
    <x v="0"/>
    <x v="59"/>
    <n v="0.25549400613225914"/>
  </r>
  <r>
    <x v="5"/>
    <x v="1"/>
    <x v="0"/>
    <x v="59"/>
    <n v="0.17794427551979269"/>
  </r>
  <r>
    <x v="5"/>
    <x v="2"/>
    <x v="0"/>
    <x v="59"/>
    <n v="3.2478020890148818"/>
  </r>
  <r>
    <x v="5"/>
    <x v="7"/>
    <x v="0"/>
    <x v="59"/>
    <n v="0.98757076992892301"/>
  </r>
  <r>
    <x v="5"/>
    <x v="8"/>
    <x v="0"/>
    <x v="59"/>
    <n v="0.25549400613225914"/>
  </r>
  <r>
    <x v="5"/>
    <x v="5"/>
    <x v="0"/>
    <x v="59"/>
    <n v="3.2478020890148818"/>
  </r>
  <r>
    <x v="5"/>
    <x v="3"/>
    <x v="0"/>
    <x v="60"/>
    <n v="0.75560673692141034"/>
  </r>
  <r>
    <x v="5"/>
    <x v="4"/>
    <x v="0"/>
    <x v="60"/>
    <n v="1.4603345985524596"/>
  </r>
  <r>
    <x v="5"/>
    <x v="0"/>
    <x v="0"/>
    <x v="61"/>
    <n v="94.507415067666074"/>
  </r>
  <r>
    <x v="5"/>
    <x v="6"/>
    <x v="0"/>
    <x v="61"/>
    <n v="0.25626618767766601"/>
  </r>
  <r>
    <x v="5"/>
    <x v="1"/>
    <x v="0"/>
    <x v="61"/>
    <n v="0.17798040434547313"/>
  </r>
  <r>
    <x v="5"/>
    <x v="2"/>
    <x v="0"/>
    <x v="61"/>
    <n v="3.263283132017234"/>
  </r>
  <r>
    <x v="5"/>
    <x v="7"/>
    <x v="0"/>
    <x v="61"/>
    <n v="0.98696622089058417"/>
  </r>
  <r>
    <x v="5"/>
    <x v="8"/>
    <x v="0"/>
    <x v="61"/>
    <n v="0.25626618767766601"/>
  </r>
  <r>
    <x v="5"/>
    <x v="5"/>
    <x v="0"/>
    <x v="61"/>
    <n v="3.263283132017234"/>
  </r>
  <r>
    <x v="5"/>
    <x v="3"/>
    <x v="0"/>
    <x v="62"/>
    <n v="0.77147193142284021"/>
  </r>
  <r>
    <x v="5"/>
    <x v="4"/>
    <x v="0"/>
    <x v="62"/>
    <n v="1.4616086796270134"/>
  </r>
  <r>
    <x v="5"/>
    <x v="0"/>
    <x v="0"/>
    <x v="63"/>
    <n v="94.329384376869996"/>
  </r>
  <r>
    <x v="5"/>
    <x v="6"/>
    <x v="0"/>
    <x v="63"/>
    <n v="0.25700371120072169"/>
  </r>
  <r>
    <x v="5"/>
    <x v="1"/>
    <x v="0"/>
    <x v="63"/>
    <n v="0.17803069079607126"/>
  </r>
  <r>
    <x v="5"/>
    <x v="2"/>
    <x v="0"/>
    <x v="63"/>
    <n v="3.2790248152400148"/>
  </r>
  <r>
    <x v="5"/>
    <x v="7"/>
    <x v="0"/>
    <x v="63"/>
    <n v="0.98632903763451885"/>
  </r>
  <r>
    <x v="5"/>
    <x v="8"/>
    <x v="0"/>
    <x v="63"/>
    <n v="0.25700371120072169"/>
  </r>
  <r>
    <x v="5"/>
    <x v="5"/>
    <x v="0"/>
    <x v="63"/>
    <n v="3.2790248152400148"/>
  </r>
  <r>
    <x v="5"/>
    <x v="3"/>
    <x v="0"/>
    <x v="64"/>
    <n v="0.78708184860660779"/>
  </r>
  <r>
    <x v="5"/>
    <x v="4"/>
    <x v="0"/>
    <x v="64"/>
    <n v="1.4628488565361586"/>
  </r>
  <r>
    <x v="5"/>
    <x v="0"/>
    <x v="0"/>
    <x v="65"/>
    <n v="94.151307104156842"/>
  </r>
  <r>
    <x v="5"/>
    <x v="6"/>
    <x v="0"/>
    <x v="65"/>
    <n v="0.25775699348172532"/>
  </r>
  <r>
    <x v="5"/>
    <x v="1"/>
    <x v="0"/>
    <x v="65"/>
    <n v="0.17807727271315488"/>
  </r>
  <r>
    <x v="5"/>
    <x v="2"/>
    <x v="0"/>
    <x v="65"/>
    <n v="3.2948868014917787"/>
  </r>
  <r>
    <x v="5"/>
    <x v="7"/>
    <x v="0"/>
    <x v="65"/>
    <n v="0.98567918831767665"/>
  </r>
  <r>
    <x v="5"/>
    <x v="8"/>
    <x v="0"/>
    <x v="65"/>
    <n v="0.25775699348172532"/>
  </r>
  <r>
    <x v="5"/>
    <x v="5"/>
    <x v="0"/>
    <x v="65"/>
    <n v="3.2948868014917787"/>
  </r>
  <r>
    <x v="5"/>
    <x v="3"/>
    <x v="0"/>
    <x v="66"/>
    <n v="0.80269235879288914"/>
  </r>
  <r>
    <x v="5"/>
    <x v="4"/>
    <x v="0"/>
    <x v="66"/>
    <n v="1.4640167490610922"/>
  </r>
  <r>
    <x v="5"/>
    <x v="0"/>
    <x v="0"/>
    <x v="67"/>
    <n v="93.973182992194324"/>
  </r>
  <r>
    <x v="5"/>
    <x v="6"/>
    <x v="0"/>
    <x v="67"/>
    <n v="0.25851491593390458"/>
  </r>
  <r>
    <x v="5"/>
    <x v="1"/>
    <x v="0"/>
    <x v="67"/>
    <n v="0.17812411196251363"/>
  </r>
  <r>
    <x v="5"/>
    <x v="2"/>
    <x v="0"/>
    <x v="67"/>
    <n v="3.3102458260826673"/>
  </r>
  <r>
    <x v="5"/>
    <x v="7"/>
    <x v="0"/>
    <x v="67"/>
    <n v="0.98503796755338857"/>
  </r>
  <r>
    <x v="5"/>
    <x v="8"/>
    <x v="0"/>
    <x v="67"/>
    <n v="0.25851491593390458"/>
  </r>
  <r>
    <x v="5"/>
    <x v="5"/>
    <x v="0"/>
    <x v="67"/>
    <n v="3.3102458260826673"/>
  </r>
  <r>
    <x v="5"/>
    <x v="3"/>
    <x v="0"/>
    <x v="68"/>
    <n v="0.81830348172298173"/>
  </r>
  <r>
    <x v="5"/>
    <x v="4"/>
    <x v="0"/>
    <x v="68"/>
    <n v="1.4651902194263045"/>
  </r>
  <r>
    <x v="5"/>
    <x v="0"/>
    <x v="0"/>
    <x v="69"/>
    <n v="93.794994527235062"/>
  </r>
  <r>
    <x v="5"/>
    <x v="6"/>
    <x v="0"/>
    <x v="69"/>
    <n v="0.25922861396967828"/>
  </r>
  <r>
    <x v="5"/>
    <x v="1"/>
    <x v="0"/>
    <x v="69"/>
    <n v="0.17818846495925739"/>
  </r>
  <r>
    <x v="5"/>
    <x v="2"/>
    <x v="0"/>
    <x v="69"/>
    <n v="3.3261090374356073"/>
  </r>
  <r>
    <x v="5"/>
    <x v="7"/>
    <x v="0"/>
    <x v="69"/>
    <n v="0.98436307246611876"/>
  </r>
  <r>
    <x v="5"/>
    <x v="8"/>
    <x v="0"/>
    <x v="69"/>
    <n v="0.25922861396967828"/>
  </r>
  <r>
    <x v="5"/>
    <x v="5"/>
    <x v="0"/>
    <x v="69"/>
    <n v="3.3261090374356073"/>
  </r>
  <r>
    <x v="5"/>
    <x v="3"/>
    <x v="0"/>
    <x v="70"/>
    <n v="0.83391519746982556"/>
  </r>
  <r>
    <x v="5"/>
    <x v="4"/>
    <x v="0"/>
    <x v="70"/>
    <n v="1.4662935625031626"/>
  </r>
  <r>
    <x v="5"/>
    <x v="0"/>
    <x v="0"/>
    <x v="71"/>
    <n v="93.616752077426824"/>
  </r>
  <r>
    <x v="5"/>
    <x v="6"/>
    <x v="0"/>
    <x v="71"/>
    <n v="0.25997698246938322"/>
  </r>
  <r>
    <x v="5"/>
    <x v="1"/>
    <x v="0"/>
    <x v="71"/>
    <n v="0.17824244980824183"/>
  </r>
  <r>
    <x v="5"/>
    <x v="2"/>
    <x v="0"/>
    <x v="71"/>
    <n v="3.3514964731865193"/>
  </r>
  <r>
    <x v="5"/>
    <x v="7"/>
    <x v="0"/>
    <x v="71"/>
    <n v="0.98369766676070458"/>
  </r>
  <r>
    <x v="5"/>
    <x v="8"/>
    <x v="0"/>
    <x v="71"/>
    <n v="0.25997698246938322"/>
  </r>
  <r>
    <x v="5"/>
    <x v="5"/>
    <x v="0"/>
    <x v="71"/>
    <n v="3.3514964731865193"/>
  </r>
  <r>
    <x v="5"/>
    <x v="3"/>
    <x v="0"/>
    <x v="72"/>
    <n v="0.87257038938233222"/>
  </r>
  <r>
    <x v="5"/>
    <x v="4"/>
    <x v="0"/>
    <x v="72"/>
    <n v="1.467400337283431"/>
  </r>
  <r>
    <x v="5"/>
    <x v="0"/>
    <x v="0"/>
    <x v="73"/>
    <n v="93.438713655295459"/>
  </r>
  <r>
    <x v="5"/>
    <x v="6"/>
    <x v="0"/>
    <x v="73"/>
    <n v="0.26146351201556056"/>
  </r>
  <r>
    <x v="5"/>
    <x v="1"/>
    <x v="0"/>
    <x v="73"/>
    <n v="0.17803842213136747"/>
  </r>
  <r>
    <x v="5"/>
    <x v="2"/>
    <x v="0"/>
    <x v="73"/>
    <n v="3.3781979446663257"/>
  </r>
  <r>
    <x v="5"/>
    <x v="7"/>
    <x v="0"/>
    <x v="73"/>
    <n v="0.98298953432817271"/>
  </r>
  <r>
    <x v="5"/>
    <x v="8"/>
    <x v="0"/>
    <x v="73"/>
    <n v="0.26146351201556056"/>
  </r>
  <r>
    <x v="5"/>
    <x v="5"/>
    <x v="0"/>
    <x v="73"/>
    <n v="3.3781979446663257"/>
  </r>
  <r>
    <x v="5"/>
    <x v="3"/>
    <x v="0"/>
    <x v="74"/>
    <n v="0.88911302372900458"/>
  </r>
  <r>
    <x v="5"/>
    <x v="4"/>
    <x v="0"/>
    <x v="74"/>
    <n v="1.468421839232481"/>
  </r>
  <r>
    <x v="5"/>
    <x v="0"/>
    <x v="0"/>
    <x v="75"/>
    <n v="93.260909441464975"/>
  </r>
  <r>
    <x v="5"/>
    <x v="6"/>
    <x v="0"/>
    <x v="75"/>
    <n v="0.26304539201882032"/>
  </r>
  <r>
    <x v="5"/>
    <x v="1"/>
    <x v="0"/>
    <x v="75"/>
    <n v="0.17780421383048864"/>
  </r>
  <r>
    <x v="5"/>
    <x v="2"/>
    <x v="0"/>
    <x v="75"/>
    <n v="3.3951797571832287"/>
  </r>
  <r>
    <x v="5"/>
    <x v="7"/>
    <x v="0"/>
    <x v="75"/>
    <n v="0.98225982675648771"/>
  </r>
  <r>
    <x v="5"/>
    <x v="8"/>
    <x v="0"/>
    <x v="75"/>
    <n v="0.26304539201882032"/>
  </r>
  <r>
    <x v="5"/>
    <x v="5"/>
    <x v="0"/>
    <x v="75"/>
    <n v="3.3951797571832287"/>
  </r>
  <r>
    <x v="5"/>
    <x v="3"/>
    <x v="0"/>
    <x v="76"/>
    <n v="0.90560550184881627"/>
  </r>
  <r>
    <x v="5"/>
    <x v="4"/>
    <x v="0"/>
    <x v="76"/>
    <n v="1.4693444026451896"/>
  </r>
  <r>
    <x v="5"/>
    <x v="0"/>
    <x v="0"/>
    <x v="77"/>
    <n v="93.083068367922095"/>
  </r>
  <r>
    <x v="5"/>
    <x v="6"/>
    <x v="0"/>
    <x v="77"/>
    <n v="0.26386462656013343"/>
  </r>
  <r>
    <x v="5"/>
    <x v="1"/>
    <x v="0"/>
    <x v="77"/>
    <n v="0.17784107354287662"/>
  </r>
  <r>
    <x v="5"/>
    <x v="2"/>
    <x v="0"/>
    <x v="77"/>
    <n v="3.4112108943637232"/>
  </r>
  <r>
    <x v="5"/>
    <x v="7"/>
    <x v="0"/>
    <x v="77"/>
    <n v="0.98156456014343796"/>
  </r>
  <r>
    <x v="5"/>
    <x v="8"/>
    <x v="0"/>
    <x v="77"/>
    <n v="0.26386462656013343"/>
  </r>
  <r>
    <x v="5"/>
    <x v="5"/>
    <x v="0"/>
    <x v="77"/>
    <n v="3.4112108943637232"/>
  </r>
  <r>
    <x v="5"/>
    <x v="3"/>
    <x v="0"/>
    <x v="78"/>
    <n v="0.92237356604327747"/>
  </r>
  <r>
    <x v="5"/>
    <x v="4"/>
    <x v="0"/>
    <x v="78"/>
    <n v="1.4702954794886258"/>
  </r>
  <r>
    <x v="5"/>
    <x v="0"/>
    <x v="0"/>
    <x v="79"/>
    <n v="92.905160713455359"/>
  </r>
  <r>
    <x v="5"/>
    <x v="6"/>
    <x v="0"/>
    <x v="79"/>
    <n v="0.26460498074788252"/>
  </r>
  <r>
    <x v="5"/>
    <x v="1"/>
    <x v="0"/>
    <x v="79"/>
    <n v="0.17790765446672932"/>
  </r>
  <r>
    <x v="5"/>
    <x v="2"/>
    <x v="0"/>
    <x v="79"/>
    <n v="3.4282027746887023"/>
  </r>
  <r>
    <x v="5"/>
    <x v="7"/>
    <x v="0"/>
    <x v="79"/>
    <n v="0.98080865356451752"/>
  </r>
  <r>
    <x v="5"/>
    <x v="8"/>
    <x v="0"/>
    <x v="79"/>
    <n v="0.26460498074788252"/>
  </r>
  <r>
    <x v="5"/>
    <x v="5"/>
    <x v="0"/>
    <x v="79"/>
    <n v="3.4282027746887023"/>
  </r>
  <r>
    <x v="5"/>
    <x v="3"/>
    <x v="0"/>
    <x v="80"/>
    <n v="0.93914231879890231"/>
  </r>
  <r>
    <x v="5"/>
    <x v="4"/>
    <x v="0"/>
    <x v="80"/>
    <n v="1.4711813344069569"/>
  </r>
  <r>
    <x v="5"/>
    <x v="0"/>
    <x v="0"/>
    <x v="81"/>
    <n v="92.727208872844926"/>
  </r>
  <r>
    <x v="5"/>
    <x v="6"/>
    <x v="0"/>
    <x v="81"/>
    <n v="0.26541477478397285"/>
  </r>
  <r>
    <x v="5"/>
    <x v="1"/>
    <x v="0"/>
    <x v="81"/>
    <n v="0.17795184061043925"/>
  </r>
  <r>
    <x v="5"/>
    <x v="2"/>
    <x v="0"/>
    <x v="81"/>
    <n v="3.4446559098421181"/>
  </r>
  <r>
    <x v="5"/>
    <x v="7"/>
    <x v="0"/>
    <x v="81"/>
    <n v="0.9800641224732024"/>
  </r>
  <r>
    <x v="5"/>
    <x v="8"/>
    <x v="0"/>
    <x v="81"/>
    <n v="0.26541477478397285"/>
  </r>
  <r>
    <x v="5"/>
    <x v="5"/>
    <x v="0"/>
    <x v="81"/>
    <n v="3.4446559098421181"/>
  </r>
  <r>
    <x v="5"/>
    <x v="3"/>
    <x v="0"/>
    <x v="82"/>
    <n v="0.95591178279981204"/>
  </r>
  <r>
    <x v="5"/>
    <x v="4"/>
    <x v="0"/>
    <x v="82"/>
    <n v="1.472061027904692"/>
  </r>
  <r>
    <x v="5"/>
    <x v="0"/>
    <x v="0"/>
    <x v="83"/>
    <n v="92.549194395791304"/>
  </r>
  <r>
    <x v="5"/>
    <x v="6"/>
    <x v="0"/>
    <x v="83"/>
    <n v="0.26617777337250809"/>
  </r>
  <r>
    <x v="5"/>
    <x v="1"/>
    <x v="0"/>
    <x v="83"/>
    <n v="0.17801447705362919"/>
  </r>
  <r>
    <x v="5"/>
    <x v="2"/>
    <x v="0"/>
    <x v="83"/>
    <n v="3.461649193089098"/>
  </r>
  <r>
    <x v="5"/>
    <x v="7"/>
    <x v="0"/>
    <x v="83"/>
    <n v="0.97928180989950042"/>
  </r>
  <r>
    <x v="5"/>
    <x v="8"/>
    <x v="0"/>
    <x v="83"/>
    <n v="0.26617777337250809"/>
  </r>
  <r>
    <x v="5"/>
    <x v="5"/>
    <x v="0"/>
    <x v="83"/>
    <n v="3.461649193089098"/>
  </r>
  <r>
    <x v="5"/>
    <x v="3"/>
    <x v="0"/>
    <x v="84"/>
    <n v="0.97268193513444512"/>
  </r>
  <r>
    <x v="5"/>
    <x v="4"/>
    <x v="0"/>
    <x v="84"/>
    <n v="1.4728778089572625"/>
  </r>
  <r>
    <x v="5"/>
    <x v="0"/>
    <x v="0"/>
    <x v="85"/>
    <n v="92.371128093155221"/>
  </r>
  <r>
    <x v="5"/>
    <x v="6"/>
    <x v="0"/>
    <x v="85"/>
    <n v="0.26697737008436412"/>
  </r>
  <r>
    <x v="5"/>
    <x v="1"/>
    <x v="0"/>
    <x v="85"/>
    <n v="0.17806630263607823"/>
  </r>
  <r>
    <x v="5"/>
    <x v="2"/>
    <x v="0"/>
    <x v="85"/>
    <n v="3.4782363396453553"/>
  </r>
  <r>
    <x v="5"/>
    <x v="7"/>
    <x v="0"/>
    <x v="85"/>
    <n v="0.97851178978033082"/>
  </r>
  <r>
    <x v="5"/>
    <x v="8"/>
    <x v="0"/>
    <x v="85"/>
    <n v="0.26697737008436412"/>
  </r>
  <r>
    <x v="5"/>
    <x v="5"/>
    <x v="0"/>
    <x v="85"/>
    <n v="3.4782363396453553"/>
  </r>
  <r>
    <x v="5"/>
    <x v="3"/>
    <x v="0"/>
    <x v="86"/>
    <n v="0.98972773070382658"/>
  </r>
  <r>
    <x v="5"/>
    <x v="4"/>
    <x v="0"/>
    <x v="86"/>
    <n v="1.4736861332175888"/>
  </r>
  <r>
    <x v="5"/>
    <x v="0"/>
    <x v="0"/>
    <x v="87"/>
    <n v="92.192995149177833"/>
  </r>
  <r>
    <x v="5"/>
    <x v="6"/>
    <x v="0"/>
    <x v="87"/>
    <n v="0.26774051205637367"/>
  </r>
  <r>
    <x v="5"/>
    <x v="1"/>
    <x v="0"/>
    <x v="87"/>
    <n v="0.17813294397738491"/>
  </r>
  <r>
    <x v="5"/>
    <x v="2"/>
    <x v="0"/>
    <x v="87"/>
    <n v="3.4951027946209612"/>
  </r>
  <r>
    <x v="5"/>
    <x v="7"/>
    <x v="0"/>
    <x v="87"/>
    <n v="0.97770309702014002"/>
  </r>
  <r>
    <x v="5"/>
    <x v="8"/>
    <x v="0"/>
    <x v="87"/>
    <n v="0.26774051205637367"/>
  </r>
  <r>
    <x v="5"/>
    <x v="5"/>
    <x v="0"/>
    <x v="87"/>
    <n v="3.4951027946209612"/>
  </r>
  <r>
    <x v="5"/>
    <x v="3"/>
    <x v="0"/>
    <x v="88"/>
    <n v="1.0064993050175719"/>
  </r>
  <r>
    <x v="5"/>
    <x v="4"/>
    <x v="0"/>
    <x v="88"/>
    <n v="1.4744581933650469"/>
  </r>
  <r>
    <x v="5"/>
    <x v="0"/>
    <x v="0"/>
    <x v="89"/>
    <n v="92.014799255639076"/>
  </r>
  <r>
    <x v="5"/>
    <x v="6"/>
    <x v="0"/>
    <x v="89"/>
    <n v="0.26851999582530672"/>
  </r>
  <r>
    <x v="5"/>
    <x v="1"/>
    <x v="0"/>
    <x v="89"/>
    <n v="0.17819589353876208"/>
  </r>
  <r>
    <x v="5"/>
    <x v="2"/>
    <x v="0"/>
    <x v="89"/>
    <n v="3.5120981928682937"/>
  </r>
  <r>
    <x v="5"/>
    <x v="7"/>
    <x v="0"/>
    <x v="89"/>
    <n v="0.97688121547103191"/>
  </r>
  <r>
    <x v="5"/>
    <x v="8"/>
    <x v="0"/>
    <x v="89"/>
    <n v="0.26851999582530672"/>
  </r>
  <r>
    <x v="5"/>
    <x v="5"/>
    <x v="0"/>
    <x v="89"/>
    <n v="3.5120981928682937"/>
  </r>
  <r>
    <x v="5"/>
    <x v="3"/>
    <x v="0"/>
    <x v="90"/>
    <n v="1.0232715673183845"/>
  </r>
  <r>
    <x v="5"/>
    <x v="4"/>
    <x v="0"/>
    <x v="90"/>
    <n v="1.4751708236186767"/>
  </r>
  <r>
    <x v="5"/>
    <x v="0"/>
    <x v="0"/>
    <x v="91"/>
    <n v="91.836539997132761"/>
  </r>
  <r>
    <x v="5"/>
    <x v="6"/>
    <x v="0"/>
    <x v="91"/>
    <n v="0.26930417515239063"/>
  </r>
  <r>
    <x v="5"/>
    <x v="1"/>
    <x v="0"/>
    <x v="91"/>
    <n v="0.17825925850631555"/>
  </r>
  <r>
    <x v="5"/>
    <x v="2"/>
    <x v="0"/>
    <x v="91"/>
    <n v="3.5285547336982725"/>
  </r>
  <r>
    <x v="5"/>
    <x v="7"/>
    <x v="0"/>
    <x v="91"/>
    <n v="0.97607300485428583"/>
  </r>
  <r>
    <x v="5"/>
    <x v="8"/>
    <x v="0"/>
    <x v="91"/>
    <n v="0.26930417515239063"/>
  </r>
  <r>
    <x v="5"/>
    <x v="5"/>
    <x v="0"/>
    <x v="91"/>
    <n v="3.5285547336982725"/>
  </r>
  <r>
    <x v="5"/>
    <x v="3"/>
    <x v="0"/>
    <x v="92"/>
    <n v="1.0400445402821479"/>
  </r>
  <r>
    <x v="5"/>
    <x v="4"/>
    <x v="0"/>
    <x v="92"/>
    <n v="1.4758715363545782"/>
  </r>
  <r>
    <x v="5"/>
    <x v="0"/>
    <x v="0"/>
    <x v="93"/>
    <n v="91.658199077863642"/>
  </r>
  <r>
    <x v="5"/>
    <x v="6"/>
    <x v="0"/>
    <x v="93"/>
    <n v="0.27004188161112791"/>
  </r>
  <r>
    <x v="5"/>
    <x v="1"/>
    <x v="0"/>
    <x v="93"/>
    <n v="0.17834091926911741"/>
  </r>
  <r>
    <x v="5"/>
    <x v="2"/>
    <x v="0"/>
    <x v="93"/>
    <n v="3.5455515336984078"/>
  </r>
  <r>
    <x v="5"/>
    <x v="7"/>
    <x v="0"/>
    <x v="93"/>
    <n v="0.97522506340851545"/>
  </r>
  <r>
    <x v="5"/>
    <x v="8"/>
    <x v="0"/>
    <x v="93"/>
    <n v="0.27004188161112791"/>
  </r>
  <r>
    <x v="5"/>
    <x v="5"/>
    <x v="0"/>
    <x v="93"/>
    <n v="3.5455515336984078"/>
  </r>
  <r>
    <x v="5"/>
    <x v="3"/>
    <x v="0"/>
    <x v="94"/>
    <n v="1.056818201004206"/>
  </r>
  <r>
    <x v="5"/>
    <x v="4"/>
    <x v="0"/>
    <x v="94"/>
    <n v="1.476515127868816"/>
  </r>
  <r>
    <x v="5"/>
    <x v="0"/>
    <x v="0"/>
    <x v="95"/>
    <n v="91.479787089022849"/>
  </r>
  <r>
    <x v="5"/>
    <x v="6"/>
    <x v="0"/>
    <x v="95"/>
    <n v="0.2708157235971278"/>
  </r>
  <r>
    <x v="5"/>
    <x v="1"/>
    <x v="0"/>
    <x v="95"/>
    <n v="0.17841198884079168"/>
  </r>
  <r>
    <x v="5"/>
    <x v="2"/>
    <x v="0"/>
    <x v="95"/>
    <n v="3.557917490830218"/>
  </r>
  <r>
    <x v="5"/>
    <x v="7"/>
    <x v="0"/>
    <x v="95"/>
    <n v="0.97439170368756678"/>
  </r>
  <r>
    <x v="5"/>
    <x v="8"/>
    <x v="0"/>
    <x v="95"/>
    <n v="0.2708157235971278"/>
  </r>
  <r>
    <x v="5"/>
    <x v="5"/>
    <x v="0"/>
    <x v="95"/>
    <n v="3.557917490830218"/>
  </r>
  <r>
    <x v="5"/>
    <x v="3"/>
    <x v="0"/>
    <x v="96"/>
    <n v="1.0622805163962967"/>
  </r>
  <r>
    <x v="5"/>
    <x v="4"/>
    <x v="0"/>
    <x v="96"/>
    <n v="1.477144508027517"/>
  </r>
  <r>
    <x v="5"/>
    <x v="0"/>
    <x v="0"/>
    <x v="97"/>
    <n v="91.301177010808061"/>
  </r>
  <r>
    <x v="5"/>
    <x v="6"/>
    <x v="0"/>
    <x v="97"/>
    <n v="0.27123127878454895"/>
  </r>
  <r>
    <x v="5"/>
    <x v="1"/>
    <x v="0"/>
    <x v="97"/>
    <n v="0.17861007821478794"/>
  </r>
  <r>
    <x v="5"/>
    <x v="2"/>
    <x v="0"/>
    <x v="97"/>
    <n v="3.5698655989338501"/>
  </r>
  <r>
    <x v="5"/>
    <x v="7"/>
    <x v="0"/>
    <x v="97"/>
    <n v="0.97352119530095371"/>
  </r>
  <r>
    <x v="5"/>
    <x v="8"/>
    <x v="0"/>
    <x v="97"/>
    <n v="0.27123127878454895"/>
  </r>
  <r>
    <x v="5"/>
    <x v="5"/>
    <x v="0"/>
    <x v="97"/>
    <n v="3.5698655989338501"/>
  </r>
  <r>
    <x v="5"/>
    <x v="3"/>
    <x v="0"/>
    <x v="98"/>
    <n v="1.0780573930410986"/>
  </r>
  <r>
    <x v="5"/>
    <x v="4"/>
    <x v="0"/>
    <x v="98"/>
    <n v="1.4777639157735889"/>
  </r>
  <r>
    <x v="5"/>
    <x v="0"/>
    <x v="0"/>
    <x v="99"/>
    <n v="91.122354647667578"/>
  </r>
  <r>
    <x v="5"/>
    <x v="6"/>
    <x v="0"/>
    <x v="99"/>
    <n v="0.27161077579421145"/>
  </r>
  <r>
    <x v="5"/>
    <x v="1"/>
    <x v="0"/>
    <x v="99"/>
    <n v="0.17882236314048242"/>
  </r>
  <r>
    <x v="5"/>
    <x v="2"/>
    <x v="0"/>
    <x v="99"/>
    <n v="3.5865411662611457"/>
  </r>
  <r>
    <x v="5"/>
    <x v="7"/>
    <x v="0"/>
    <x v="99"/>
    <n v="0.97264169838313574"/>
  </r>
  <r>
    <x v="5"/>
    <x v="8"/>
    <x v="0"/>
    <x v="99"/>
    <n v="0.27161077579421145"/>
  </r>
  <r>
    <x v="5"/>
    <x v="5"/>
    <x v="0"/>
    <x v="99"/>
    <n v="3.5865411662611457"/>
  </r>
  <r>
    <x v="5"/>
    <x v="3"/>
    <x v="0"/>
    <x v="100"/>
    <n v="1.0938943456999084"/>
  </r>
  <r>
    <x v="5"/>
    <x v="4"/>
    <x v="0"/>
    <x v="100"/>
    <n v="1.4782930541914707"/>
  </r>
  <r>
    <x v="5"/>
    <x v="0"/>
    <x v="0"/>
    <x v="101"/>
    <n v="90.943442114264528"/>
  </r>
  <r>
    <x v="5"/>
    <x v="6"/>
    <x v="0"/>
    <x v="101"/>
    <n v="0.27234506342542281"/>
  </r>
  <r>
    <x v="5"/>
    <x v="1"/>
    <x v="0"/>
    <x v="101"/>
    <n v="0.17891253340304694"/>
  </r>
  <r>
    <x v="5"/>
    <x v="2"/>
    <x v="0"/>
    <x v="101"/>
    <n v="3.6018171450787095"/>
  </r>
  <r>
    <x v="5"/>
    <x v="7"/>
    <x v="0"/>
    <x v="101"/>
    <n v="0.971835697627635"/>
  </r>
  <r>
    <x v="5"/>
    <x v="8"/>
    <x v="0"/>
    <x v="101"/>
    <n v="0.27234506342542281"/>
  </r>
  <r>
    <x v="5"/>
    <x v="5"/>
    <x v="0"/>
    <x v="101"/>
    <n v="3.6018171450787095"/>
  </r>
  <r>
    <x v="5"/>
    <x v="3"/>
    <x v="0"/>
    <x v="102"/>
    <n v="1.1102688154705165"/>
  </r>
  <r>
    <x v="5"/>
    <x v="4"/>
    <x v="0"/>
    <x v="102"/>
    <n v="1.4788451321290585"/>
  </r>
  <r>
    <x v="5"/>
    <x v="0"/>
    <x v="0"/>
    <x v="103"/>
    <n v="90.764398575839962"/>
  </r>
  <r>
    <x v="5"/>
    <x v="6"/>
    <x v="0"/>
    <x v="103"/>
    <n v="0.27296804086635923"/>
  </r>
  <r>
    <x v="5"/>
    <x v="1"/>
    <x v="0"/>
    <x v="103"/>
    <n v="0.17904353842456747"/>
  </r>
  <r>
    <x v="5"/>
    <x v="2"/>
    <x v="0"/>
    <x v="103"/>
    <n v="3.6184560435452795"/>
  </r>
  <r>
    <x v="5"/>
    <x v="7"/>
    <x v="0"/>
    <x v="103"/>
    <n v="0.97093165799062486"/>
  </r>
  <r>
    <x v="5"/>
    <x v="8"/>
    <x v="0"/>
    <x v="103"/>
    <n v="0.27296804086635923"/>
  </r>
  <r>
    <x v="5"/>
    <x v="5"/>
    <x v="0"/>
    <x v="103"/>
    <n v="3.6184560435452795"/>
  </r>
  <r>
    <x v="5"/>
    <x v="3"/>
    <x v="0"/>
    <x v="104"/>
    <n v="1.1266439345663848"/>
  </r>
  <r>
    <x v="5"/>
    <x v="4"/>
    <x v="0"/>
    <x v="104"/>
    <n v="1.4793456322329757"/>
  </r>
  <r>
    <x v="5"/>
    <x v="0"/>
    <x v="0"/>
    <x v="105"/>
    <n v="90.585256299821253"/>
  </r>
  <r>
    <x v="5"/>
    <x v="6"/>
    <x v="0"/>
    <x v="105"/>
    <n v="0.2736891554712505"/>
  </r>
  <r>
    <x v="5"/>
    <x v="1"/>
    <x v="0"/>
    <x v="105"/>
    <n v="0.17914227601871163"/>
  </r>
  <r>
    <x v="5"/>
    <x v="2"/>
    <x v="0"/>
    <x v="105"/>
    <n v="3.6345673728587968"/>
  </r>
  <r>
    <x v="5"/>
    <x v="7"/>
    <x v="0"/>
    <x v="105"/>
    <n v="0.97004446107471054"/>
  </r>
  <r>
    <x v="5"/>
    <x v="8"/>
    <x v="0"/>
    <x v="105"/>
    <n v="0.2736891554712505"/>
  </r>
  <r>
    <x v="5"/>
    <x v="5"/>
    <x v="0"/>
    <x v="105"/>
    <n v="3.6345673728587968"/>
  </r>
  <r>
    <x v="5"/>
    <x v="3"/>
    <x v="0"/>
    <x v="106"/>
    <n v="1.143019724647365"/>
  </r>
  <r>
    <x v="5"/>
    <x v="4"/>
    <x v="0"/>
    <x v="106"/>
    <n v="1.4798279249165436"/>
  </r>
  <r>
    <x v="5"/>
    <x v="0"/>
    <x v="0"/>
    <x v="107"/>
    <n v="90.405997534851366"/>
  </r>
  <r>
    <x v="5"/>
    <x v="6"/>
    <x v="0"/>
    <x v="107"/>
    <n v="0.27436518084115169"/>
  </r>
  <r>
    <x v="5"/>
    <x v="1"/>
    <x v="0"/>
    <x v="107"/>
    <n v="0.17925876496988646"/>
  </r>
  <r>
    <x v="5"/>
    <x v="2"/>
    <x v="0"/>
    <x v="107"/>
    <n v="3.6512076128241455"/>
  </r>
  <r>
    <x v="5"/>
    <x v="7"/>
    <x v="0"/>
    <x v="107"/>
    <n v="0.96911542923862959"/>
  </r>
  <r>
    <x v="5"/>
    <x v="8"/>
    <x v="0"/>
    <x v="107"/>
    <n v="0.27436518084115169"/>
  </r>
  <r>
    <x v="5"/>
    <x v="5"/>
    <x v="0"/>
    <x v="107"/>
    <n v="3.6512076128241455"/>
  </r>
  <r>
    <x v="5"/>
    <x v="3"/>
    <x v="0"/>
    <x v="108"/>
    <n v="1.1593961638396211"/>
  </r>
  <r>
    <x v="5"/>
    <x v="4"/>
    <x v="0"/>
    <x v="108"/>
    <n v="1.4802608981358656"/>
  </r>
  <r>
    <x v="5"/>
    <x v="0"/>
    <x v="0"/>
    <x v="109"/>
    <n v="90.226632340472136"/>
  </r>
  <r>
    <x v="5"/>
    <x v="6"/>
    <x v="0"/>
    <x v="109"/>
    <n v="0.27507588870350846"/>
  </r>
  <r>
    <x v="5"/>
    <x v="1"/>
    <x v="0"/>
    <x v="109"/>
    <n v="0.17936519437922283"/>
  </r>
  <r>
    <x v="5"/>
    <x v="2"/>
    <x v="0"/>
    <x v="109"/>
    <n v="3.6674501382077151"/>
  </r>
  <r>
    <x v="5"/>
    <x v="7"/>
    <x v="0"/>
    <x v="109"/>
    <n v="0.96820412084648155"/>
  </r>
  <r>
    <x v="5"/>
    <x v="8"/>
    <x v="0"/>
    <x v="109"/>
    <n v="0.27507588870350846"/>
  </r>
  <r>
    <x v="5"/>
    <x v="5"/>
    <x v="0"/>
    <x v="109"/>
    <n v="3.6674501382077151"/>
  </r>
  <r>
    <x v="5"/>
    <x v="3"/>
    <x v="0"/>
    <x v="110"/>
    <n v="1.1760417509805166"/>
  </r>
  <r>
    <x v="5"/>
    <x v="4"/>
    <x v="0"/>
    <x v="110"/>
    <n v="1.4806734205814687"/>
  </r>
  <r>
    <x v="5"/>
    <x v="0"/>
    <x v="0"/>
    <x v="111"/>
    <n v="90.047146410951967"/>
  </r>
  <r>
    <x v="5"/>
    <x v="6"/>
    <x v="0"/>
    <x v="111"/>
    <n v="0.27575139603923438"/>
  </r>
  <r>
    <x v="5"/>
    <x v="1"/>
    <x v="0"/>
    <x v="111"/>
    <n v="0.17948592952017173"/>
  </r>
  <r>
    <x v="5"/>
    <x v="2"/>
    <x v="0"/>
    <x v="111"/>
    <n v="3.6839661524870149"/>
  </r>
  <r>
    <x v="5"/>
    <x v="7"/>
    <x v="0"/>
    <x v="111"/>
    <n v="0.96725014536416565"/>
  </r>
  <r>
    <x v="5"/>
    <x v="8"/>
    <x v="0"/>
    <x v="111"/>
    <n v="0.27575139603923438"/>
  </r>
  <r>
    <x v="5"/>
    <x v="5"/>
    <x v="0"/>
    <x v="111"/>
    <n v="3.6839661524870149"/>
  </r>
  <r>
    <x v="5"/>
    <x v="3"/>
    <x v="0"/>
    <x v="112"/>
    <n v="1.1924195315363484"/>
  </r>
  <r>
    <x v="5"/>
    <x v="4"/>
    <x v="0"/>
    <x v="112"/>
    <n v="1.4810504918640888"/>
  </r>
  <r>
    <x v="5"/>
    <x v="0"/>
    <x v="0"/>
    <x v="113"/>
    <n v="89.867543033192774"/>
  </r>
  <r>
    <x v="5"/>
    <x v="6"/>
    <x v="0"/>
    <x v="113"/>
    <n v="0.27644219958832461"/>
  </r>
  <r>
    <x v="5"/>
    <x v="1"/>
    <x v="0"/>
    <x v="113"/>
    <n v="0.17960337775919111"/>
  </r>
  <r>
    <x v="5"/>
    <x v="2"/>
    <x v="0"/>
    <x v="113"/>
    <n v="3.7006084148709961"/>
  </r>
  <r>
    <x v="5"/>
    <x v="7"/>
    <x v="0"/>
    <x v="113"/>
    <n v="0.96628371290134718"/>
  </r>
  <r>
    <x v="5"/>
    <x v="8"/>
    <x v="0"/>
    <x v="113"/>
    <n v="0.27644219958832461"/>
  </r>
  <r>
    <x v="5"/>
    <x v="5"/>
    <x v="0"/>
    <x v="113"/>
    <n v="3.7006084148709961"/>
  </r>
  <r>
    <x v="5"/>
    <x v="3"/>
    <x v="0"/>
    <x v="114"/>
    <n v="1.2087979608818467"/>
  </r>
  <r>
    <x v="5"/>
    <x v="4"/>
    <x v="0"/>
    <x v="114"/>
    <n v="1.4813816490817588"/>
  </r>
  <r>
    <x v="5"/>
    <x v="0"/>
    <x v="0"/>
    <x v="115"/>
    <n v="89.687821586676421"/>
  </r>
  <r>
    <x v="5"/>
    <x v="6"/>
    <x v="0"/>
    <x v="115"/>
    <n v="0.27713715497701202"/>
  </r>
  <r>
    <x v="5"/>
    <x v="1"/>
    <x v="0"/>
    <x v="115"/>
    <n v="0.17972144651635436"/>
  </r>
  <r>
    <x v="5"/>
    <x v="2"/>
    <x v="0"/>
    <x v="115"/>
    <n v="3.7167230007809726"/>
  </r>
  <r>
    <x v="5"/>
    <x v="7"/>
    <x v="0"/>
    <x v="115"/>
    <n v="0.96533632615288589"/>
  </r>
  <r>
    <x v="5"/>
    <x v="8"/>
    <x v="0"/>
    <x v="115"/>
    <n v="0.27713715497701202"/>
  </r>
  <r>
    <x v="5"/>
    <x v="5"/>
    <x v="0"/>
    <x v="115"/>
    <n v="3.7167230007809726"/>
  </r>
  <r>
    <x v="5"/>
    <x v="3"/>
    <x v="0"/>
    <x v="116"/>
    <n v="1.2251770606708456"/>
  </r>
  <r>
    <x v="5"/>
    <x v="4"/>
    <x v="0"/>
    <x v="116"/>
    <n v="1.4816889732963245"/>
  </r>
  <r>
    <x v="5"/>
    <x v="0"/>
    <x v="0"/>
    <x v="117"/>
    <n v="89.507964441635806"/>
  </r>
  <r>
    <x v="5"/>
    <x v="6"/>
    <x v="0"/>
    <x v="117"/>
    <n v="0.27778732448428367"/>
  </r>
  <r>
    <x v="5"/>
    <x v="1"/>
    <x v="0"/>
    <x v="117"/>
    <n v="0.17985714504062117"/>
  </r>
  <r>
    <x v="5"/>
    <x v="2"/>
    <x v="0"/>
    <x v="117"/>
    <n v="3.7333666035696744"/>
  </r>
  <r>
    <x v="5"/>
    <x v="7"/>
    <x v="0"/>
    <x v="117"/>
    <n v="0.96434529480733755"/>
  </r>
  <r>
    <x v="5"/>
    <x v="8"/>
    <x v="0"/>
    <x v="117"/>
    <n v="0.27778732448428367"/>
  </r>
  <r>
    <x v="5"/>
    <x v="5"/>
    <x v="0"/>
    <x v="117"/>
    <n v="3.7333666035696744"/>
  </r>
  <r>
    <x v="5"/>
    <x v="3"/>
    <x v="0"/>
    <x v="118"/>
    <n v="1.2415568090369256"/>
  </r>
  <r>
    <x v="5"/>
    <x v="4"/>
    <x v="0"/>
    <x v="118"/>
    <n v="1.4819526409188821"/>
  </r>
  <r>
    <x v="5"/>
    <x v="0"/>
    <x v="0"/>
    <x v="119"/>
    <n v="89.327981439530859"/>
  </r>
  <r>
    <x v="5"/>
    <x v="6"/>
    <x v="0"/>
    <x v="119"/>
    <n v="0.27847170433325413"/>
  </r>
  <r>
    <x v="5"/>
    <x v="1"/>
    <x v="0"/>
    <x v="119"/>
    <n v="0.17998300210494891"/>
  </r>
  <r>
    <x v="5"/>
    <x v="2"/>
    <x v="0"/>
    <x v="119"/>
    <n v="3.7440322691856576"/>
  </r>
  <r>
    <x v="5"/>
    <x v="7"/>
    <x v="0"/>
    <x v="119"/>
    <n v="0.96337418169387168"/>
  </r>
  <r>
    <x v="5"/>
    <x v="8"/>
    <x v="0"/>
    <x v="119"/>
    <n v="0.27847170433325413"/>
  </r>
  <r>
    <x v="5"/>
    <x v="5"/>
    <x v="0"/>
    <x v="119"/>
    <n v="3.7440322691856576"/>
  </r>
  <r>
    <x v="5"/>
    <x v="3"/>
    <x v="0"/>
    <x v="120"/>
    <n v="1.2466728267260807"/>
  </r>
  <r>
    <x v="5"/>
    <x v="4"/>
    <x v="0"/>
    <x v="120"/>
    <n v="1.4821902337743387"/>
  </r>
  <r>
    <x v="5"/>
    <x v="0"/>
    <x v="0"/>
    <x v="121"/>
    <n v="89.147714218985087"/>
  </r>
  <r>
    <x v="5"/>
    <x v="6"/>
    <x v="0"/>
    <x v="121"/>
    <n v="0.27870570420901741"/>
  </r>
  <r>
    <x v="5"/>
    <x v="1"/>
    <x v="0"/>
    <x v="121"/>
    <n v="0.18026722054577238"/>
  </r>
  <r>
    <x v="5"/>
    <x v="2"/>
    <x v="0"/>
    <x v="121"/>
    <n v="3.7541616722254734"/>
  </r>
  <r>
    <x v="5"/>
    <x v="7"/>
    <x v="0"/>
    <x v="121"/>
    <n v="0.96236311454833634"/>
  </r>
  <r>
    <x v="5"/>
    <x v="8"/>
    <x v="0"/>
    <x v="121"/>
    <n v="0.27870570420901741"/>
  </r>
  <r>
    <x v="5"/>
    <x v="5"/>
    <x v="0"/>
    <x v="121"/>
    <n v="3.7541616722254734"/>
  </r>
  <r>
    <x v="5"/>
    <x v="3"/>
    <x v="0"/>
    <x v="122"/>
    <n v="1.2621503846383941"/>
  </r>
  <r>
    <x v="5"/>
    <x v="4"/>
    <x v="0"/>
    <x v="122"/>
    <n v="1.4824169388400588"/>
  </r>
  <r>
    <x v="5"/>
    <x v="0"/>
    <x v="0"/>
    <x v="123"/>
    <n v="88.967145958123695"/>
  </r>
  <r>
    <x v="5"/>
    <x v="6"/>
    <x v="0"/>
    <x v="123"/>
    <n v="0.27889577657285297"/>
  </r>
  <r>
    <x v="5"/>
    <x v="1"/>
    <x v="0"/>
    <x v="123"/>
    <n v="0.18056826086139893"/>
  </r>
  <r>
    <x v="5"/>
    <x v="2"/>
    <x v="0"/>
    <x v="123"/>
    <n v="3.7704419384852672"/>
  </r>
  <r>
    <x v="5"/>
    <x v="7"/>
    <x v="0"/>
    <x v="123"/>
    <n v="0.96134494001837434"/>
  </r>
  <r>
    <x v="5"/>
    <x v="8"/>
    <x v="0"/>
    <x v="123"/>
    <n v="0.27889577657285297"/>
  </r>
  <r>
    <x v="5"/>
    <x v="5"/>
    <x v="0"/>
    <x v="123"/>
    <n v="3.7704419384852672"/>
  </r>
  <r>
    <x v="5"/>
    <x v="3"/>
    <x v="0"/>
    <x v="124"/>
    <n v="1.2776285009959754"/>
  </r>
  <r>
    <x v="5"/>
    <x v="4"/>
    <x v="0"/>
    <x v="124"/>
    <n v="1.4825919552573286"/>
  </r>
  <r>
    <x v="5"/>
    <x v="0"/>
    <x v="0"/>
    <x v="125"/>
    <n v="88.78643203718309"/>
  </r>
  <r>
    <x v="5"/>
    <x v="6"/>
    <x v="0"/>
    <x v="125"/>
    <n v="0.27953788188987455"/>
  </r>
  <r>
    <x v="5"/>
    <x v="1"/>
    <x v="0"/>
    <x v="125"/>
    <n v="0.18071392094060948"/>
  </r>
  <r>
    <x v="5"/>
    <x v="2"/>
    <x v="0"/>
    <x v="125"/>
    <n v="3.7853717841689205"/>
  </r>
  <r>
    <x v="5"/>
    <x v="7"/>
    <x v="0"/>
    <x v="125"/>
    <n v="0.96041437929465634"/>
  </r>
  <r>
    <x v="5"/>
    <x v="8"/>
    <x v="0"/>
    <x v="125"/>
    <n v="0.27953788188987455"/>
  </r>
  <r>
    <x v="5"/>
    <x v="5"/>
    <x v="0"/>
    <x v="125"/>
    <n v="3.7853717841689205"/>
  </r>
  <r>
    <x v="5"/>
    <x v="3"/>
    <x v="0"/>
    <x v="126"/>
    <n v="1.2936319387594652"/>
  </r>
  <r>
    <x v="5"/>
    <x v="4"/>
    <x v="0"/>
    <x v="126"/>
    <n v="1.4827527902073756"/>
  </r>
  <r>
    <x v="5"/>
    <x v="0"/>
    <x v="0"/>
    <x v="127"/>
    <n v="88.605533865226121"/>
  </r>
  <r>
    <x v="5"/>
    <x v="6"/>
    <x v="0"/>
    <x v="127"/>
    <n v="0.28007471220882019"/>
  </r>
  <r>
    <x v="5"/>
    <x v="1"/>
    <x v="0"/>
    <x v="127"/>
    <n v="0.18089817195696822"/>
  </r>
  <r>
    <x v="5"/>
    <x v="2"/>
    <x v="0"/>
    <x v="127"/>
    <n v="3.8016336508787862"/>
  </r>
  <r>
    <x v="5"/>
    <x v="7"/>
    <x v="0"/>
    <x v="127"/>
    <n v="0.95937315472953533"/>
  </r>
  <r>
    <x v="5"/>
    <x v="8"/>
    <x v="0"/>
    <x v="127"/>
    <n v="0.28007471220882019"/>
  </r>
  <r>
    <x v="5"/>
    <x v="5"/>
    <x v="0"/>
    <x v="127"/>
    <n v="3.8016336508787862"/>
  </r>
  <r>
    <x v="5"/>
    <x v="3"/>
    <x v="0"/>
    <x v="128"/>
    <n v="1.3096359950945269"/>
  </r>
  <r>
    <x v="5"/>
    <x v="4"/>
    <x v="0"/>
    <x v="128"/>
    <n v="1.4828754893558838"/>
  </r>
  <r>
    <x v="5"/>
    <x v="0"/>
    <x v="0"/>
    <x v="129"/>
    <n v="88.424481848981856"/>
  </r>
  <r>
    <x v="5"/>
    <x v="6"/>
    <x v="0"/>
    <x v="129"/>
    <n v="0.2807048159967695"/>
  </r>
  <r>
    <x v="5"/>
    <x v="1"/>
    <x v="0"/>
    <x v="129"/>
    <n v="0.18105201624426281"/>
  </r>
  <r>
    <x v="5"/>
    <x v="2"/>
    <x v="0"/>
    <x v="129"/>
    <n v="3.8173798869301923"/>
  </r>
  <r>
    <x v="5"/>
    <x v="7"/>
    <x v="0"/>
    <x v="129"/>
    <n v="0.95835394707564503"/>
  </r>
  <r>
    <x v="5"/>
    <x v="8"/>
    <x v="0"/>
    <x v="129"/>
    <n v="0.2807048159967695"/>
  </r>
  <r>
    <x v="5"/>
    <x v="5"/>
    <x v="0"/>
    <x v="129"/>
    <n v="3.8173798869301923"/>
  </r>
  <r>
    <x v="5"/>
    <x v="3"/>
    <x v="0"/>
    <x v="130"/>
    <n v="1.3256406906573703"/>
  </r>
  <r>
    <x v="5"/>
    <x v="4"/>
    <x v="0"/>
    <x v="130"/>
    <n v="1.4829682365827601"/>
  </r>
  <r>
    <x v="5"/>
    <x v="0"/>
    <x v="0"/>
    <x v="131"/>
    <n v="88.243258867524503"/>
  </r>
  <r>
    <x v="5"/>
    <x v="6"/>
    <x v="0"/>
    <x v="131"/>
    <n v="0.28129153210210589"/>
  </r>
  <r>
    <x v="5"/>
    <x v="1"/>
    <x v="0"/>
    <x v="131"/>
    <n v="0.18122298145735111"/>
  </r>
  <r>
    <x v="5"/>
    <x v="2"/>
    <x v="0"/>
    <x v="131"/>
    <n v="3.8336430316252423"/>
  </r>
  <r>
    <x v="5"/>
    <x v="7"/>
    <x v="0"/>
    <x v="131"/>
    <n v="0.95728926640801426"/>
  </r>
  <r>
    <x v="5"/>
    <x v="8"/>
    <x v="0"/>
    <x v="131"/>
    <n v="0.28129153210210589"/>
  </r>
  <r>
    <x v="5"/>
    <x v="5"/>
    <x v="0"/>
    <x v="131"/>
    <n v="3.8336430316252423"/>
  </r>
  <r>
    <x v="5"/>
    <x v="3"/>
    <x v="0"/>
    <x v="132"/>
    <n v="1.3416460045897916"/>
  </r>
  <r>
    <x v="5"/>
    <x v="4"/>
    <x v="0"/>
    <x v="132"/>
    <n v="1.483025051995801"/>
  </r>
  <r>
    <x v="5"/>
    <x v="0"/>
    <x v="0"/>
    <x v="133"/>
    <n v="88.061874224497572"/>
  </r>
  <r>
    <x v="5"/>
    <x v="6"/>
    <x v="0"/>
    <x v="133"/>
    <n v="0.28191096203782301"/>
  </r>
  <r>
    <x v="5"/>
    <x v="1"/>
    <x v="0"/>
    <x v="133"/>
    <n v="0.1813846430269265"/>
  </r>
  <r>
    <x v="5"/>
    <x v="2"/>
    <x v="0"/>
    <x v="133"/>
    <n v="3.8495174586377168"/>
  </r>
  <r>
    <x v="5"/>
    <x v="7"/>
    <x v="0"/>
    <x v="133"/>
    <n v="0.95624744147825047"/>
  </r>
  <r>
    <x v="5"/>
    <x v="8"/>
    <x v="0"/>
    <x v="133"/>
    <n v="0.28191096203782301"/>
  </r>
  <r>
    <x v="5"/>
    <x v="5"/>
    <x v="0"/>
    <x v="133"/>
    <n v="3.8495174586377168"/>
  </r>
  <r>
    <x v="5"/>
    <x v="3"/>
    <x v="0"/>
    <x v="134"/>
    <n v="1.3579143501836866"/>
  </r>
  <r>
    <x v="5"/>
    <x v="4"/>
    <x v="0"/>
    <x v="134"/>
    <n v="1.4830497272920073"/>
  </r>
  <r>
    <x v="5"/>
    <x v="0"/>
    <x v="0"/>
    <x v="135"/>
    <n v="87.880314064102237"/>
  </r>
  <r>
    <x v="5"/>
    <x v="6"/>
    <x v="0"/>
    <x v="135"/>
    <n v="0.28249643522296836"/>
  </r>
  <r>
    <x v="5"/>
    <x v="1"/>
    <x v="0"/>
    <x v="135"/>
    <n v="0.18156016039533321"/>
  </r>
  <r>
    <x v="5"/>
    <x v="2"/>
    <x v="0"/>
    <x v="135"/>
    <n v="3.8656591596362455"/>
  </r>
  <r>
    <x v="5"/>
    <x v="7"/>
    <x v="0"/>
    <x v="135"/>
    <n v="0.95515937274685225"/>
  </r>
  <r>
    <x v="5"/>
    <x v="8"/>
    <x v="0"/>
    <x v="135"/>
    <n v="0.28249643522296836"/>
  </r>
  <r>
    <x v="5"/>
    <x v="5"/>
    <x v="0"/>
    <x v="135"/>
    <n v="3.8656591596362455"/>
  </r>
  <r>
    <x v="5"/>
    <x v="3"/>
    <x v="0"/>
    <x v="136"/>
    <n v="1.3739209419986631"/>
  </r>
  <r>
    <x v="5"/>
    <x v="4"/>
    <x v="0"/>
    <x v="136"/>
    <n v="1.4830398147925861"/>
  </r>
  <r>
    <x v="5"/>
    <x v="0"/>
    <x v="0"/>
    <x v="137"/>
    <n v="87.698581247985757"/>
  </r>
  <r>
    <x v="5"/>
    <x v="6"/>
    <x v="0"/>
    <x v="137"/>
    <n v="0.2830961175113389"/>
  </r>
  <r>
    <x v="5"/>
    <x v="1"/>
    <x v="0"/>
    <x v="137"/>
    <n v="0.18173281611648598"/>
  </r>
  <r>
    <x v="5"/>
    <x v="2"/>
    <x v="0"/>
    <x v="137"/>
    <n v="3.8819242310182611"/>
  </r>
  <r>
    <x v="5"/>
    <x v="7"/>
    <x v="0"/>
    <x v="137"/>
    <n v="0.9540596376029975"/>
  </r>
  <r>
    <x v="5"/>
    <x v="8"/>
    <x v="0"/>
    <x v="137"/>
    <n v="0.2830961175113389"/>
  </r>
  <r>
    <x v="5"/>
    <x v="5"/>
    <x v="0"/>
    <x v="137"/>
    <n v="3.8819242310182611"/>
  </r>
  <r>
    <x v="5"/>
    <x v="3"/>
    <x v="0"/>
    <x v="138"/>
    <n v="1.3899281518830353"/>
  </r>
  <r>
    <x v="5"/>
    <x v="4"/>
    <x v="0"/>
    <x v="138"/>
    <n v="1.4829972938006586"/>
  </r>
  <r>
    <x v="5"/>
    <x v="0"/>
    <x v="0"/>
    <x v="139"/>
    <n v="87.516674921053237"/>
  </r>
  <r>
    <x v="5"/>
    <x v="6"/>
    <x v="0"/>
    <x v="139"/>
    <n v="0.28369937297706621"/>
  </r>
  <r>
    <x v="5"/>
    <x v="1"/>
    <x v="0"/>
    <x v="139"/>
    <n v="0.18190632693251974"/>
  </r>
  <r>
    <x v="5"/>
    <x v="2"/>
    <x v="0"/>
    <x v="139"/>
    <n v="3.8976735695116149"/>
  </r>
  <r>
    <x v="5"/>
    <x v="7"/>
    <x v="0"/>
    <x v="139"/>
    <n v="0.9529840159372982"/>
  </r>
  <r>
    <x v="5"/>
    <x v="8"/>
    <x v="0"/>
    <x v="139"/>
    <n v="0.28369937297706621"/>
  </r>
  <r>
    <x v="5"/>
    <x v="5"/>
    <x v="0"/>
    <x v="139"/>
    <n v="3.8976735695116149"/>
  </r>
  <r>
    <x v="5"/>
    <x v="3"/>
    <x v="0"/>
    <x v="140"/>
    <n v="1.4059360004914145"/>
  </r>
  <r>
    <x v="5"/>
    <x v="4"/>
    <x v="0"/>
    <x v="140"/>
    <n v="1.4829193336857838"/>
  </r>
  <r>
    <x v="5"/>
    <x v="0"/>
    <x v="0"/>
    <x v="141"/>
    <n v="87.334578053096266"/>
  </r>
  <r>
    <x v="5"/>
    <x v="6"/>
    <x v="0"/>
    <x v="141"/>
    <n v="0.2842595256094409"/>
  </r>
  <r>
    <x v="5"/>
    <x v="1"/>
    <x v="0"/>
    <x v="141"/>
    <n v="0.18209686795697277"/>
  </r>
  <r>
    <x v="5"/>
    <x v="2"/>
    <x v="0"/>
    <x v="141"/>
    <n v="3.9139399178608736"/>
  </r>
  <r>
    <x v="5"/>
    <x v="7"/>
    <x v="0"/>
    <x v="141"/>
    <n v="0.95186125638470098"/>
  </r>
  <r>
    <x v="5"/>
    <x v="8"/>
    <x v="0"/>
    <x v="141"/>
    <n v="0.2842595256094409"/>
  </r>
  <r>
    <x v="5"/>
    <x v="5"/>
    <x v="0"/>
    <x v="141"/>
    <n v="3.9139399178608736"/>
  </r>
  <r>
    <x v="5"/>
    <x v="3"/>
    <x v="0"/>
    <x v="142"/>
    <n v="1.421944466975078"/>
  </r>
  <r>
    <x v="5"/>
    <x v="4"/>
    <x v="0"/>
    <x v="142"/>
    <n v="1.4828109680911528"/>
  </r>
  <r>
    <x v="5"/>
    <x v="0"/>
    <x v="0"/>
    <x v="143"/>
    <n v="87.152299729159196"/>
  </r>
  <r>
    <x v="5"/>
    <x v="6"/>
    <x v="0"/>
    <x v="143"/>
    <n v="0.28485190937629129"/>
  </r>
  <r>
    <x v="5"/>
    <x v="1"/>
    <x v="0"/>
    <x v="143"/>
    <n v="0.18227832393706733"/>
  </r>
  <r>
    <x v="5"/>
    <x v="2"/>
    <x v="0"/>
    <x v="143"/>
    <n v="3.9158202620551563"/>
  </r>
  <r>
    <x v="5"/>
    <x v="7"/>
    <x v="0"/>
    <x v="143"/>
    <n v="0.95076343917026374"/>
  </r>
  <r>
    <x v="5"/>
    <x v="8"/>
    <x v="0"/>
    <x v="143"/>
    <n v="0.28485190937629129"/>
  </r>
  <r>
    <x v="5"/>
    <x v="5"/>
    <x v="0"/>
    <x v="143"/>
    <n v="3.9158202620551563"/>
  </r>
  <r>
    <x v="5"/>
    <x v="3"/>
    <x v="0"/>
    <x v="144"/>
    <n v="1.4092881844090632"/>
  </r>
  <r>
    <x v="5"/>
    <x v="4"/>
    <x v="0"/>
    <x v="144"/>
    <n v="1.4826649768120426"/>
  </r>
  <r>
    <x v="5"/>
    <x v="0"/>
    <x v="0"/>
    <x v="145"/>
    <n v="86.969474201519589"/>
  </r>
  <r>
    <x v="5"/>
    <x v="6"/>
    <x v="0"/>
    <x v="145"/>
    <n v="0.28439395097012132"/>
  </r>
  <r>
    <x v="5"/>
    <x v="1"/>
    <x v="0"/>
    <x v="145"/>
    <n v="0.18282552763960239"/>
  </r>
  <r>
    <x v="5"/>
    <x v="2"/>
    <x v="0"/>
    <x v="145"/>
    <n v="3.9164088896482685"/>
  </r>
  <r>
    <x v="5"/>
    <x v="7"/>
    <x v="0"/>
    <x v="145"/>
    <n v="0.94962886279168712"/>
  </r>
  <r>
    <x v="5"/>
    <x v="8"/>
    <x v="0"/>
    <x v="145"/>
    <n v="0.28439395097012132"/>
  </r>
  <r>
    <x v="5"/>
    <x v="5"/>
    <x v="0"/>
    <x v="145"/>
    <n v="3.9164088896482685"/>
  </r>
  <r>
    <x v="5"/>
    <x v="3"/>
    <x v="0"/>
    <x v="146"/>
    <n v="1.4240048596796839"/>
  </r>
  <r>
    <x v="5"/>
    <x v="4"/>
    <x v="0"/>
    <x v="146"/>
    <n v="1.4825458764030408"/>
  </r>
  <r>
    <x v="5"/>
    <x v="0"/>
    <x v="0"/>
    <x v="147"/>
    <n v="86.786066881230269"/>
  </r>
  <r>
    <x v="5"/>
    <x v="6"/>
    <x v="0"/>
    <x v="147"/>
    <n v="0.28384001824238908"/>
  </r>
  <r>
    <x v="5"/>
    <x v="1"/>
    <x v="0"/>
    <x v="147"/>
    <n v="0.18340732028931592"/>
  </r>
  <r>
    <x v="5"/>
    <x v="2"/>
    <x v="0"/>
    <x v="147"/>
    <n v="3.9318887971513039"/>
  </r>
  <r>
    <x v="5"/>
    <x v="7"/>
    <x v="0"/>
    <x v="147"/>
    <n v="0.94849517277895268"/>
  </r>
  <r>
    <x v="5"/>
    <x v="8"/>
    <x v="0"/>
    <x v="147"/>
    <n v="0.28384001824238908"/>
  </r>
  <r>
    <x v="5"/>
    <x v="5"/>
    <x v="0"/>
    <x v="147"/>
    <n v="3.9318887971513039"/>
  </r>
  <r>
    <x v="5"/>
    <x v="3"/>
    <x v="0"/>
    <x v="148"/>
    <n v="1.4387220386759436"/>
  </r>
  <r>
    <x v="5"/>
    <x v="4"/>
    <x v="0"/>
    <x v="148"/>
    <n v="1.4824100598937795"/>
  </r>
  <r>
    <x v="5"/>
    <x v="0"/>
    <x v="0"/>
    <x v="149"/>
    <n v="86.602449613423531"/>
  </r>
  <r>
    <x v="5"/>
    <x v="6"/>
    <x v="0"/>
    <x v="149"/>
    <n v="0.28436097009927741"/>
  </r>
  <r>
    <x v="5"/>
    <x v="1"/>
    <x v="0"/>
    <x v="149"/>
    <n v="0.18361726780674034"/>
  </r>
  <r>
    <x v="5"/>
    <x v="2"/>
    <x v="0"/>
    <x v="149"/>
    <n v="3.9460846455866871"/>
  </r>
  <r>
    <x v="5"/>
    <x v="7"/>
    <x v="0"/>
    <x v="149"/>
    <n v="0.94746126486421445"/>
  </r>
  <r>
    <x v="5"/>
    <x v="8"/>
    <x v="0"/>
    <x v="149"/>
    <n v="0.28436097009927741"/>
  </r>
  <r>
    <x v="5"/>
    <x v="5"/>
    <x v="0"/>
    <x v="149"/>
    <n v="3.9460846455866871"/>
  </r>
  <r>
    <x v="5"/>
    <x v="3"/>
    <x v="0"/>
    <x v="150"/>
    <n v="1.4539386819770517"/>
  </r>
  <r>
    <x v="5"/>
    <x v="4"/>
    <x v="0"/>
    <x v="150"/>
    <n v="1.4822284273477093"/>
  </r>
  <r>
    <x v="5"/>
    <x v="0"/>
    <x v="0"/>
    <x v="151"/>
    <n v="86.418586308416508"/>
  </r>
  <r>
    <x v="5"/>
    <x v="6"/>
    <x v="0"/>
    <x v="151"/>
    <n v="0.28478383057477097"/>
  </r>
  <r>
    <x v="5"/>
    <x v="1"/>
    <x v="0"/>
    <x v="151"/>
    <n v="0.18386330500702114"/>
  </r>
  <r>
    <x v="5"/>
    <x v="2"/>
    <x v="0"/>
    <x v="151"/>
    <n v="3.9615469973359385"/>
  </r>
  <r>
    <x v="5"/>
    <x v="7"/>
    <x v="0"/>
    <x v="151"/>
    <n v="0.94630664806102471"/>
  </r>
  <r>
    <x v="5"/>
    <x v="8"/>
    <x v="0"/>
    <x v="151"/>
    <n v="0.28478383057477097"/>
  </r>
  <r>
    <x v="5"/>
    <x v="5"/>
    <x v="0"/>
    <x v="151"/>
    <n v="3.9615469973359385"/>
  </r>
  <r>
    <x v="5"/>
    <x v="3"/>
    <x v="0"/>
    <x v="152"/>
    <n v="1.4691558832635732"/>
  </r>
  <r>
    <x v="5"/>
    <x v="4"/>
    <x v="0"/>
    <x v="152"/>
    <n v="1.4820213761449486"/>
  </r>
  <r>
    <x v="5"/>
    <x v="0"/>
    <x v="0"/>
    <x v="153"/>
    <n v="86.234504843955875"/>
  </r>
  <r>
    <x v="5"/>
    <x v="6"/>
    <x v="0"/>
    <x v="153"/>
    <n v="0.2852927425867699"/>
  </r>
  <r>
    <x v="5"/>
    <x v="1"/>
    <x v="0"/>
    <x v="153"/>
    <n v="0.18408146446063506"/>
  </r>
  <r>
    <x v="5"/>
    <x v="2"/>
    <x v="0"/>
    <x v="153"/>
    <n v="3.97651903922974"/>
  </r>
  <r>
    <x v="5"/>
    <x v="7"/>
    <x v="0"/>
    <x v="153"/>
    <n v="0.9451787766778742"/>
  </r>
  <r>
    <x v="5"/>
    <x v="8"/>
    <x v="0"/>
    <x v="153"/>
    <n v="0.2852927425867699"/>
  </r>
  <r>
    <x v="5"/>
    <x v="5"/>
    <x v="0"/>
    <x v="153"/>
    <n v="3.97651903922974"/>
  </r>
  <r>
    <x v="5"/>
    <x v="3"/>
    <x v="0"/>
    <x v="154"/>
    <n v="1.4843736611904079"/>
  </r>
  <r>
    <x v="5"/>
    <x v="4"/>
    <x v="0"/>
    <x v="154"/>
    <n v="1.4817751067365714"/>
  </r>
  <r>
    <x v="5"/>
    <x v="0"/>
    <x v="0"/>
    <x v="155"/>
    <n v="86.050189025665205"/>
  </r>
  <r>
    <x v="5"/>
    <x v="6"/>
    <x v="0"/>
    <x v="155"/>
    <n v="0.28576095862544965"/>
  </r>
  <r>
    <x v="5"/>
    <x v="1"/>
    <x v="0"/>
    <x v="155"/>
    <n v="0.18431581829067215"/>
  </r>
  <r>
    <x v="5"/>
    <x v="2"/>
    <x v="0"/>
    <x v="155"/>
    <n v="3.9919825438197032"/>
  </r>
  <r>
    <x v="5"/>
    <x v="7"/>
    <x v="0"/>
    <x v="155"/>
    <n v="0.94400289158781703"/>
  </r>
  <r>
    <x v="5"/>
    <x v="8"/>
    <x v="0"/>
    <x v="155"/>
    <n v="0.28576095862544965"/>
  </r>
  <r>
    <x v="5"/>
    <x v="5"/>
    <x v="0"/>
    <x v="155"/>
    <n v="3.9919825438197032"/>
  </r>
  <r>
    <x v="5"/>
    <x v="3"/>
    <x v="0"/>
    <x v="156"/>
    <n v="1.4995919969319926"/>
  </r>
  <r>
    <x v="5"/>
    <x v="4"/>
    <x v="0"/>
    <x v="156"/>
    <n v="1.481505511199277"/>
  </r>
  <r>
    <x v="5"/>
    <x v="0"/>
    <x v="0"/>
    <x v="157"/>
    <n v="85.865647160630516"/>
  </r>
  <r>
    <x v="5"/>
    <x v="6"/>
    <x v="0"/>
    <x v="157"/>
    <n v="0.28625904373570099"/>
  </r>
  <r>
    <x v="5"/>
    <x v="1"/>
    <x v="0"/>
    <x v="157"/>
    <n v="0.18454186503469494"/>
  </r>
  <r>
    <x v="5"/>
    <x v="2"/>
    <x v="0"/>
    <x v="157"/>
    <n v="4.0070764134959003"/>
  </r>
  <r>
    <x v="5"/>
    <x v="7"/>
    <x v="0"/>
    <x v="157"/>
    <n v="0.94285452293545691"/>
  </r>
  <r>
    <x v="5"/>
    <x v="8"/>
    <x v="0"/>
    <x v="157"/>
    <n v="0.28625904373570099"/>
  </r>
  <r>
    <x v="5"/>
    <x v="5"/>
    <x v="0"/>
    <x v="157"/>
    <n v="4.0070764134959003"/>
  </r>
  <r>
    <x v="5"/>
    <x v="3"/>
    <x v="0"/>
    <x v="158"/>
    <n v="1.5150603994691147"/>
  </r>
  <r>
    <x v="5"/>
    <x v="4"/>
    <x v="0"/>
    <x v="158"/>
    <n v="1.4811946204213777"/>
  </r>
  <r>
    <x v="5"/>
    <x v="0"/>
    <x v="0"/>
    <x v="159"/>
    <n v="85.680866072111371"/>
  </r>
  <r>
    <x v="5"/>
    <x v="6"/>
    <x v="0"/>
    <x v="159"/>
    <n v="0.28672517455576968"/>
  </r>
  <r>
    <x v="5"/>
    <x v="1"/>
    <x v="0"/>
    <x v="159"/>
    <n v="0.18478108851915107"/>
  </r>
  <r>
    <x v="5"/>
    <x v="2"/>
    <x v="0"/>
    <x v="159"/>
    <n v="4.0224243832054007"/>
  </r>
  <r>
    <x v="5"/>
    <x v="7"/>
    <x v="0"/>
    <x v="159"/>
    <n v="0.9416574496456448"/>
  </r>
  <r>
    <x v="5"/>
    <x v="8"/>
    <x v="0"/>
    <x v="159"/>
    <n v="0.28672517455576968"/>
  </r>
  <r>
    <x v="5"/>
    <x v="5"/>
    <x v="0"/>
    <x v="159"/>
    <n v="4.0224243832054007"/>
  </r>
  <r>
    <x v="5"/>
    <x v="3"/>
    <x v="0"/>
    <x v="160"/>
    <n v="1.5302798879872848"/>
  </r>
  <r>
    <x v="5"/>
    <x v="4"/>
    <x v="0"/>
    <x v="160"/>
    <n v="1.480850895288488"/>
  </r>
  <r>
    <x v="5"/>
    <x v="0"/>
    <x v="0"/>
    <x v="161"/>
    <n v="85.495848085889335"/>
  </r>
  <r>
    <x v="5"/>
    <x v="6"/>
    <x v="0"/>
    <x v="161"/>
    <n v="0.28720400405218072"/>
  </r>
  <r>
    <x v="5"/>
    <x v="1"/>
    <x v="0"/>
    <x v="161"/>
    <n v="0.18501798622204238"/>
  </r>
  <r>
    <x v="5"/>
    <x v="2"/>
    <x v="0"/>
    <x v="161"/>
    <n v="4.0378896258489538"/>
  </r>
  <r>
    <x v="5"/>
    <x v="7"/>
    <x v="0"/>
    <x v="161"/>
    <n v="0.94044982002733202"/>
  </r>
  <r>
    <x v="5"/>
    <x v="8"/>
    <x v="0"/>
    <x v="161"/>
    <n v="0.28720400405218072"/>
  </r>
  <r>
    <x v="5"/>
    <x v="5"/>
    <x v="0"/>
    <x v="161"/>
    <n v="4.0378896258489538"/>
  </r>
  <r>
    <x v="5"/>
    <x v="3"/>
    <x v="0"/>
    <x v="162"/>
    <n v="1.5454999340636322"/>
  </r>
  <r>
    <x v="5"/>
    <x v="4"/>
    <x v="0"/>
    <x v="162"/>
    <n v="1.4804869992391945"/>
  </r>
  <r>
    <x v="5"/>
    <x v="0"/>
    <x v="0"/>
    <x v="163"/>
    <n v="85.310592076747298"/>
  </r>
  <r>
    <x v="5"/>
    <x v="6"/>
    <x v="0"/>
    <x v="163"/>
    <n v="0.28768566503264204"/>
  </r>
  <r>
    <x v="5"/>
    <x v="1"/>
    <x v="0"/>
    <x v="163"/>
    <n v="0.18525600914204376"/>
  </r>
  <r>
    <x v="5"/>
    <x v="2"/>
    <x v="0"/>
    <x v="163"/>
    <n v="4.0528644664402069"/>
  </r>
  <r>
    <x v="5"/>
    <x v="7"/>
    <x v="0"/>
    <x v="163"/>
    <n v="0.93927086145810301"/>
  </r>
  <r>
    <x v="5"/>
    <x v="8"/>
    <x v="0"/>
    <x v="163"/>
    <n v="0.28768566503264204"/>
  </r>
  <r>
    <x v="5"/>
    <x v="5"/>
    <x v="0"/>
    <x v="163"/>
    <n v="4.0528644664402069"/>
  </r>
  <r>
    <x v="5"/>
    <x v="3"/>
    <x v="0"/>
    <x v="164"/>
    <n v="1.5607205563491044"/>
  </r>
  <r>
    <x v="5"/>
    <x v="4"/>
    <x v="0"/>
    <x v="164"/>
    <n v="1.4800786765506668"/>
  </r>
  <r>
    <x v="5"/>
    <x v="0"/>
    <x v="0"/>
    <x v="165"/>
    <n v="85.125081906600357"/>
  </r>
  <r>
    <x v="5"/>
    <x v="6"/>
    <x v="0"/>
    <x v="165"/>
    <n v="0.28812688936568692"/>
  </r>
  <r>
    <x v="5"/>
    <x v="1"/>
    <x v="0"/>
    <x v="165"/>
    <n v="0.18551017014694729"/>
  </r>
  <r>
    <x v="5"/>
    <x v="2"/>
    <x v="0"/>
    <x v="165"/>
    <n v="4.0683308610524138"/>
  </r>
  <r>
    <x v="5"/>
    <x v="7"/>
    <x v="0"/>
    <x v="165"/>
    <n v="0.93804240805364214"/>
  </r>
  <r>
    <x v="5"/>
    <x v="8"/>
    <x v="0"/>
    <x v="165"/>
    <n v="0.28812688936568692"/>
  </r>
  <r>
    <x v="5"/>
    <x v="5"/>
    <x v="0"/>
    <x v="165"/>
    <n v="4.0683308610524138"/>
  </r>
  <r>
    <x v="5"/>
    <x v="3"/>
    <x v="0"/>
    <x v="166"/>
    <n v="1.5759417360229344"/>
  </r>
  <r>
    <x v="5"/>
    <x v="4"/>
    <x v="0"/>
    <x v="166"/>
    <n v="1.4796522744927376"/>
  </r>
  <r>
    <x v="5"/>
    <x v="0"/>
    <x v="0"/>
    <x v="167"/>
    <n v="84.939325666019414"/>
  </r>
  <r>
    <x v="5"/>
    <x v="6"/>
    <x v="0"/>
    <x v="167"/>
    <n v="0.28859749814186364"/>
  </r>
  <r>
    <x v="5"/>
    <x v="1"/>
    <x v="0"/>
    <x v="167"/>
    <n v="0.18575624058093793"/>
  </r>
  <r>
    <x v="5"/>
    <x v="2"/>
    <x v="0"/>
    <x v="167"/>
    <n v="4.026689805510606"/>
  </r>
  <r>
    <x v="5"/>
    <x v="7"/>
    <x v="0"/>
    <x v="167"/>
    <n v="0.93684338563772995"/>
  </r>
  <r>
    <x v="5"/>
    <x v="8"/>
    <x v="0"/>
    <x v="167"/>
    <n v="0.28859749814186364"/>
  </r>
  <r>
    <x v="5"/>
    <x v="5"/>
    <x v="0"/>
    <x v="167"/>
    <n v="4.026689805510606"/>
  </r>
  <r>
    <x v="5"/>
    <x v="3"/>
    <x v="0"/>
    <x v="168"/>
    <n v="1.4781176984055788"/>
  </r>
  <r>
    <x v="5"/>
    <x v="4"/>
    <x v="0"/>
    <x v="168"/>
    <n v="1.4791793703347711"/>
  </r>
  <r>
    <x v="5"/>
    <x v="0"/>
    <x v="0"/>
    <x v="169"/>
    <n v="84.751914685168032"/>
  </r>
  <r>
    <x v="5"/>
    <x v="6"/>
    <x v="0"/>
    <x v="169"/>
    <n v="0.28502026395525454"/>
  </r>
  <r>
    <x v="5"/>
    <x v="1"/>
    <x v="0"/>
    <x v="169"/>
    <n v="0.18741098085137853"/>
  </r>
  <r>
    <x v="5"/>
    <x v="2"/>
    <x v="0"/>
    <x v="169"/>
    <n v="3.9800868507772513"/>
  </r>
  <r>
    <x v="5"/>
    <x v="7"/>
    <x v="0"/>
    <x v="169"/>
    <n v="0.93563859118817505"/>
  </r>
  <r>
    <x v="5"/>
    <x v="8"/>
    <x v="0"/>
    <x v="169"/>
    <n v="0.28502026395525454"/>
  </r>
  <r>
    <x v="5"/>
    <x v="5"/>
    <x v="0"/>
    <x v="169"/>
    <n v="3.9800868507772513"/>
  </r>
  <r>
    <x v="5"/>
    <x v="3"/>
    <x v="0"/>
    <x v="170"/>
    <n v="1.49048957893676"/>
  </r>
  <r>
    <x v="5"/>
    <x v="4"/>
    <x v="0"/>
    <x v="170"/>
    <n v="1.4789147797788615"/>
  </r>
  <r>
    <x v="5"/>
    <x v="0"/>
    <x v="0"/>
    <x v="171"/>
    <n v="84.562723506886641"/>
  </r>
  <r>
    <x v="5"/>
    <x v="6"/>
    <x v="0"/>
    <x v="171"/>
    <n v="0.28109998434719369"/>
  </r>
  <r>
    <x v="5"/>
    <x v="1"/>
    <x v="0"/>
    <x v="171"/>
    <n v="0.18919117828139162"/>
  </r>
  <r>
    <x v="5"/>
    <x v="2"/>
    <x v="0"/>
    <x v="171"/>
    <n v="3.9927246384927928"/>
  </r>
  <r>
    <x v="5"/>
    <x v="7"/>
    <x v="0"/>
    <x v="171"/>
    <n v="0.93447178453689528"/>
  </r>
  <r>
    <x v="5"/>
    <x v="8"/>
    <x v="0"/>
    <x v="171"/>
    <n v="0.28109998434719369"/>
  </r>
  <r>
    <x v="5"/>
    <x v="5"/>
    <x v="0"/>
    <x v="171"/>
    <n v="3.9927246384927928"/>
  </r>
  <r>
    <x v="5"/>
    <x v="3"/>
    <x v="0"/>
    <x v="172"/>
    <n v="1.5027766050544011"/>
  </r>
  <r>
    <x v="5"/>
    <x v="4"/>
    <x v="0"/>
    <x v="172"/>
    <n v="1.4786427763029408"/>
  </r>
  <r>
    <x v="5"/>
    <x v="0"/>
    <x v="0"/>
    <x v="173"/>
    <n v="84.373217326478837"/>
  </r>
  <r>
    <x v="5"/>
    <x v="6"/>
    <x v="0"/>
    <x v="173"/>
    <n v="0.28136305803666639"/>
  </r>
  <r>
    <x v="5"/>
    <x v="1"/>
    <x v="0"/>
    <x v="173"/>
    <n v="0.18950618040779801"/>
  </r>
  <r>
    <x v="5"/>
    <x v="2"/>
    <x v="0"/>
    <x v="173"/>
    <n v="4.0046677048874191"/>
  </r>
  <r>
    <x v="5"/>
    <x v="7"/>
    <x v="0"/>
    <x v="173"/>
    <n v="0.93337233831666"/>
  </r>
  <r>
    <x v="5"/>
    <x v="8"/>
    <x v="0"/>
    <x v="173"/>
    <n v="0.28136305803666639"/>
  </r>
  <r>
    <x v="5"/>
    <x v="5"/>
    <x v="0"/>
    <x v="173"/>
    <n v="4.0046677048874191"/>
  </r>
  <r>
    <x v="5"/>
    <x v="3"/>
    <x v="0"/>
    <x v="174"/>
    <n v="1.5152688066847775"/>
  </r>
  <r>
    <x v="5"/>
    <x v="4"/>
    <x v="0"/>
    <x v="174"/>
    <n v="1.4783260018523814"/>
  </r>
  <r>
    <x v="5"/>
    <x v="0"/>
    <x v="0"/>
    <x v="175"/>
    <n v="84.183375326099124"/>
  </r>
  <r>
    <x v="5"/>
    <x v="6"/>
    <x v="0"/>
    <x v="175"/>
    <n v="0.28157224882066434"/>
  </r>
  <r>
    <x v="5"/>
    <x v="1"/>
    <x v="0"/>
    <x v="175"/>
    <n v="0.18984200037970692"/>
  </r>
  <r>
    <x v="5"/>
    <x v="2"/>
    <x v="0"/>
    <x v="175"/>
    <n v="4.0173263801619097"/>
  </r>
  <r>
    <x v="5"/>
    <x v="7"/>
    <x v="0"/>
    <x v="175"/>
    <n v="0.93218918259684613"/>
  </r>
  <r>
    <x v="5"/>
    <x v="8"/>
    <x v="0"/>
    <x v="175"/>
    <n v="0.28157224882066434"/>
  </r>
  <r>
    <x v="5"/>
    <x v="5"/>
    <x v="0"/>
    <x v="175"/>
    <n v="4.0173263801619097"/>
  </r>
  <r>
    <x v="5"/>
    <x v="3"/>
    <x v="0"/>
    <x v="176"/>
    <n v="1.5277613874359774"/>
  </r>
  <r>
    <x v="5"/>
    <x v="4"/>
    <x v="0"/>
    <x v="176"/>
    <n v="1.477993855921822"/>
  </r>
  <r>
    <x v="5"/>
    <x v="0"/>
    <x v="0"/>
    <x v="177"/>
    <n v="83.99321152416303"/>
  </r>
  <r>
    <x v="5"/>
    <x v="6"/>
    <x v="0"/>
    <x v="177"/>
    <n v="0.28182674539050756"/>
  </r>
  <r>
    <x v="5"/>
    <x v="1"/>
    <x v="0"/>
    <x v="177"/>
    <n v="0.19016380193609642"/>
  </r>
  <r>
    <x v="5"/>
    <x v="2"/>
    <x v="0"/>
    <x v="177"/>
    <n v="4.0295835669267843"/>
  </r>
  <r>
    <x v="5"/>
    <x v="7"/>
    <x v="0"/>
    <x v="177"/>
    <n v="0.93103607848228698"/>
  </r>
  <r>
    <x v="5"/>
    <x v="8"/>
    <x v="0"/>
    <x v="177"/>
    <n v="0.28182674539050756"/>
  </r>
  <r>
    <x v="5"/>
    <x v="5"/>
    <x v="0"/>
    <x v="177"/>
    <n v="4.0295835669267843"/>
  </r>
  <r>
    <x v="5"/>
    <x v="3"/>
    <x v="0"/>
    <x v="178"/>
    <n v="1.5402543598496132"/>
  </r>
  <r>
    <x v="5"/>
    <x v="4"/>
    <x v="0"/>
    <x v="178"/>
    <n v="1.4776241981661942"/>
  </r>
  <r>
    <x v="5"/>
    <x v="0"/>
    <x v="0"/>
    <x v="179"/>
    <n v="83.802712336131194"/>
  </r>
  <r>
    <x v="5"/>
    <x v="6"/>
    <x v="0"/>
    <x v="179"/>
    <n v="0.28204805407597716"/>
  </r>
  <r>
    <x v="5"/>
    <x v="1"/>
    <x v="0"/>
    <x v="179"/>
    <n v="0.19049918803184249"/>
  </r>
  <r>
    <x v="5"/>
    <x v="2"/>
    <x v="0"/>
    <x v="179"/>
    <n v="4.0422430146851962"/>
  </r>
  <r>
    <x v="5"/>
    <x v="7"/>
    <x v="0"/>
    <x v="179"/>
    <n v="0.92983650143609242"/>
  </r>
  <r>
    <x v="5"/>
    <x v="8"/>
    <x v="0"/>
    <x v="179"/>
    <n v="0.28204805407597716"/>
  </r>
  <r>
    <x v="5"/>
    <x v="5"/>
    <x v="0"/>
    <x v="179"/>
    <n v="4.0422430146851962"/>
  </r>
  <r>
    <x v="5"/>
    <x v="3"/>
    <x v="0"/>
    <x v="180"/>
    <n v="1.5527477112903254"/>
  </r>
  <r>
    <x v="5"/>
    <x v="4"/>
    <x v="0"/>
    <x v="180"/>
    <n v="1.4772408800928227"/>
  </r>
  <r>
    <x v="5"/>
    <x v="0"/>
    <x v="0"/>
    <x v="181"/>
    <n v="83.611883943332259"/>
  </r>
  <r>
    <x v="5"/>
    <x v="6"/>
    <x v="0"/>
    <x v="181"/>
    <n v="0.28229244046033253"/>
  </r>
  <r>
    <x v="5"/>
    <x v="1"/>
    <x v="0"/>
    <x v="181"/>
    <n v="0.19082839279893576"/>
  </r>
  <r>
    <x v="5"/>
    <x v="2"/>
    <x v="0"/>
    <x v="181"/>
    <n v="4.0545997722995253"/>
  </r>
  <r>
    <x v="5"/>
    <x v="7"/>
    <x v="0"/>
    <x v="181"/>
    <n v="0.92866757534503086"/>
  </r>
  <r>
    <x v="5"/>
    <x v="8"/>
    <x v="0"/>
    <x v="181"/>
    <n v="0.28229244046033253"/>
  </r>
  <r>
    <x v="5"/>
    <x v="5"/>
    <x v="0"/>
    <x v="181"/>
    <n v="4.0545997722995253"/>
  </r>
  <r>
    <x v="5"/>
    <x v="3"/>
    <x v="0"/>
    <x v="182"/>
    <n v="1.5654462697689775"/>
  </r>
  <r>
    <x v="5"/>
    <x v="4"/>
    <x v="0"/>
    <x v="182"/>
    <n v="1.4768183499204612"/>
  </r>
  <r>
    <x v="5"/>
    <x v="0"/>
    <x v="0"/>
    <x v="183"/>
    <n v="83.420715182009417"/>
  </r>
  <r>
    <x v="5"/>
    <x v="6"/>
    <x v="0"/>
    <x v="183"/>
    <n v="0.28251060466514089"/>
  </r>
  <r>
    <x v="5"/>
    <x v="1"/>
    <x v="0"/>
    <x v="183"/>
    <n v="0.19116876132284935"/>
  </r>
  <r>
    <x v="5"/>
    <x v="2"/>
    <x v="0"/>
    <x v="183"/>
    <n v="4.0671644638796778"/>
  </r>
  <r>
    <x v="5"/>
    <x v="7"/>
    <x v="0"/>
    <x v="183"/>
    <n v="0.9274516437784267"/>
  </r>
  <r>
    <x v="5"/>
    <x v="8"/>
    <x v="0"/>
    <x v="183"/>
    <n v="0.28251060466514089"/>
  </r>
  <r>
    <x v="5"/>
    <x v="5"/>
    <x v="0"/>
    <x v="183"/>
    <n v="4.0671644638796778"/>
  </r>
  <r>
    <x v="5"/>
    <x v="3"/>
    <x v="0"/>
    <x v="184"/>
    <n v="1.5779404043178902"/>
  </r>
  <r>
    <x v="5"/>
    <x v="4"/>
    <x v="0"/>
    <x v="184"/>
    <n v="1.4763689543829894"/>
  </r>
  <r>
    <x v="5"/>
    <x v="0"/>
    <x v="0"/>
    <x v="185"/>
    <n v="83.229207397341554"/>
  </r>
  <r>
    <x v="5"/>
    <x v="6"/>
    <x v="0"/>
    <x v="185"/>
    <n v="0.28273814028308031"/>
  </r>
  <r>
    <x v="5"/>
    <x v="1"/>
    <x v="0"/>
    <x v="185"/>
    <n v="0.19150778466785578"/>
  </r>
  <r>
    <x v="5"/>
    <x v="2"/>
    <x v="0"/>
    <x v="185"/>
    <n v="4.0798250763358279"/>
  </r>
  <r>
    <x v="5"/>
    <x v="7"/>
    <x v="0"/>
    <x v="185"/>
    <n v="0.92622757199571482"/>
  </r>
  <r>
    <x v="5"/>
    <x v="8"/>
    <x v="0"/>
    <x v="185"/>
    <n v="0.28273814028308031"/>
  </r>
  <r>
    <x v="5"/>
    <x v="5"/>
    <x v="0"/>
    <x v="185"/>
    <n v="4.0798250763358279"/>
  </r>
  <r>
    <x v="5"/>
    <x v="3"/>
    <x v="0"/>
    <x v="186"/>
    <n v="1.5904349177535693"/>
  </r>
  <r>
    <x v="5"/>
    <x v="4"/>
    <x v="0"/>
    <x v="186"/>
    <n v="1.4759084787767662"/>
  </r>
  <r>
    <x v="5"/>
    <x v="0"/>
    <x v="0"/>
    <x v="187"/>
    <n v="83.03735914425647"/>
  </r>
  <r>
    <x v="5"/>
    <x v="6"/>
    <x v="0"/>
    <x v="187"/>
    <n v="0.28296717285269102"/>
  </r>
  <r>
    <x v="5"/>
    <x v="1"/>
    <x v="0"/>
    <x v="187"/>
    <n v="0.19184825308508643"/>
  </r>
  <r>
    <x v="5"/>
    <x v="2"/>
    <x v="0"/>
    <x v="187"/>
    <n v="4.0920841385538065"/>
  </r>
  <r>
    <x v="5"/>
    <x v="7"/>
    <x v="0"/>
    <x v="187"/>
    <n v="0.92503504781686152"/>
  </r>
  <r>
    <x v="5"/>
    <x v="8"/>
    <x v="0"/>
    <x v="187"/>
    <n v="0.28296717285269102"/>
  </r>
  <r>
    <x v="5"/>
    <x v="5"/>
    <x v="0"/>
    <x v="187"/>
    <n v="4.0920841385538065"/>
  </r>
  <r>
    <x v="5"/>
    <x v="3"/>
    <x v="0"/>
    <x v="188"/>
    <n v="1.6029298226126976"/>
  </r>
  <r>
    <x v="5"/>
    <x v="4"/>
    <x v="0"/>
    <x v="188"/>
    <n v="1.475406227545295"/>
  </r>
  <r>
    <x v="5"/>
    <x v="0"/>
    <x v="0"/>
    <x v="189"/>
    <n v="82.845156845120499"/>
  </r>
  <r>
    <x v="5"/>
    <x v="6"/>
    <x v="0"/>
    <x v="189"/>
    <n v="0.28316321688467294"/>
  </r>
  <r>
    <x v="5"/>
    <x v="1"/>
    <x v="0"/>
    <x v="189"/>
    <n v="0.19220229913597742"/>
  </r>
  <r>
    <x v="5"/>
    <x v="2"/>
    <x v="0"/>
    <x v="189"/>
    <n v="4.1047455230163266"/>
  </r>
  <r>
    <x v="5"/>
    <x v="7"/>
    <x v="0"/>
    <x v="189"/>
    <n v="0.92379491755323462"/>
  </r>
  <r>
    <x v="5"/>
    <x v="8"/>
    <x v="0"/>
    <x v="189"/>
    <n v="0.28316321688467294"/>
  </r>
  <r>
    <x v="5"/>
    <x v="5"/>
    <x v="0"/>
    <x v="189"/>
    <n v="4.1047455230163266"/>
  </r>
  <r>
    <x v="5"/>
    <x v="3"/>
    <x v="0"/>
    <x v="190"/>
    <n v="1.6154251062647784"/>
  </r>
  <r>
    <x v="5"/>
    <x v="4"/>
    <x v="0"/>
    <x v="190"/>
    <n v="1.4748946067096869"/>
  </r>
  <r>
    <x v="5"/>
    <x v="0"/>
    <x v="0"/>
    <x v="191"/>
    <n v="82.652606488886136"/>
  </r>
  <r>
    <x v="5"/>
    <x v="6"/>
    <x v="0"/>
    <x v="191"/>
    <n v="0.28338190555299458"/>
  </r>
  <r>
    <x v="5"/>
    <x v="1"/>
    <x v="0"/>
    <x v="191"/>
    <n v="0.19255035623436045"/>
  </r>
  <r>
    <x v="5"/>
    <x v="2"/>
    <x v="0"/>
    <x v="191"/>
    <n v="4.1178803053859436"/>
  </r>
  <r>
    <x v="5"/>
    <x v="7"/>
    <x v="0"/>
    <x v="191"/>
    <n v="0.92258692448179402"/>
  </r>
  <r>
    <x v="5"/>
    <x v="8"/>
    <x v="0"/>
    <x v="191"/>
    <n v="0.28338190555299458"/>
  </r>
  <r>
    <x v="5"/>
    <x v="5"/>
    <x v="0"/>
    <x v="191"/>
    <n v="4.1178803053859436"/>
  </r>
  <r>
    <x v="5"/>
    <x v="3"/>
    <x v="0"/>
    <x v="192"/>
    <n v="1.6253898144205747"/>
  </r>
  <r>
    <x v="5"/>
    <x v="4"/>
    <x v="0"/>
    <x v="192"/>
    <n v="1.4743395110714541"/>
  </r>
  <r>
    <x v="5"/>
    <x v="0"/>
    <x v="0"/>
    <x v="193"/>
    <n v="82.45971568278776"/>
  </r>
  <r>
    <x v="5"/>
    <x v="6"/>
    <x v="0"/>
    <x v="193"/>
    <n v="0.28362795037449867"/>
  </r>
  <r>
    <x v="5"/>
    <x v="1"/>
    <x v="0"/>
    <x v="193"/>
    <n v="0.192890806098379"/>
  </r>
  <r>
    <x v="5"/>
    <x v="2"/>
    <x v="0"/>
    <x v="193"/>
    <n v="4.1311188488377759"/>
  </r>
  <r>
    <x v="5"/>
    <x v="7"/>
    <x v="0"/>
    <x v="193"/>
    <n v="0.92133020939781152"/>
  </r>
  <r>
    <x v="5"/>
    <x v="8"/>
    <x v="0"/>
    <x v="193"/>
    <n v="0.28362795037449867"/>
  </r>
  <r>
    <x v="5"/>
    <x v="5"/>
    <x v="0"/>
    <x v="193"/>
    <n v="4.1311188488377759"/>
  </r>
  <r>
    <x v="5"/>
    <x v="3"/>
    <x v="0"/>
    <x v="194"/>
    <n v="1.6373842351926626"/>
  </r>
  <r>
    <x v="5"/>
    <x v="4"/>
    <x v="0"/>
    <x v="194"/>
    <n v="1.473761821180597"/>
  </r>
  <r>
    <x v="5"/>
    <x v="0"/>
    <x v="0"/>
    <x v="195"/>
    <n v="82.266482985419117"/>
  </r>
  <r>
    <x v="5"/>
    <x v="6"/>
    <x v="0"/>
    <x v="195"/>
    <n v="0.2838757381058068"/>
  </r>
  <r>
    <x v="5"/>
    <x v="1"/>
    <x v="0"/>
    <x v="195"/>
    <n v="0.19323269736864437"/>
  </r>
  <r>
    <x v="5"/>
    <x v="2"/>
    <x v="0"/>
    <x v="195"/>
    <n v="4.1438588391435527"/>
  </r>
  <r>
    <x v="5"/>
    <x v="7"/>
    <x v="0"/>
    <x v="195"/>
    <n v="0.92006502654701217"/>
  </r>
  <r>
    <x v="5"/>
    <x v="8"/>
    <x v="0"/>
    <x v="195"/>
    <n v="0.2838757381058068"/>
  </r>
  <r>
    <x v="5"/>
    <x v="5"/>
    <x v="0"/>
    <x v="195"/>
    <n v="4.1438588391435527"/>
  </r>
  <r>
    <x v="5"/>
    <x v="3"/>
    <x v="0"/>
    <x v="196"/>
    <n v="1.6494704961944162"/>
  </r>
  <r>
    <x v="5"/>
    <x v="4"/>
    <x v="0"/>
    <x v="196"/>
    <n v="1.4732170263961786"/>
  </r>
  <r>
    <x v="5"/>
    <x v="0"/>
    <x v="0"/>
    <x v="197"/>
    <n v="82.072892393325162"/>
  </r>
  <r>
    <x v="5"/>
    <x v="6"/>
    <x v="0"/>
    <x v="197"/>
    <n v="0.28408391057031779"/>
  </r>
  <r>
    <x v="5"/>
    <x v="1"/>
    <x v="0"/>
    <x v="197"/>
    <n v="0.19359059209395485"/>
  </r>
  <r>
    <x v="5"/>
    <x v="2"/>
    <x v="0"/>
    <x v="197"/>
    <n v="4.1555169267187919"/>
  </r>
  <r>
    <x v="5"/>
    <x v="7"/>
    <x v="0"/>
    <x v="197"/>
    <n v="0.91891493807415658"/>
  </r>
  <r>
    <x v="5"/>
    <x v="8"/>
    <x v="0"/>
    <x v="197"/>
    <n v="0.28408391057031779"/>
  </r>
  <r>
    <x v="5"/>
    <x v="5"/>
    <x v="0"/>
    <x v="197"/>
    <n v="4.1555169267187919"/>
  </r>
  <r>
    <x v="5"/>
    <x v="3"/>
    <x v="0"/>
    <x v="198"/>
    <n v="1.6619668490380768"/>
  </r>
  <r>
    <x v="5"/>
    <x v="4"/>
    <x v="0"/>
    <x v="198"/>
    <n v="1.4725882446744665"/>
  </r>
  <r>
    <x v="5"/>
    <x v="0"/>
    <x v="0"/>
    <x v="199"/>
    <n v="81.87891395069984"/>
  </r>
  <r>
    <x v="5"/>
    <x v="6"/>
    <x v="0"/>
    <x v="199"/>
    <n v="0.28421274463769364"/>
  </r>
  <r>
    <x v="5"/>
    <x v="1"/>
    <x v="0"/>
    <x v="199"/>
    <n v="0.19397844262532749"/>
  </r>
  <r>
    <x v="5"/>
    <x v="2"/>
    <x v="0"/>
    <x v="199"/>
    <n v="4.1682150211340341"/>
  </r>
  <r>
    <x v="5"/>
    <x v="7"/>
    <x v="0"/>
    <x v="199"/>
    <n v="0.91763436423563327"/>
  </r>
  <r>
    <x v="5"/>
    <x v="8"/>
    <x v="0"/>
    <x v="199"/>
    <n v="0.28421274463769364"/>
  </r>
  <r>
    <x v="5"/>
    <x v="5"/>
    <x v="0"/>
    <x v="199"/>
    <n v="4.1682150211340341"/>
  </r>
  <r>
    <x v="5"/>
    <x v="3"/>
    <x v="0"/>
    <x v="200"/>
    <n v="1.6744635772443672"/>
  </r>
  <r>
    <x v="5"/>
    <x v="4"/>
    <x v="0"/>
    <x v="200"/>
    <n v="1.4719541189206931"/>
  </r>
  <r>
    <x v="5"/>
    <x v="0"/>
    <x v="0"/>
    <x v="201"/>
    <n v="81.684568852013044"/>
  </r>
  <r>
    <x v="5"/>
    <x v="6"/>
    <x v="0"/>
    <x v="201"/>
    <n v="0.28440743253620643"/>
  </r>
  <r>
    <x v="5"/>
    <x v="1"/>
    <x v="0"/>
    <x v="201"/>
    <n v="0.19434509868679584"/>
  </r>
  <r>
    <x v="5"/>
    <x v="2"/>
    <x v="0"/>
    <x v="201"/>
    <n v="4.1805103771294849"/>
  </r>
  <r>
    <x v="5"/>
    <x v="7"/>
    <x v="0"/>
    <x v="201"/>
    <n v="0.91638739055978269"/>
  </r>
  <r>
    <x v="5"/>
    <x v="8"/>
    <x v="0"/>
    <x v="201"/>
    <n v="0.28440743253620643"/>
  </r>
  <r>
    <x v="5"/>
    <x v="5"/>
    <x v="0"/>
    <x v="201"/>
    <n v="4.1805103771294849"/>
  </r>
  <r>
    <x v="5"/>
    <x v="3"/>
    <x v="0"/>
    <x v="202"/>
    <n v="1.6869606933846981"/>
  </r>
  <r>
    <x v="5"/>
    <x v="4"/>
    <x v="0"/>
    <x v="202"/>
    <n v="1.4712723770522018"/>
  </r>
  <r>
    <x v="5"/>
    <x v="0"/>
    <x v="0"/>
    <x v="203"/>
    <n v="81.489843487611736"/>
  </r>
  <r>
    <x v="5"/>
    <x v="6"/>
    <x v="0"/>
    <x v="203"/>
    <n v="0.28456932311432337"/>
  </r>
  <r>
    <x v="5"/>
    <x v="1"/>
    <x v="0"/>
    <x v="203"/>
    <n v="0.19472536440131286"/>
  </r>
  <r>
    <x v="5"/>
    <x v="2"/>
    <x v="0"/>
    <x v="203"/>
    <n v="4.193209247108074"/>
  </r>
  <r>
    <x v="5"/>
    <x v="7"/>
    <x v="0"/>
    <x v="203"/>
    <n v="0.91509123260597025"/>
  </r>
  <r>
    <x v="5"/>
    <x v="8"/>
    <x v="0"/>
    <x v="203"/>
    <n v="0.28456932311432337"/>
  </r>
  <r>
    <x v="5"/>
    <x v="5"/>
    <x v="0"/>
    <x v="203"/>
    <n v="4.193209247108074"/>
  </r>
  <r>
    <x v="5"/>
    <x v="3"/>
    <x v="0"/>
    <x v="204"/>
    <n v="1.6994581847981749"/>
  </r>
  <r>
    <x v="5"/>
    <x v="4"/>
    <x v="0"/>
    <x v="204"/>
    <n v="1.4705870052750258"/>
  </r>
  <r>
    <x v="5"/>
    <x v="0"/>
    <x v="0"/>
    <x v="205"/>
    <n v="81.2947435895815"/>
  </r>
  <r>
    <x v="5"/>
    <x v="6"/>
    <x v="0"/>
    <x v="205"/>
    <n v="0.28475330438136903"/>
  </r>
  <r>
    <x v="5"/>
    <x v="1"/>
    <x v="0"/>
    <x v="205"/>
    <n v="0.19509989803023281"/>
  </r>
  <r>
    <x v="5"/>
    <x v="2"/>
    <x v="0"/>
    <x v="205"/>
    <n v="4.2056044846667673"/>
  </r>
  <r>
    <x v="5"/>
    <x v="7"/>
    <x v="0"/>
    <x v="205"/>
    <n v="0.91382925193383424"/>
  </r>
  <r>
    <x v="5"/>
    <x v="8"/>
    <x v="0"/>
    <x v="205"/>
    <n v="0.28475330438136903"/>
  </r>
  <r>
    <x v="5"/>
    <x v="5"/>
    <x v="0"/>
    <x v="205"/>
    <n v="4.2056044846667673"/>
  </r>
  <r>
    <x v="5"/>
    <x v="3"/>
    <x v="0"/>
    <x v="206"/>
    <n v="1.7121609472890764"/>
  </r>
  <r>
    <x v="5"/>
    <x v="4"/>
    <x v="0"/>
    <x v="206"/>
    <n v="1.4698523151450038"/>
  </r>
  <r>
    <x v="5"/>
    <x v="0"/>
    <x v="0"/>
    <x v="207"/>
    <n v="81.099257911449584"/>
  </r>
  <r>
    <x v="5"/>
    <x v="6"/>
    <x v="0"/>
    <x v="207"/>
    <n v="0.28491128185014875"/>
  </r>
  <r>
    <x v="5"/>
    <x v="1"/>
    <x v="0"/>
    <x v="207"/>
    <n v="0.1954856781319167"/>
  </r>
  <r>
    <x v="5"/>
    <x v="2"/>
    <x v="0"/>
    <x v="207"/>
    <n v="4.218208304072788"/>
  </r>
  <r>
    <x v="5"/>
    <x v="7"/>
    <x v="0"/>
    <x v="207"/>
    <n v="0.91251758754649481"/>
  </r>
  <r>
    <x v="5"/>
    <x v="8"/>
    <x v="0"/>
    <x v="207"/>
    <n v="0.28491128185014875"/>
  </r>
  <r>
    <x v="5"/>
    <x v="5"/>
    <x v="0"/>
    <x v="207"/>
    <n v="4.218208304072788"/>
  </r>
  <r>
    <x v="5"/>
    <x v="3"/>
    <x v="0"/>
    <x v="208"/>
    <n v="1.7246592142793782"/>
  </r>
  <r>
    <x v="5"/>
    <x v="4"/>
    <x v="0"/>
    <x v="208"/>
    <n v="1.469090721487909"/>
  </r>
  <r>
    <x v="5"/>
    <x v="0"/>
    <x v="0"/>
    <x v="209"/>
    <n v="80.903387445990063"/>
  </r>
  <r>
    <x v="5"/>
    <x v="6"/>
    <x v="0"/>
    <x v="209"/>
    <n v="0.2850779693135142"/>
  </r>
  <r>
    <x v="5"/>
    <x v="1"/>
    <x v="0"/>
    <x v="209"/>
    <n v="0.19587046545951653"/>
  </r>
  <r>
    <x v="5"/>
    <x v="2"/>
    <x v="0"/>
    <x v="209"/>
    <n v="4.2309083433906025"/>
  </r>
  <r>
    <x v="5"/>
    <x v="7"/>
    <x v="0"/>
    <x v="209"/>
    <n v="0.91119821594994843"/>
  </r>
  <r>
    <x v="5"/>
    <x v="8"/>
    <x v="0"/>
    <x v="209"/>
    <n v="0.2850779693135142"/>
  </r>
  <r>
    <x v="5"/>
    <x v="5"/>
    <x v="0"/>
    <x v="209"/>
    <n v="4.2309083433906025"/>
  </r>
  <r>
    <x v="5"/>
    <x v="3"/>
    <x v="0"/>
    <x v="210"/>
    <n v="1.7371578563968537"/>
  </r>
  <r>
    <x v="5"/>
    <x v="4"/>
    <x v="0"/>
    <x v="210"/>
    <n v="1.4683280825764422"/>
  </r>
  <r>
    <x v="5"/>
    <x v="0"/>
    <x v="0"/>
    <x v="211"/>
    <n v="80.707130451592235"/>
  </r>
  <r>
    <x v="5"/>
    <x v="6"/>
    <x v="0"/>
    <x v="211"/>
    <n v="0.28524568079483464"/>
  </r>
  <r>
    <x v="5"/>
    <x v="1"/>
    <x v="0"/>
    <x v="211"/>
    <n v="0.19625699439782424"/>
  </r>
  <r>
    <x v="5"/>
    <x v="2"/>
    <x v="0"/>
    <x v="211"/>
    <n v="4.243205582312557"/>
  </r>
  <r>
    <x v="5"/>
    <x v="7"/>
    <x v="0"/>
    <x v="211"/>
    <n v="0.90991388400856765"/>
  </r>
  <r>
    <x v="5"/>
    <x v="8"/>
    <x v="0"/>
    <x v="211"/>
    <n v="0.28524568079483464"/>
  </r>
  <r>
    <x v="5"/>
    <x v="5"/>
    <x v="0"/>
    <x v="211"/>
    <n v="4.243205582312557"/>
  </r>
  <r>
    <x v="5"/>
    <x v="3"/>
    <x v="0"/>
    <x v="212"/>
    <n v="1.7496568862103601"/>
  </r>
  <r>
    <x v="5"/>
    <x v="4"/>
    <x v="0"/>
    <x v="212"/>
    <n v="1.4675135588844812"/>
  </r>
  <r>
    <x v="5"/>
    <x v="0"/>
    <x v="0"/>
    <x v="213"/>
    <n v="80.510473310702864"/>
  </r>
  <r>
    <x v="5"/>
    <x v="6"/>
    <x v="0"/>
    <x v="213"/>
    <n v="0.2853807887205197"/>
  </r>
  <r>
    <x v="5"/>
    <x v="1"/>
    <x v="0"/>
    <x v="213"/>
    <n v="0.19665714088936614"/>
  </r>
  <r>
    <x v="5"/>
    <x v="2"/>
    <x v="0"/>
    <x v="213"/>
    <n v="4.2559063967122368"/>
  </r>
  <r>
    <x v="5"/>
    <x v="7"/>
    <x v="0"/>
    <x v="213"/>
    <n v="0.90857931531722114"/>
  </r>
  <r>
    <x v="5"/>
    <x v="8"/>
    <x v="0"/>
    <x v="213"/>
    <n v="0.2853807887205197"/>
  </r>
  <r>
    <x v="5"/>
    <x v="5"/>
    <x v="0"/>
    <x v="213"/>
    <n v="4.2559063967122368"/>
  </r>
  <r>
    <x v="5"/>
    <x v="3"/>
    <x v="0"/>
    <x v="214"/>
    <n v="1.7621562910619337"/>
  </r>
  <r>
    <x v="5"/>
    <x v="4"/>
    <x v="0"/>
    <x v="214"/>
    <n v="1.4666997032835027"/>
  </r>
  <r>
    <x v="5"/>
    <x v="0"/>
    <x v="0"/>
    <x v="215"/>
    <n v="80.313421550997006"/>
  </r>
  <r>
    <x v="5"/>
    <x v="6"/>
    <x v="0"/>
    <x v="215"/>
    <n v="0.28553753197112486"/>
  </r>
  <r>
    <x v="5"/>
    <x v="1"/>
    <x v="0"/>
    <x v="215"/>
    <n v="0.19705175970586181"/>
  </r>
  <r>
    <x v="5"/>
    <x v="2"/>
    <x v="0"/>
    <x v="215"/>
    <n v="4.2683035319095319"/>
  </r>
  <r>
    <x v="5"/>
    <x v="7"/>
    <x v="0"/>
    <x v="215"/>
    <n v="0.90728035265512863"/>
  </r>
  <r>
    <x v="5"/>
    <x v="8"/>
    <x v="0"/>
    <x v="215"/>
    <n v="0.28553753197112486"/>
  </r>
  <r>
    <x v="5"/>
    <x v="5"/>
    <x v="0"/>
    <x v="215"/>
    <n v="4.2683035319095319"/>
  </r>
  <r>
    <x v="5"/>
    <x v="3"/>
    <x v="0"/>
    <x v="216"/>
    <n v="1.774860998115857"/>
  </r>
  <r>
    <x v="5"/>
    <x v="4"/>
    <x v="0"/>
    <x v="216"/>
    <n v="1.4658322618413822"/>
  </r>
  <r>
    <x v="5"/>
    <x v="0"/>
    <x v="0"/>
    <x v="217"/>
    <n v="80.115963891544894"/>
  </r>
  <r>
    <x v="5"/>
    <x v="6"/>
    <x v="0"/>
    <x v="217"/>
    <n v="0.28566838405488282"/>
  </r>
  <r>
    <x v="5"/>
    <x v="1"/>
    <x v="0"/>
    <x v="217"/>
    <n v="0.19745765945211385"/>
  </r>
  <r>
    <x v="5"/>
    <x v="2"/>
    <x v="0"/>
    <x v="217"/>
    <n v="4.2807109823466893"/>
  </r>
  <r>
    <x v="5"/>
    <x v="7"/>
    <x v="0"/>
    <x v="217"/>
    <n v="0.90593066868235106"/>
  </r>
  <r>
    <x v="5"/>
    <x v="8"/>
    <x v="0"/>
    <x v="217"/>
    <n v="0.28566838405488282"/>
  </r>
  <r>
    <x v="5"/>
    <x v="5"/>
    <x v="0"/>
    <x v="217"/>
    <n v="4.2807109823466893"/>
  </r>
  <r>
    <x v="5"/>
    <x v="3"/>
    <x v="0"/>
    <x v="218"/>
    <n v="1.7869513361548517"/>
  </r>
  <r>
    <x v="5"/>
    <x v="4"/>
    <x v="0"/>
    <x v="218"/>
    <n v="1.4649379325309964"/>
  </r>
  <r>
    <x v="5"/>
    <x v="0"/>
    <x v="0"/>
    <x v="219"/>
    <n v="79.91809649193786"/>
  </r>
  <r>
    <x v="5"/>
    <x v="6"/>
    <x v="0"/>
    <x v="219"/>
    <n v="0.28579440540985562"/>
  </r>
  <r>
    <x v="5"/>
    <x v="1"/>
    <x v="0"/>
    <x v="219"/>
    <n v="0.19786739960704053"/>
  </r>
  <r>
    <x v="5"/>
    <x v="2"/>
    <x v="0"/>
    <x v="219"/>
    <n v="4.2934283056052269"/>
  </r>
  <r>
    <x v="5"/>
    <x v="7"/>
    <x v="0"/>
    <x v="219"/>
    <n v="0.90457362642525263"/>
  </r>
  <r>
    <x v="5"/>
    <x v="8"/>
    <x v="0"/>
    <x v="219"/>
    <n v="0.28579440540985562"/>
  </r>
  <r>
    <x v="5"/>
    <x v="5"/>
    <x v="0"/>
    <x v="219"/>
    <n v="4.2934283056052269"/>
  </r>
  <r>
    <x v="5"/>
    <x v="3"/>
    <x v="0"/>
    <x v="220"/>
    <n v="1.799042012508778"/>
  </r>
  <r>
    <x v="5"/>
    <x v="4"/>
    <x v="0"/>
    <x v="220"/>
    <n v="1.4641070432121817"/>
  </r>
  <r>
    <x v="5"/>
    <x v="0"/>
    <x v="0"/>
    <x v="221"/>
    <n v="79.719822532950658"/>
  </r>
  <r>
    <x v="5"/>
    <x v="6"/>
    <x v="0"/>
    <x v="221"/>
    <n v="0.2859355146738129"/>
  </r>
  <r>
    <x v="5"/>
    <x v="1"/>
    <x v="0"/>
    <x v="221"/>
    <n v="0.19827395898719602"/>
  </r>
  <r>
    <x v="5"/>
    <x v="2"/>
    <x v="0"/>
    <x v="221"/>
    <n v="4.3050906517868448"/>
  </r>
  <r>
    <x v="5"/>
    <x v="7"/>
    <x v="0"/>
    <x v="221"/>
    <n v="0.90334100005659168"/>
  </r>
  <r>
    <x v="5"/>
    <x v="8"/>
    <x v="0"/>
    <x v="221"/>
    <n v="0.2859355146738129"/>
  </r>
  <r>
    <x v="5"/>
    <x v="5"/>
    <x v="0"/>
    <x v="221"/>
    <n v="4.3050906517868448"/>
  </r>
  <r>
    <x v="5"/>
    <x v="3"/>
    <x v="0"/>
    <x v="222"/>
    <n v="1.8115429298168673"/>
  </r>
  <r>
    <x v="5"/>
    <x v="4"/>
    <x v="0"/>
    <x v="222"/>
    <n v="1.4631615491708772"/>
  </r>
  <r>
    <x v="5"/>
    <x v="0"/>
    <x v="0"/>
    <x v="223"/>
    <n v="79.521113073420807"/>
  </r>
  <r>
    <x v="5"/>
    <x v="6"/>
    <x v="0"/>
    <x v="223"/>
    <n v="0.2860008856239265"/>
  </r>
  <r>
    <x v="5"/>
    <x v="1"/>
    <x v="0"/>
    <x v="223"/>
    <n v="0.19870945952984909"/>
  </r>
  <r>
    <x v="5"/>
    <x v="2"/>
    <x v="0"/>
    <x v="223"/>
    <n v="4.3177933840086924"/>
  </r>
  <r>
    <x v="5"/>
    <x v="7"/>
    <x v="0"/>
    <x v="223"/>
    <n v="0.901969489565833"/>
  </r>
  <r>
    <x v="5"/>
    <x v="8"/>
    <x v="0"/>
    <x v="223"/>
    <n v="0.2860008856239265"/>
  </r>
  <r>
    <x v="5"/>
    <x v="5"/>
    <x v="0"/>
    <x v="223"/>
    <n v="4.3177933840086924"/>
  </r>
  <r>
    <x v="5"/>
    <x v="3"/>
    <x v="0"/>
    <x v="224"/>
    <n v="1.8240442219308539"/>
  </r>
  <r>
    <x v="5"/>
    <x v="4"/>
    <x v="0"/>
    <x v="224"/>
    <n v="1.4622209630680283"/>
  </r>
  <r>
    <x v="5"/>
    <x v="0"/>
    <x v="0"/>
    <x v="225"/>
    <n v="79.321988446153483"/>
  </r>
  <r>
    <x v="5"/>
    <x v="6"/>
    <x v="0"/>
    <x v="225"/>
    <n v="0.28612977993118599"/>
  </r>
  <r>
    <x v="5"/>
    <x v="1"/>
    <x v="0"/>
    <x v="225"/>
    <n v="0.19912462726732369"/>
  </r>
  <r>
    <x v="5"/>
    <x v="2"/>
    <x v="0"/>
    <x v="225"/>
    <n v="4.3300932300257644"/>
  </r>
  <r>
    <x v="5"/>
    <x v="7"/>
    <x v="0"/>
    <x v="225"/>
    <n v="0.90063496810706722"/>
  </r>
  <r>
    <x v="5"/>
    <x v="8"/>
    <x v="0"/>
    <x v="225"/>
    <n v="0.28612977993118599"/>
  </r>
  <r>
    <x v="5"/>
    <x v="5"/>
    <x v="0"/>
    <x v="225"/>
    <n v="4.3300932300257644"/>
  </r>
  <r>
    <x v="5"/>
    <x v="3"/>
    <x v="0"/>
    <x v="226"/>
    <n v="1.836545901411446"/>
  </r>
  <r>
    <x v="5"/>
    <x v="4"/>
    <x v="0"/>
    <x v="226"/>
    <n v="1.4612225823702918"/>
  </r>
  <r>
    <x v="5"/>
    <x v="0"/>
    <x v="0"/>
    <x v="227"/>
    <n v="79.122435011104272"/>
  </r>
  <r>
    <x v="5"/>
    <x v="6"/>
    <x v="0"/>
    <x v="227"/>
    <n v="0.28622633763572569"/>
  </r>
  <r>
    <x v="5"/>
    <x v="1"/>
    <x v="0"/>
    <x v="227"/>
    <n v="0.19955343504920967"/>
  </r>
  <r>
    <x v="5"/>
    <x v="2"/>
    <x v="0"/>
    <x v="227"/>
    <n v="4.3427967366641873"/>
  </r>
  <r>
    <x v="5"/>
    <x v="7"/>
    <x v="0"/>
    <x v="227"/>
    <n v="0.89924881116873101"/>
  </r>
  <r>
    <x v="5"/>
    <x v="8"/>
    <x v="0"/>
    <x v="227"/>
    <n v="0.28622633763572569"/>
  </r>
  <r>
    <x v="5"/>
    <x v="5"/>
    <x v="0"/>
    <x v="227"/>
    <n v="4.3427967366641873"/>
  </r>
  <r>
    <x v="5"/>
    <x v="3"/>
    <x v="0"/>
    <x v="228"/>
    <n v="1.8490479555997252"/>
  </r>
  <r>
    <x v="5"/>
    <x v="4"/>
    <x v="0"/>
    <x v="228"/>
    <n v="1.4602308218243598"/>
  </r>
  <r>
    <x v="5"/>
    <x v="0"/>
    <x v="0"/>
    <x v="229"/>
    <n v="78.922458001482724"/>
  </r>
  <r>
    <x v="5"/>
    <x v="6"/>
    <x v="0"/>
    <x v="229"/>
    <n v="0.28634387713595627"/>
  </r>
  <r>
    <x v="5"/>
    <x v="1"/>
    <x v="0"/>
    <x v="229"/>
    <n v="0.19997700962155071"/>
  </r>
  <r>
    <x v="5"/>
    <x v="2"/>
    <x v="0"/>
    <x v="229"/>
    <n v="4.3551964993216652"/>
  </r>
  <r>
    <x v="5"/>
    <x v="7"/>
    <x v="0"/>
    <x v="229"/>
    <n v="0.89790019413056266"/>
  </r>
  <r>
    <x v="5"/>
    <x v="8"/>
    <x v="0"/>
    <x v="229"/>
    <n v="0.28634387713595627"/>
  </r>
  <r>
    <x v="5"/>
    <x v="5"/>
    <x v="0"/>
    <x v="229"/>
    <n v="4.3551964993216652"/>
  </r>
  <r>
    <x v="5"/>
    <x v="3"/>
    <x v="0"/>
    <x v="230"/>
    <n v="1.8617553550848598"/>
  </r>
  <r>
    <x v="5"/>
    <x v="4"/>
    <x v="0"/>
    <x v="230"/>
    <n v="1.4591795673072561"/>
  </r>
  <r>
    <x v="5"/>
    <x v="0"/>
    <x v="0"/>
    <x v="231"/>
    <n v="78.722046077004407"/>
  </r>
  <r>
    <x v="5"/>
    <x v="6"/>
    <x v="0"/>
    <x v="231"/>
    <n v="0.28643567733826536"/>
  </r>
  <r>
    <x v="5"/>
    <x v="1"/>
    <x v="0"/>
    <x v="231"/>
    <n v="0.20041192447831976"/>
  </r>
  <r>
    <x v="5"/>
    <x v="2"/>
    <x v="0"/>
    <x v="231"/>
    <n v="4.3678049192552226"/>
  </r>
  <r>
    <x v="5"/>
    <x v="7"/>
    <x v="0"/>
    <x v="231"/>
    <n v="0.89649947799046248"/>
  </r>
  <r>
    <x v="5"/>
    <x v="8"/>
    <x v="0"/>
    <x v="231"/>
    <n v="0.28643567733826536"/>
  </r>
  <r>
    <x v="5"/>
    <x v="5"/>
    <x v="0"/>
    <x v="231"/>
    <n v="4.3678049192552226"/>
  </r>
  <r>
    <x v="5"/>
    <x v="3"/>
    <x v="0"/>
    <x v="232"/>
    <n v="1.8742581837144057"/>
  </r>
  <r>
    <x v="5"/>
    <x v="4"/>
    <x v="0"/>
    <x v="232"/>
    <n v="1.4581014474589038"/>
  </r>
  <r>
    <x v="5"/>
    <x v="0"/>
    <x v="0"/>
    <x v="233"/>
    <n v="78.521199838491157"/>
  </r>
  <r>
    <x v="5"/>
    <x v="6"/>
    <x v="0"/>
    <x v="233"/>
    <n v="0.28653545009081322"/>
  </r>
  <r>
    <x v="5"/>
    <x v="1"/>
    <x v="0"/>
    <x v="233"/>
    <n v="0.20084623851325034"/>
  </r>
  <r>
    <x v="5"/>
    <x v="2"/>
    <x v="0"/>
    <x v="233"/>
    <n v="4.3805095935051197"/>
  </r>
  <r>
    <x v="5"/>
    <x v="7"/>
    <x v="0"/>
    <x v="233"/>
    <n v="0.89509153696488442"/>
  </r>
  <r>
    <x v="5"/>
    <x v="8"/>
    <x v="0"/>
    <x v="233"/>
    <n v="0.28653545009081322"/>
  </r>
  <r>
    <x v="5"/>
    <x v="5"/>
    <x v="0"/>
    <x v="233"/>
    <n v="4.3805095935051197"/>
  </r>
  <r>
    <x v="5"/>
    <x v="3"/>
    <x v="0"/>
    <x v="234"/>
    <n v="1.8867613869071986"/>
  </r>
  <r>
    <x v="5"/>
    <x v="4"/>
    <x v="0"/>
    <x v="234"/>
    <n v="1.4570325294772646"/>
  </r>
  <r>
    <x v="5"/>
    <x v="0"/>
    <x v="0"/>
    <x v="235"/>
    <n v="78.319917214089529"/>
  </r>
  <r>
    <x v="5"/>
    <x v="6"/>
    <x v="0"/>
    <x v="235"/>
    <n v="0.28663572432170242"/>
  </r>
  <r>
    <x v="5"/>
    <x v="1"/>
    <x v="0"/>
    <x v="235"/>
    <n v="0.20128262440162462"/>
  </r>
  <r>
    <x v="5"/>
    <x v="2"/>
    <x v="0"/>
    <x v="235"/>
    <n v="4.3928113196623464"/>
  </r>
  <r>
    <x v="5"/>
    <x v="7"/>
    <x v="0"/>
    <x v="235"/>
    <n v="0.89372195795789533"/>
  </r>
  <r>
    <x v="5"/>
    <x v="8"/>
    <x v="0"/>
    <x v="235"/>
    <n v="0.28663572432170242"/>
  </r>
  <r>
    <x v="5"/>
    <x v="5"/>
    <x v="0"/>
    <x v="235"/>
    <n v="4.3928113196623464"/>
  </r>
  <r>
    <x v="5"/>
    <x v="3"/>
    <x v="0"/>
    <x v="236"/>
    <n v="1.8992649772291648"/>
  </r>
  <r>
    <x v="5"/>
    <x v="4"/>
    <x v="0"/>
    <x v="236"/>
    <n v="1.4559015554704402"/>
  </r>
  <r>
    <x v="5"/>
    <x v="0"/>
    <x v="0"/>
    <x v="237"/>
    <n v="78.118184540193027"/>
  </r>
  <r>
    <x v="5"/>
    <x v="6"/>
    <x v="0"/>
    <x v="237"/>
    <n v="0.28670384907755836"/>
  </r>
  <r>
    <x v="5"/>
    <x v="1"/>
    <x v="0"/>
    <x v="237"/>
    <n v="0.20173267389650726"/>
  </r>
  <r>
    <x v="5"/>
    <x v="2"/>
    <x v="0"/>
    <x v="237"/>
    <n v="4.405516767847093"/>
  </r>
  <r>
    <x v="5"/>
    <x v="7"/>
    <x v="0"/>
    <x v="237"/>
    <n v="0.89229977761607848"/>
  </r>
  <r>
    <x v="5"/>
    <x v="8"/>
    <x v="0"/>
    <x v="237"/>
    <n v="0.28670384907755836"/>
  </r>
  <r>
    <x v="5"/>
    <x v="5"/>
    <x v="0"/>
    <x v="237"/>
    <n v="4.405516767847093"/>
  </r>
  <r>
    <x v="5"/>
    <x v="3"/>
    <x v="0"/>
    <x v="238"/>
    <n v="1.9117689420288908"/>
  </r>
  <r>
    <x v="5"/>
    <x v="4"/>
    <x v="0"/>
    <x v="238"/>
    <n v="1.4547814946878956"/>
  </r>
  <r>
    <x v="5"/>
    <x v="0"/>
    <x v="0"/>
    <x v="239"/>
    <n v="77.916006831843021"/>
  </r>
  <r>
    <x v="5"/>
    <x v="6"/>
    <x v="0"/>
    <x v="239"/>
    <n v="0.28679247655466139"/>
  </r>
  <r>
    <x v="5"/>
    <x v="1"/>
    <x v="0"/>
    <x v="239"/>
    <n v="0.20217770835001334"/>
  </r>
  <r>
    <x v="5"/>
    <x v="2"/>
    <x v="0"/>
    <x v="239"/>
    <n v="4.2664871396070092"/>
  </r>
  <r>
    <x v="5"/>
    <x v="7"/>
    <x v="0"/>
    <x v="239"/>
    <n v="0.89091649854397748"/>
  </r>
  <r>
    <x v="5"/>
    <x v="8"/>
    <x v="0"/>
    <x v="239"/>
    <n v="0.28679247655466139"/>
  </r>
  <r>
    <x v="5"/>
    <x v="5"/>
    <x v="0"/>
    <x v="239"/>
    <n v="4.2664871396070092"/>
  </r>
  <r>
    <x v="5"/>
    <x v="3"/>
    <x v="0"/>
    <x v="240"/>
    <n v="1.6117481561398472"/>
  </r>
  <r>
    <x v="5"/>
    <x v="4"/>
    <x v="0"/>
    <x v="240"/>
    <n v="1.4535976797574346"/>
  </r>
  <r>
    <x v="5"/>
    <x v="0"/>
    <x v="0"/>
    <x v="241"/>
    <n v="77.709861622934454"/>
  </r>
  <r>
    <x v="5"/>
    <x v="6"/>
    <x v="0"/>
    <x v="241"/>
    <n v="0.27702303426465813"/>
  </r>
  <r>
    <x v="5"/>
    <x v="1"/>
    <x v="0"/>
    <x v="241"/>
    <n v="0.20614520890857232"/>
  </r>
  <r>
    <x v="5"/>
    <x v="2"/>
    <x v="0"/>
    <x v="241"/>
    <n v="4.1151762203486131"/>
  </r>
  <r>
    <x v="5"/>
    <x v="7"/>
    <x v="0"/>
    <x v="241"/>
    <n v="0.88959250621802421"/>
  </r>
  <r>
    <x v="5"/>
    <x v="8"/>
    <x v="0"/>
    <x v="241"/>
    <n v="0.27702303426465813"/>
  </r>
  <r>
    <x v="5"/>
    <x v="5"/>
    <x v="0"/>
    <x v="241"/>
    <n v="4.1151762203486131"/>
  </r>
  <r>
    <x v="5"/>
    <x v="3"/>
    <x v="0"/>
    <x v="242"/>
    <n v="1.6188329496455545"/>
  </r>
  <r>
    <x v="5"/>
    <x v="4"/>
    <x v="0"/>
    <x v="242"/>
    <n v="1.4530489750206987"/>
  </r>
  <r>
    <x v="5"/>
    <x v="0"/>
    <x v="0"/>
    <x v="243"/>
    <n v="77.499433500544285"/>
  </r>
  <r>
    <x v="5"/>
    <x v="6"/>
    <x v="0"/>
    <x v="243"/>
    <n v="0.26649147886440067"/>
  </r>
  <r>
    <x v="5"/>
    <x v="1"/>
    <x v="0"/>
    <x v="243"/>
    <n v="0.21042812239016367"/>
  </r>
  <r>
    <x v="5"/>
    <x v="2"/>
    <x v="0"/>
    <x v="243"/>
    <n v="4.1226283758047133"/>
  </r>
  <r>
    <x v="5"/>
    <x v="7"/>
    <x v="0"/>
    <x v="243"/>
    <n v="0.88838274277516405"/>
  </r>
  <r>
    <x v="5"/>
    <x v="8"/>
    <x v="0"/>
    <x v="243"/>
    <n v="0.26649147886440067"/>
  </r>
  <r>
    <x v="5"/>
    <x v="5"/>
    <x v="0"/>
    <x v="243"/>
    <n v="4.1226283758047133"/>
  </r>
  <r>
    <x v="5"/>
    <x v="3"/>
    <x v="0"/>
    <x v="244"/>
    <n v="1.6259178598086788"/>
  </r>
  <r>
    <x v="5"/>
    <x v="4"/>
    <x v="0"/>
    <x v="244"/>
    <n v="1.4525398077788632"/>
  </r>
  <r>
    <x v="5"/>
    <x v="0"/>
    <x v="0"/>
    <x v="245"/>
    <n v="77.288459440094442"/>
  </r>
  <r>
    <x v="5"/>
    <x v="6"/>
    <x v="0"/>
    <x v="245"/>
    <n v="0.26625113638177828"/>
  </r>
  <r>
    <x v="5"/>
    <x v="1"/>
    <x v="0"/>
    <x v="245"/>
    <n v="0.2109740604498464"/>
  </r>
  <r>
    <x v="5"/>
    <x v="2"/>
    <x v="0"/>
    <x v="245"/>
    <n v="4.1294622504320566"/>
  </r>
  <r>
    <x v="5"/>
    <x v="7"/>
    <x v="0"/>
    <x v="245"/>
    <n v="0.8872864757557849"/>
  </r>
  <r>
    <x v="5"/>
    <x v="8"/>
    <x v="0"/>
    <x v="245"/>
    <n v="0.26625113638177828"/>
  </r>
  <r>
    <x v="5"/>
    <x v="5"/>
    <x v="0"/>
    <x v="245"/>
    <n v="4.1294622504320566"/>
  </r>
  <r>
    <x v="5"/>
    <x v="3"/>
    <x v="0"/>
    <x v="246"/>
    <n v="1.6332430700176648"/>
  </r>
  <r>
    <x v="5"/>
    <x v="4"/>
    <x v="0"/>
    <x v="246"/>
    <n v="1.4519610718078502"/>
  </r>
  <r>
    <x v="5"/>
    <x v="0"/>
    <x v="0"/>
    <x v="247"/>
    <n v="77.076921379394577"/>
  </r>
  <r>
    <x v="5"/>
    <x v="6"/>
    <x v="0"/>
    <x v="247"/>
    <n v="0.26596647970993231"/>
  </r>
  <r>
    <x v="5"/>
    <x v="1"/>
    <x v="0"/>
    <x v="247"/>
    <n v="0.21153806069986067"/>
  </r>
  <r>
    <x v="5"/>
    <x v="2"/>
    <x v="0"/>
    <x v="247"/>
    <n v="4.1369056737451038"/>
  </r>
  <r>
    <x v="5"/>
    <x v="7"/>
    <x v="0"/>
    <x v="247"/>
    <n v="0.88606926888823789"/>
  </r>
  <r>
    <x v="5"/>
    <x v="8"/>
    <x v="0"/>
    <x v="247"/>
    <n v="0.26596647970993231"/>
  </r>
  <r>
    <x v="5"/>
    <x v="5"/>
    <x v="0"/>
    <x v="247"/>
    <n v="4.1369056737451038"/>
  </r>
  <r>
    <x v="5"/>
    <x v="3"/>
    <x v="0"/>
    <x v="248"/>
    <n v="1.640568409463028"/>
  </r>
  <r>
    <x v="5"/>
    <x v="4"/>
    <x v="0"/>
    <x v="248"/>
    <n v="1.4513859824709874"/>
  </r>
  <r>
    <x v="5"/>
    <x v="0"/>
    <x v="0"/>
    <x v="249"/>
    <n v="76.864830187305614"/>
  </r>
  <r>
    <x v="5"/>
    <x v="6"/>
    <x v="0"/>
    <x v="249"/>
    <n v="0.26571662780768535"/>
  </r>
  <r>
    <x v="5"/>
    <x v="1"/>
    <x v="0"/>
    <x v="249"/>
    <n v="0.2120911920889646"/>
  </r>
  <r>
    <x v="5"/>
    <x v="2"/>
    <x v="0"/>
    <x v="249"/>
    <n v="4.1441129272505739"/>
  </r>
  <r>
    <x v="5"/>
    <x v="7"/>
    <x v="0"/>
    <x v="249"/>
    <n v="0.88488758999539041"/>
  </r>
  <r>
    <x v="5"/>
    <x v="8"/>
    <x v="0"/>
    <x v="249"/>
    <n v="0.26571662780768535"/>
  </r>
  <r>
    <x v="5"/>
    <x v="5"/>
    <x v="0"/>
    <x v="249"/>
    <n v="4.1441129272505739"/>
  </r>
  <r>
    <x v="5"/>
    <x v="3"/>
    <x v="0"/>
    <x v="250"/>
    <n v="1.6478938824678657"/>
  </r>
  <r>
    <x v="5"/>
    <x v="4"/>
    <x v="0"/>
    <x v="250"/>
    <n v="1.4507762015941505"/>
  </r>
  <r>
    <x v="5"/>
    <x v="0"/>
    <x v="0"/>
    <x v="251"/>
    <n v="76.652176772923553"/>
  </r>
  <r>
    <x v="5"/>
    <x v="6"/>
    <x v="0"/>
    <x v="251"/>
    <n v="0.26544711369177754"/>
  </r>
  <r>
    <x v="5"/>
    <x v="1"/>
    <x v="0"/>
    <x v="251"/>
    <n v="0.21265341438205476"/>
  </r>
  <r>
    <x v="5"/>
    <x v="2"/>
    <x v="0"/>
    <x v="251"/>
    <n v="4.1515566175924201"/>
  </r>
  <r>
    <x v="5"/>
    <x v="7"/>
    <x v="0"/>
    <x v="251"/>
    <n v="0.88366285554794988"/>
  </r>
  <r>
    <x v="5"/>
    <x v="8"/>
    <x v="0"/>
    <x v="251"/>
    <n v="0.26544711369177754"/>
  </r>
  <r>
    <x v="5"/>
    <x v="5"/>
    <x v="0"/>
    <x v="251"/>
    <n v="4.1515566175924201"/>
  </r>
  <r>
    <x v="5"/>
    <x v="3"/>
    <x v="0"/>
    <x v="252"/>
    <n v="1.6552194846984003"/>
  </r>
  <r>
    <x v="5"/>
    <x v="4"/>
    <x v="0"/>
    <x v="252"/>
    <n v="1.4501710709530213"/>
  </r>
  <r>
    <x v="5"/>
    <x v="0"/>
    <x v="0"/>
    <x v="253"/>
    <n v="76.438963126144472"/>
  </r>
  <r>
    <x v="5"/>
    <x v="6"/>
    <x v="0"/>
    <x v="253"/>
    <n v="0.26518820977874541"/>
  </r>
  <r>
    <x v="5"/>
    <x v="1"/>
    <x v="0"/>
    <x v="253"/>
    <n v="0.2132136467790795"/>
  </r>
  <r>
    <x v="5"/>
    <x v="2"/>
    <x v="0"/>
    <x v="253"/>
    <n v="4.1588222374674499"/>
  </r>
  <r>
    <x v="5"/>
    <x v="7"/>
    <x v="0"/>
    <x v="253"/>
    <n v="0.88247393109416239"/>
  </r>
  <r>
    <x v="5"/>
    <x v="8"/>
    <x v="0"/>
    <x v="253"/>
    <n v="0.26518820977874541"/>
  </r>
  <r>
    <x v="5"/>
    <x v="5"/>
    <x v="0"/>
    <x v="253"/>
    <n v="4.1588222374674499"/>
  </r>
  <r>
    <x v="5"/>
    <x v="3"/>
    <x v="0"/>
    <x v="254"/>
    <n v="1.6626653144915737"/>
  </r>
  <r>
    <x v="5"/>
    <x v="4"/>
    <x v="0"/>
    <x v="254"/>
    <n v="1.4495302496337681"/>
  </r>
  <r>
    <x v="5"/>
    <x v="0"/>
    <x v="0"/>
    <x v="255"/>
    <n v="76.22518149308226"/>
  </r>
  <r>
    <x v="5"/>
    <x v="6"/>
    <x v="0"/>
    <x v="255"/>
    <n v="0.26491338304830314"/>
  </r>
  <r>
    <x v="5"/>
    <x v="1"/>
    <x v="0"/>
    <x v="255"/>
    <n v="0.21378163306220649"/>
  </r>
  <r>
    <x v="5"/>
    <x v="2"/>
    <x v="0"/>
    <x v="255"/>
    <n v="4.1662100240367517"/>
  </r>
  <r>
    <x v="5"/>
    <x v="7"/>
    <x v="0"/>
    <x v="255"/>
    <n v="0.88124170686964798"/>
  </r>
  <r>
    <x v="5"/>
    <x v="8"/>
    <x v="0"/>
    <x v="255"/>
    <n v="0.26491338304830314"/>
  </r>
  <r>
    <x v="5"/>
    <x v="5"/>
    <x v="0"/>
    <x v="255"/>
    <n v="4.1662100240367517"/>
  </r>
  <r>
    <x v="5"/>
    <x v="3"/>
    <x v="0"/>
    <x v="256"/>
    <n v="1.669991183780617"/>
  </r>
  <r>
    <x v="5"/>
    <x v="4"/>
    <x v="0"/>
    <x v="256"/>
    <n v="1.4488736553916137"/>
  </r>
  <r>
    <x v="5"/>
    <x v="0"/>
    <x v="0"/>
    <x v="257"/>
    <n v="76.010831130121232"/>
  </r>
  <r>
    <x v="5"/>
    <x v="6"/>
    <x v="0"/>
    <x v="257"/>
    <n v="0.26464176268374984"/>
  </r>
  <r>
    <x v="5"/>
    <x v="1"/>
    <x v="0"/>
    <x v="257"/>
    <n v="0.21435036296103477"/>
  </r>
  <r>
    <x v="5"/>
    <x v="2"/>
    <x v="0"/>
    <x v="257"/>
    <n v="4.1736541170403463"/>
  </r>
  <r>
    <x v="5"/>
    <x v="7"/>
    <x v="0"/>
    <x v="257"/>
    <n v="0.88000577186860651"/>
  </r>
  <r>
    <x v="5"/>
    <x v="8"/>
    <x v="0"/>
    <x v="257"/>
    <n v="0.26464176268374984"/>
  </r>
  <r>
    <x v="5"/>
    <x v="5"/>
    <x v="0"/>
    <x v="257"/>
    <n v="4.1736541170403463"/>
  </r>
  <r>
    <x v="5"/>
    <x v="3"/>
    <x v="0"/>
    <x v="258"/>
    <n v="1.6773171822666022"/>
  </r>
  <r>
    <x v="5"/>
    <x v="4"/>
    <x v="0"/>
    <x v="258"/>
    <n v="1.4482232247914339"/>
  </r>
  <r>
    <x v="5"/>
    <x v="0"/>
    <x v="0"/>
    <x v="259"/>
    <n v="75.795909716904333"/>
  </r>
  <r>
    <x v="5"/>
    <x v="6"/>
    <x v="0"/>
    <x v="259"/>
    <n v="0.26436909857157387"/>
  </r>
  <r>
    <x v="5"/>
    <x v="1"/>
    <x v="0"/>
    <x v="259"/>
    <n v="0.2149214132168927"/>
  </r>
  <r>
    <x v="5"/>
    <x v="2"/>
    <x v="0"/>
    <x v="259"/>
    <n v="4.1808620189338042"/>
  </r>
  <r>
    <x v="5"/>
    <x v="7"/>
    <x v="0"/>
    <x v="259"/>
    <n v="0.87880606756577773"/>
  </r>
  <r>
    <x v="5"/>
    <x v="8"/>
    <x v="0"/>
    <x v="259"/>
    <n v="0.26436909857157387"/>
  </r>
  <r>
    <x v="5"/>
    <x v="5"/>
    <x v="0"/>
    <x v="259"/>
    <n v="4.1808620189338042"/>
  </r>
  <r>
    <x v="5"/>
    <x v="3"/>
    <x v="0"/>
    <x v="260"/>
    <n v="1.6846433142646111"/>
  </r>
  <r>
    <x v="5"/>
    <x v="4"/>
    <x v="0"/>
    <x v="260"/>
    <n v="1.447535596943017"/>
  </r>
  <r>
    <x v="5"/>
    <x v="0"/>
    <x v="0"/>
    <x v="261"/>
    <n v="75.580408113102195"/>
  </r>
  <r>
    <x v="5"/>
    <x v="6"/>
    <x v="0"/>
    <x v="261"/>
    <n v="0.26407686677161729"/>
  </r>
  <r>
    <x v="5"/>
    <x v="1"/>
    <x v="0"/>
    <x v="261"/>
    <n v="0.21550160380213501"/>
  </r>
  <r>
    <x v="5"/>
    <x v="2"/>
    <x v="0"/>
    <x v="261"/>
    <n v="4.1883063788695418"/>
  </r>
  <r>
    <x v="5"/>
    <x v="7"/>
    <x v="0"/>
    <x v="261"/>
    <n v="0.87756280768397654"/>
  </r>
  <r>
    <x v="5"/>
    <x v="8"/>
    <x v="0"/>
    <x v="261"/>
    <n v="0.26407686677161729"/>
  </r>
  <r>
    <x v="5"/>
    <x v="5"/>
    <x v="0"/>
    <x v="261"/>
    <n v="4.1883063788695418"/>
  </r>
  <r>
    <x v="5"/>
    <x v="3"/>
    <x v="0"/>
    <x v="262"/>
    <n v="1.6919695754320063"/>
  </r>
  <r>
    <x v="5"/>
    <x v="4"/>
    <x v="0"/>
    <x v="262"/>
    <n v="1.4468551360406146"/>
  </r>
  <r>
    <x v="5"/>
    <x v="0"/>
    <x v="0"/>
    <x v="263"/>
    <n v="75.364328152120251"/>
  </r>
  <r>
    <x v="5"/>
    <x v="6"/>
    <x v="0"/>
    <x v="263"/>
    <n v="0.26379492118139081"/>
  </r>
  <r>
    <x v="5"/>
    <x v="1"/>
    <x v="0"/>
    <x v="263"/>
    <n v="0.21607996098194232"/>
  </r>
  <r>
    <x v="5"/>
    <x v="2"/>
    <x v="0"/>
    <x v="263"/>
    <n v="4.1949491685308349"/>
  </r>
  <r>
    <x v="5"/>
    <x v="7"/>
    <x v="0"/>
    <x v="263"/>
    <n v="0.87635605435160713"/>
  </r>
  <r>
    <x v="5"/>
    <x v="8"/>
    <x v="0"/>
    <x v="263"/>
    <n v="0.26379492118139081"/>
  </r>
  <r>
    <x v="5"/>
    <x v="5"/>
    <x v="0"/>
    <x v="263"/>
    <n v="4.1949491685308349"/>
  </r>
  <r>
    <x v="5"/>
    <x v="3"/>
    <x v="0"/>
    <x v="264"/>
    <n v="1.7026675371083266"/>
  </r>
  <r>
    <x v="5"/>
    <x v="4"/>
    <x v="0"/>
    <x v="264"/>
    <n v="1.4461364791878317"/>
  </r>
  <r>
    <x v="5"/>
    <x v="0"/>
    <x v="0"/>
    <x v="265"/>
    <n v="75.147647604886046"/>
  </r>
  <r>
    <x v="5"/>
    <x v="6"/>
    <x v="0"/>
    <x v="265"/>
    <n v="0.26345793809885137"/>
  </r>
  <r>
    <x v="5"/>
    <x v="1"/>
    <x v="0"/>
    <x v="265"/>
    <n v="0.21668054723420524"/>
  </r>
  <r>
    <x v="5"/>
    <x v="2"/>
    <x v="0"/>
    <x v="265"/>
    <n v="4.2015842377577028"/>
  </r>
  <r>
    <x v="5"/>
    <x v="7"/>
    <x v="0"/>
    <x v="265"/>
    <n v="0.87510596412897479"/>
  </r>
  <r>
    <x v="5"/>
    <x v="8"/>
    <x v="0"/>
    <x v="265"/>
    <n v="0.26345793809885137"/>
  </r>
  <r>
    <x v="5"/>
    <x v="5"/>
    <x v="0"/>
    <x v="265"/>
    <n v="4.2015842377577028"/>
  </r>
  <r>
    <x v="5"/>
    <x v="3"/>
    <x v="0"/>
    <x v="266"/>
    <n v="1.709983253412628"/>
  </r>
  <r>
    <x v="5"/>
    <x v="4"/>
    <x v="0"/>
    <x v="266"/>
    <n v="1.4453971289365652"/>
  </r>
  <r>
    <x v="5"/>
    <x v="0"/>
    <x v="0"/>
    <x v="267"/>
    <n v="74.930362697506766"/>
  </r>
  <r>
    <x v="5"/>
    <x v="6"/>
    <x v="0"/>
    <x v="267"/>
    <n v="0.26311597640104945"/>
  </r>
  <r>
    <x v="5"/>
    <x v="1"/>
    <x v="0"/>
    <x v="267"/>
    <n v="0.21728490737927739"/>
  </r>
  <r>
    <x v="5"/>
    <x v="2"/>
    <x v="0"/>
    <x v="267"/>
    <n v="4.2089888073532844"/>
  </r>
  <r>
    <x v="5"/>
    <x v="7"/>
    <x v="0"/>
    <x v="267"/>
    <n v="0.87385281494264622"/>
  </r>
  <r>
    <x v="5"/>
    <x v="8"/>
    <x v="0"/>
    <x v="267"/>
    <n v="0.26311597640104945"/>
  </r>
  <r>
    <x v="5"/>
    <x v="5"/>
    <x v="0"/>
    <x v="267"/>
    <n v="4.2089888073532844"/>
  </r>
  <r>
    <x v="5"/>
    <x v="3"/>
    <x v="0"/>
    <x v="268"/>
    <n v="1.7171900844758392"/>
  </r>
  <r>
    <x v="5"/>
    <x v="4"/>
    <x v="0"/>
    <x v="268"/>
    <n v="1.4446910904636345"/>
  </r>
  <r>
    <x v="5"/>
    <x v="0"/>
    <x v="0"/>
    <x v="269"/>
    <n v="74.712487531594334"/>
  </r>
  <r>
    <x v="5"/>
    <x v="6"/>
    <x v="0"/>
    <x v="269"/>
    <n v="0.26281754827060655"/>
  </r>
  <r>
    <x v="5"/>
    <x v="1"/>
    <x v="0"/>
    <x v="269"/>
    <n v="0.2178751659124312"/>
  </r>
  <r>
    <x v="5"/>
    <x v="2"/>
    <x v="0"/>
    <x v="269"/>
    <n v="4.2159938074992054"/>
  </r>
  <r>
    <x v="5"/>
    <x v="7"/>
    <x v="0"/>
    <x v="269"/>
    <n v="0.87267709075565103"/>
  </r>
  <r>
    <x v="5"/>
    <x v="8"/>
    <x v="0"/>
    <x v="269"/>
    <n v="0.26281754827060655"/>
  </r>
  <r>
    <x v="5"/>
    <x v="5"/>
    <x v="0"/>
    <x v="269"/>
    <n v="4.2159938074992054"/>
  </r>
  <r>
    <x v="5"/>
    <x v="3"/>
    <x v="0"/>
    <x v="270"/>
    <n v="1.7245171639363566"/>
  </r>
  <r>
    <x v="5"/>
    <x v="4"/>
    <x v="0"/>
    <x v="270"/>
    <n v="1.4439211452072831"/>
  </r>
  <r>
    <x v="5"/>
    <x v="0"/>
    <x v="0"/>
    <x v="271"/>
    <n v="74.494009167711241"/>
  </r>
  <r>
    <x v="5"/>
    <x v="6"/>
    <x v="0"/>
    <x v="271"/>
    <n v="0.26248948731338589"/>
  </r>
  <r>
    <x v="5"/>
    <x v="1"/>
    <x v="0"/>
    <x v="271"/>
    <n v="0.21847836388309616"/>
  </r>
  <r>
    <x v="5"/>
    <x v="2"/>
    <x v="0"/>
    <x v="271"/>
    <n v="4.2234184414437248"/>
  </r>
  <r>
    <x v="5"/>
    <x v="7"/>
    <x v="0"/>
    <x v="271"/>
    <n v="0.87141693418902133"/>
  </r>
  <r>
    <x v="5"/>
    <x v="8"/>
    <x v="0"/>
    <x v="271"/>
    <n v="0.26248948731338589"/>
  </r>
  <r>
    <x v="5"/>
    <x v="5"/>
    <x v="0"/>
    <x v="271"/>
    <n v="4.2234184414437248"/>
  </r>
  <r>
    <x v="5"/>
    <x v="3"/>
    <x v="0"/>
    <x v="272"/>
    <n v="1.7318443736167088"/>
  </r>
  <r>
    <x v="5"/>
    <x v="4"/>
    <x v="0"/>
    <x v="272"/>
    <n v="1.4431610689393359"/>
  </r>
  <r>
    <x v="5"/>
    <x v="0"/>
    <x v="0"/>
    <x v="273"/>
    <n v="74.274933511854996"/>
  </r>
  <r>
    <x v="5"/>
    <x v="6"/>
    <x v="0"/>
    <x v="273"/>
    <n v="0.26218281007999111"/>
  </r>
  <r>
    <x v="5"/>
    <x v="1"/>
    <x v="0"/>
    <x v="273"/>
    <n v="0.21907565585624467"/>
  </r>
  <r>
    <x v="5"/>
    <x v="2"/>
    <x v="0"/>
    <x v="273"/>
    <n v="4.2306075012572419"/>
  </r>
  <r>
    <x v="5"/>
    <x v="7"/>
    <x v="0"/>
    <x v="273"/>
    <n v="0.87019393989728155"/>
  </r>
  <r>
    <x v="5"/>
    <x v="8"/>
    <x v="0"/>
    <x v="273"/>
    <n v="0.26218281007999111"/>
  </r>
  <r>
    <x v="5"/>
    <x v="5"/>
    <x v="0"/>
    <x v="273"/>
    <n v="4.2306075012572419"/>
  </r>
  <r>
    <x v="5"/>
    <x v="3"/>
    <x v="0"/>
    <x v="274"/>
    <n v="1.7391717178354416"/>
  </r>
  <r>
    <x v="5"/>
    <x v="4"/>
    <x v="0"/>
    <x v="274"/>
    <n v="1.4423601911034867"/>
  </r>
  <r>
    <x v="5"/>
    <x v="0"/>
    <x v="0"/>
    <x v="275"/>
    <n v="74.055251367920221"/>
  </r>
  <r>
    <x v="5"/>
    <x v="6"/>
    <x v="0"/>
    <x v="275"/>
    <n v="0.26185674239219703"/>
  </r>
  <r>
    <x v="5"/>
    <x v="1"/>
    <x v="0"/>
    <x v="275"/>
    <n v="0.21968214393478086"/>
  </r>
  <r>
    <x v="5"/>
    <x v="2"/>
    <x v="0"/>
    <x v="275"/>
    <n v="4.2380324005511261"/>
  </r>
  <r>
    <x v="5"/>
    <x v="7"/>
    <x v="0"/>
    <x v="275"/>
    <n v="0.86892676687477655"/>
  </r>
  <r>
    <x v="5"/>
    <x v="8"/>
    <x v="0"/>
    <x v="275"/>
    <n v="0.26185674239219703"/>
  </r>
  <r>
    <x v="5"/>
    <x v="5"/>
    <x v="0"/>
    <x v="275"/>
    <n v="4.2380324005511261"/>
  </r>
  <r>
    <x v="5"/>
    <x v="3"/>
    <x v="0"/>
    <x v="276"/>
    <n v="1.7464991922558459"/>
  </r>
  <r>
    <x v="5"/>
    <x v="4"/>
    <x v="0"/>
    <x v="276"/>
    <n v="1.4415701823879745"/>
  </r>
  <r>
    <x v="5"/>
    <x v="0"/>
    <x v="0"/>
    <x v="277"/>
    <n v="73.834964331998918"/>
  </r>
  <r>
    <x v="5"/>
    <x v="6"/>
    <x v="0"/>
    <x v="277"/>
    <n v="0.26154046227350314"/>
  </r>
  <r>
    <x v="5"/>
    <x v="1"/>
    <x v="0"/>
    <x v="277"/>
    <n v="0.22028703592130419"/>
  </r>
  <r>
    <x v="5"/>
    <x v="2"/>
    <x v="0"/>
    <x v="277"/>
    <n v="4.2452796784133806"/>
  </r>
  <r>
    <x v="5"/>
    <x v="7"/>
    <x v="0"/>
    <x v="277"/>
    <n v="0.86769702235321244"/>
  </r>
  <r>
    <x v="5"/>
    <x v="8"/>
    <x v="0"/>
    <x v="277"/>
    <n v="0.26154046227350314"/>
  </r>
  <r>
    <x v="5"/>
    <x v="5"/>
    <x v="0"/>
    <x v="277"/>
    <n v="4.2452796784133806"/>
  </r>
  <r>
    <x v="5"/>
    <x v="3"/>
    <x v="0"/>
    <x v="278"/>
    <n v="1.7539469259314489"/>
  </r>
  <r>
    <x v="5"/>
    <x v="4"/>
    <x v="0"/>
    <x v="278"/>
    <n v="1.4407383767538251"/>
  </r>
  <r>
    <x v="5"/>
    <x v="0"/>
    <x v="0"/>
    <x v="279"/>
    <n v="73.614064506528322"/>
  </r>
  <r>
    <x v="5"/>
    <x v="6"/>
    <x v="0"/>
    <x v="279"/>
    <n v="0.26120839469584289"/>
  </r>
  <r>
    <x v="5"/>
    <x v="1"/>
    <x v="0"/>
    <x v="279"/>
    <n v="0.220899825470597"/>
  </r>
  <r>
    <x v="5"/>
    <x v="2"/>
    <x v="0"/>
    <x v="279"/>
    <n v="4.2526488140485075"/>
  </r>
  <r>
    <x v="5"/>
    <x v="7"/>
    <x v="0"/>
    <x v="279"/>
    <n v="0.86642287294708786"/>
  </r>
  <r>
    <x v="5"/>
    <x v="8"/>
    <x v="0"/>
    <x v="279"/>
    <n v="0.26120839469584289"/>
  </r>
  <r>
    <x v="5"/>
    <x v="5"/>
    <x v="0"/>
    <x v="279"/>
    <n v="4.2526488140485075"/>
  </r>
  <r>
    <x v="5"/>
    <x v="3"/>
    <x v="0"/>
    <x v="280"/>
    <n v="1.7612746693790315"/>
  </r>
  <r>
    <x v="5"/>
    <x v="4"/>
    <x v="0"/>
    <x v="280"/>
    <n v="1.4398908555638412"/>
  </r>
  <r>
    <x v="5"/>
    <x v="0"/>
    <x v="0"/>
    <x v="281"/>
    <n v="73.392550819238309"/>
  </r>
  <r>
    <x v="5"/>
    <x v="6"/>
    <x v="0"/>
    <x v="281"/>
    <n v="0.26087897010081473"/>
  </r>
  <r>
    <x v="5"/>
    <x v="1"/>
    <x v="0"/>
    <x v="281"/>
    <n v="0.22151368729000917"/>
  </r>
  <r>
    <x v="5"/>
    <x v="2"/>
    <x v="0"/>
    <x v="281"/>
    <n v="4.2600741134615294"/>
  </r>
  <r>
    <x v="5"/>
    <x v="7"/>
    <x v="0"/>
    <x v="281"/>
    <n v="0.86514527289261378"/>
  </r>
  <r>
    <x v="5"/>
    <x v="8"/>
    <x v="0"/>
    <x v="281"/>
    <n v="0.26087897010081473"/>
  </r>
  <r>
    <x v="5"/>
    <x v="5"/>
    <x v="0"/>
    <x v="281"/>
    <n v="4.2600741134615294"/>
  </r>
  <r>
    <x v="5"/>
    <x v="3"/>
    <x v="0"/>
    <x v="282"/>
    <n v="1.7686025429997976"/>
  </r>
  <r>
    <x v="5"/>
    <x v="4"/>
    <x v="0"/>
    <x v="282"/>
    <n v="1.4390557116477964"/>
  </r>
  <r>
    <x v="5"/>
    <x v="0"/>
    <x v="0"/>
    <x v="283"/>
    <n v="73.170420658753159"/>
  </r>
  <r>
    <x v="5"/>
    <x v="6"/>
    <x v="0"/>
    <x v="283"/>
    <n v="0.26054808822162218"/>
  </r>
  <r>
    <x v="5"/>
    <x v="1"/>
    <x v="0"/>
    <x v="283"/>
    <n v="0.22213016048514733"/>
  </r>
  <r>
    <x v="5"/>
    <x v="2"/>
    <x v="0"/>
    <x v="283"/>
    <n v="4.2672638175720623"/>
  </r>
  <r>
    <x v="5"/>
    <x v="7"/>
    <x v="0"/>
    <x v="283"/>
    <n v="0.86390549808947525"/>
  </r>
  <r>
    <x v="5"/>
    <x v="8"/>
    <x v="0"/>
    <x v="283"/>
    <n v="0.26054808822162218"/>
  </r>
  <r>
    <x v="5"/>
    <x v="5"/>
    <x v="0"/>
    <x v="283"/>
    <n v="4.2672638175720623"/>
  </r>
  <r>
    <x v="5"/>
    <x v="3"/>
    <x v="0"/>
    <x v="284"/>
    <n v="1.7759305511111156"/>
  </r>
  <r>
    <x v="5"/>
    <x v="4"/>
    <x v="0"/>
    <x v="284"/>
    <n v="1.4381772699741502"/>
  </r>
  <r>
    <x v="5"/>
    <x v="0"/>
    <x v="0"/>
    <x v="285"/>
    <n v="72.947664772326647"/>
  </r>
  <r>
    <x v="5"/>
    <x v="6"/>
    <x v="0"/>
    <x v="285"/>
    <n v="0.26019790716135366"/>
  </r>
  <r>
    <x v="5"/>
    <x v="1"/>
    <x v="0"/>
    <x v="285"/>
    <n v="0.22275588642650601"/>
  </r>
  <r>
    <x v="5"/>
    <x v="2"/>
    <x v="0"/>
    <x v="285"/>
    <n v="4.2746893822388587"/>
  </r>
  <r>
    <x v="5"/>
    <x v="7"/>
    <x v="0"/>
    <x v="285"/>
    <n v="0.86262108770735035"/>
  </r>
  <r>
    <x v="5"/>
    <x v="8"/>
    <x v="0"/>
    <x v="285"/>
    <n v="0.26019790716135366"/>
  </r>
  <r>
    <x v="5"/>
    <x v="5"/>
    <x v="0"/>
    <x v="285"/>
    <n v="4.2746893822388587"/>
  </r>
  <r>
    <x v="5"/>
    <x v="3"/>
    <x v="0"/>
    <x v="286"/>
    <n v="1.7832586893761659"/>
  </r>
  <r>
    <x v="5"/>
    <x v="4"/>
    <x v="0"/>
    <x v="286"/>
    <n v="1.4373122053827236"/>
  </r>
  <r>
    <x v="5"/>
    <x v="0"/>
    <x v="0"/>
    <x v="287"/>
    <n v="72.724284587574417"/>
  </r>
  <r>
    <x v="5"/>
    <x v="6"/>
    <x v="0"/>
    <x v="287"/>
    <n v="0.25985717338448672"/>
  </r>
  <r>
    <x v="5"/>
    <x v="1"/>
    <x v="0"/>
    <x v="287"/>
    <n v="0.22338018475223351"/>
  </r>
  <r>
    <x v="5"/>
    <x v="2"/>
    <x v="0"/>
    <x v="287"/>
    <n v="4.2826174533677852"/>
  </r>
  <r>
    <x v="5"/>
    <x v="7"/>
    <x v="0"/>
    <x v="287"/>
    <n v="0.86137476245795475"/>
  </r>
  <r>
    <x v="5"/>
    <x v="8"/>
    <x v="0"/>
    <x v="287"/>
    <n v="0.25985717338448672"/>
  </r>
  <r>
    <x v="5"/>
    <x v="5"/>
    <x v="0"/>
    <x v="287"/>
    <n v="4.2826174533677852"/>
  </r>
  <r>
    <x v="5"/>
    <x v="3"/>
    <x v="0"/>
    <x v="288"/>
    <n v="1.7873356457900114"/>
  </r>
  <r>
    <x v="5"/>
    <x v="4"/>
    <x v="0"/>
    <x v="288"/>
    <n v="1.4364028481440361"/>
  </r>
  <r>
    <x v="5"/>
    <x v="0"/>
    <x v="0"/>
    <x v="289"/>
    <n v="72.500287470284164"/>
  </r>
  <r>
    <x v="5"/>
    <x v="6"/>
    <x v="0"/>
    <x v="289"/>
    <n v="0.25954190871535976"/>
  </r>
  <r>
    <x v="5"/>
    <x v="1"/>
    <x v="0"/>
    <x v="289"/>
    <n v="0.22399711729025443"/>
  </r>
  <r>
    <x v="5"/>
    <x v="2"/>
    <x v="0"/>
    <x v="289"/>
    <n v="4.2906287669515075"/>
  </r>
  <r>
    <x v="5"/>
    <x v="7"/>
    <x v="0"/>
    <x v="289"/>
    <n v="0.86008309462330157"/>
  </r>
  <r>
    <x v="5"/>
    <x v="8"/>
    <x v="0"/>
    <x v="289"/>
    <n v="0.25954190871535976"/>
  </r>
  <r>
    <x v="5"/>
    <x v="5"/>
    <x v="0"/>
    <x v="289"/>
    <n v="4.2906287669515075"/>
  </r>
  <r>
    <x v="5"/>
    <x v="3"/>
    <x v="0"/>
    <x v="290"/>
    <n v="1.7943110832390641"/>
  </r>
  <r>
    <x v="5"/>
    <x v="4"/>
    <x v="0"/>
    <x v="290"/>
    <n v="1.4354824620270934"/>
  </r>
  <r>
    <x v="5"/>
    <x v="0"/>
    <x v="0"/>
    <x v="291"/>
    <n v="72.275671221050374"/>
  </r>
  <r>
    <x v="5"/>
    <x v="6"/>
    <x v="0"/>
    <x v="291"/>
    <n v="0.25922651586021234"/>
  </r>
  <r>
    <x v="5"/>
    <x v="1"/>
    <x v="0"/>
    <x v="291"/>
    <n v="0.22461624923379597"/>
  </r>
  <r>
    <x v="5"/>
    <x v="2"/>
    <x v="0"/>
    <x v="291"/>
    <n v="4.2981081401010179"/>
  </r>
  <r>
    <x v="5"/>
    <x v="7"/>
    <x v="0"/>
    <x v="291"/>
    <n v="0.85878762294318978"/>
  </r>
  <r>
    <x v="5"/>
    <x v="8"/>
    <x v="0"/>
    <x v="291"/>
    <n v="0.25922651586021234"/>
  </r>
  <r>
    <x v="5"/>
    <x v="5"/>
    <x v="0"/>
    <x v="291"/>
    <n v="4.2981081401010179"/>
  </r>
  <r>
    <x v="5"/>
    <x v="3"/>
    <x v="0"/>
    <x v="292"/>
    <n v="1.8013990372816924"/>
  </r>
  <r>
    <x v="5"/>
    <x v="4"/>
    <x v="0"/>
    <x v="292"/>
    <n v="1.4346377486957218"/>
  </r>
  <r>
    <x v="5"/>
    <x v="0"/>
    <x v="0"/>
    <x v="293"/>
    <n v="72.050419789098385"/>
  </r>
  <r>
    <x v="5"/>
    <x v="6"/>
    <x v="0"/>
    <x v="293"/>
    <n v="0.25887387567205089"/>
  </r>
  <r>
    <x v="5"/>
    <x v="1"/>
    <x v="0"/>
    <x v="293"/>
    <n v="0.22525143195198741"/>
  </r>
  <r>
    <x v="5"/>
    <x v="2"/>
    <x v="0"/>
    <x v="293"/>
    <n v="4.3049449506196691"/>
  </r>
  <r>
    <x v="5"/>
    <x v="7"/>
    <x v="0"/>
    <x v="293"/>
    <n v="0.85761436279768788"/>
  </r>
  <r>
    <x v="5"/>
    <x v="8"/>
    <x v="0"/>
    <x v="293"/>
    <n v="0.25887387567205089"/>
  </r>
  <r>
    <x v="5"/>
    <x v="5"/>
    <x v="0"/>
    <x v="293"/>
    <n v="4.3049449506196691"/>
  </r>
  <r>
    <x v="5"/>
    <x v="3"/>
    <x v="0"/>
    <x v="294"/>
    <n v="1.8087273943160564"/>
  </r>
  <r>
    <x v="5"/>
    <x v="4"/>
    <x v="0"/>
    <x v="294"/>
    <n v="1.4336875426417706"/>
  </r>
  <r>
    <x v="5"/>
    <x v="0"/>
    <x v="0"/>
    <x v="295"/>
    <n v="71.824514737517433"/>
  </r>
  <r>
    <x v="5"/>
    <x v="6"/>
    <x v="0"/>
    <x v="295"/>
    <n v="0.2584775757175885"/>
  </r>
  <r>
    <x v="5"/>
    <x v="1"/>
    <x v="0"/>
    <x v="295"/>
    <n v="0.22590505158094745"/>
  </r>
  <r>
    <x v="5"/>
    <x v="2"/>
    <x v="0"/>
    <x v="295"/>
    <n v="4.3123915713998962"/>
  </r>
  <r>
    <x v="5"/>
    <x v="7"/>
    <x v="0"/>
    <x v="295"/>
    <n v="0.85631238151949429"/>
  </r>
  <r>
    <x v="5"/>
    <x v="8"/>
    <x v="0"/>
    <x v="295"/>
    <n v="0.2584775757175885"/>
  </r>
  <r>
    <x v="5"/>
    <x v="5"/>
    <x v="0"/>
    <x v="295"/>
    <n v="4.3123915713998962"/>
  </r>
  <r>
    <x v="5"/>
    <x v="3"/>
    <x v="0"/>
    <x v="296"/>
    <n v="1.8160558803599569"/>
  </r>
  <r>
    <x v="5"/>
    <x v="4"/>
    <x v="0"/>
    <x v="296"/>
    <n v="1.4327529936716044"/>
  </r>
  <r>
    <x v="5"/>
    <x v="0"/>
    <x v="0"/>
    <x v="297"/>
    <n v="71.597965735392492"/>
  </r>
  <r>
    <x v="5"/>
    <x v="6"/>
    <x v="0"/>
    <x v="297"/>
    <n v="0.25811285997829786"/>
  </r>
  <r>
    <x v="5"/>
    <x v="1"/>
    <x v="0"/>
    <x v="297"/>
    <n v="0.22654900212494536"/>
  </r>
  <r>
    <x v="5"/>
    <x v="2"/>
    <x v="0"/>
    <x v="297"/>
    <n v="4.3196019206462521"/>
  </r>
  <r>
    <x v="5"/>
    <x v="7"/>
    <x v="0"/>
    <x v="297"/>
    <n v="0.85504914126837095"/>
  </r>
  <r>
    <x v="5"/>
    <x v="8"/>
    <x v="0"/>
    <x v="297"/>
    <n v="0.25811285997829786"/>
  </r>
  <r>
    <x v="5"/>
    <x v="5"/>
    <x v="0"/>
    <x v="297"/>
    <n v="4.3196019206462521"/>
  </r>
  <r>
    <x v="5"/>
    <x v="3"/>
    <x v="0"/>
    <x v="298"/>
    <n v="1.8233844997440407"/>
  </r>
  <r>
    <x v="5"/>
    <x v="4"/>
    <x v="0"/>
    <x v="298"/>
    <n v="1.4317717998014734"/>
  </r>
  <r>
    <x v="5"/>
    <x v="0"/>
    <x v="0"/>
    <x v="299"/>
    <n v="71.370763427201325"/>
  </r>
  <r>
    <x v="5"/>
    <x v="6"/>
    <x v="0"/>
    <x v="299"/>
    <n v="0.25772892525413793"/>
  </r>
  <r>
    <x v="5"/>
    <x v="1"/>
    <x v="0"/>
    <x v="299"/>
    <n v="0.22720230819116566"/>
  </r>
  <r>
    <x v="5"/>
    <x v="2"/>
    <x v="0"/>
    <x v="299"/>
    <n v="4.3270488079978886"/>
  </r>
  <r>
    <x v="5"/>
    <x v="7"/>
    <x v="0"/>
    <x v="299"/>
    <n v="0.85374061578174287"/>
  </r>
  <r>
    <x v="5"/>
    <x v="8"/>
    <x v="0"/>
    <x v="299"/>
    <n v="0.25772892525413793"/>
  </r>
  <r>
    <x v="5"/>
    <x v="5"/>
    <x v="0"/>
    <x v="299"/>
    <n v="4.3270488079978886"/>
  </r>
  <r>
    <x v="5"/>
    <x v="3"/>
    <x v="0"/>
    <x v="300"/>
    <n v="1.8307132481186317"/>
  </r>
  <r>
    <x v="5"/>
    <x v="4"/>
    <x v="0"/>
    <x v="300"/>
    <n v="1.4308072650945247"/>
  </r>
  <r>
    <x v="5"/>
    <x v="0"/>
    <x v="0"/>
    <x v="301"/>
    <n v="71.142909005308326"/>
  </r>
  <r>
    <x v="5"/>
    <x v="6"/>
    <x v="0"/>
    <x v="301"/>
    <n v="0.25735398067797532"/>
  </r>
  <r>
    <x v="5"/>
    <x v="1"/>
    <x v="0"/>
    <x v="301"/>
    <n v="0.22785442189299424"/>
  </r>
  <r>
    <x v="5"/>
    <x v="2"/>
    <x v="0"/>
    <x v="301"/>
    <n v="4.3343175481174923"/>
  </r>
  <r>
    <x v="5"/>
    <x v="7"/>
    <x v="0"/>
    <x v="301"/>
    <n v="0.85247108314889586"/>
  </r>
  <r>
    <x v="5"/>
    <x v="8"/>
    <x v="0"/>
    <x v="301"/>
    <n v="0.25735398067797532"/>
  </r>
  <r>
    <x v="5"/>
    <x v="5"/>
    <x v="0"/>
    <x v="301"/>
    <n v="4.3343175481174923"/>
  </r>
  <r>
    <x v="5"/>
    <x v="3"/>
    <x v="0"/>
    <x v="302"/>
    <n v="1.8381622753982363"/>
  </r>
  <r>
    <x v="5"/>
    <x v="4"/>
    <x v="0"/>
    <x v="302"/>
    <n v="1.4297950885317157"/>
  </r>
  <r>
    <x v="5"/>
    <x v="0"/>
    <x v="0"/>
    <x v="303"/>
    <n v="70.914394379434"/>
  </r>
  <r>
    <x v="5"/>
    <x v="6"/>
    <x v="0"/>
    <x v="303"/>
    <n v="0.25696329910486121"/>
  </r>
  <r>
    <x v="5"/>
    <x v="1"/>
    <x v="0"/>
    <x v="303"/>
    <n v="0.22851462587432739"/>
  </r>
  <r>
    <x v="5"/>
    <x v="2"/>
    <x v="0"/>
    <x v="303"/>
    <n v="4.341708507109785"/>
  </r>
  <r>
    <x v="5"/>
    <x v="7"/>
    <x v="0"/>
    <x v="303"/>
    <n v="0.85115605587389565"/>
  </r>
  <r>
    <x v="5"/>
    <x v="8"/>
    <x v="0"/>
    <x v="303"/>
    <n v="0.25696329910486121"/>
  </r>
  <r>
    <x v="5"/>
    <x v="5"/>
    <x v="0"/>
    <x v="303"/>
    <n v="4.341708507109785"/>
  </r>
  <r>
    <x v="5"/>
    <x v="3"/>
    <x v="0"/>
    <x v="304"/>
    <n v="1.845491290379786"/>
  </r>
  <r>
    <x v="5"/>
    <x v="4"/>
    <x v="0"/>
    <x v="304"/>
    <n v="1.4287671686471715"/>
  </r>
  <r>
    <x v="5"/>
    <x v="0"/>
    <x v="0"/>
    <x v="305"/>
    <n v="70.685218127328667"/>
  </r>
  <r>
    <x v="5"/>
    <x v="6"/>
    <x v="0"/>
    <x v="305"/>
    <n v="0.25657469112810544"/>
  </r>
  <r>
    <x v="5"/>
    <x v="1"/>
    <x v="0"/>
    <x v="305"/>
    <n v="0.22917625210532722"/>
  </r>
  <r>
    <x v="5"/>
    <x v="2"/>
    <x v="0"/>
    <x v="305"/>
    <n v="4.3491557964238847"/>
  </r>
  <r>
    <x v="5"/>
    <x v="7"/>
    <x v="0"/>
    <x v="305"/>
    <n v="0.84983781878709519"/>
  </r>
  <r>
    <x v="5"/>
    <x v="8"/>
    <x v="0"/>
    <x v="305"/>
    <n v="0.25657469112810544"/>
  </r>
  <r>
    <x v="5"/>
    <x v="5"/>
    <x v="0"/>
    <x v="305"/>
    <n v="4.3491557964238847"/>
  </r>
  <r>
    <x v="5"/>
    <x v="3"/>
    <x v="0"/>
    <x v="306"/>
    <n v="1.8528204343206234"/>
  </r>
  <r>
    <x v="5"/>
    <x v="4"/>
    <x v="0"/>
    <x v="306"/>
    <n v="1.4277574189957676"/>
  </r>
  <r>
    <x v="5"/>
    <x v="0"/>
    <x v="0"/>
    <x v="307"/>
    <n v="70.455377318704777"/>
  </r>
  <r>
    <x v="5"/>
    <x v="6"/>
    <x v="0"/>
    <x v="307"/>
    <n v="0.25618418844996482"/>
  </r>
  <r>
    <x v="5"/>
    <x v="1"/>
    <x v="0"/>
    <x v="307"/>
    <n v="0.22984080862389195"/>
  </r>
  <r>
    <x v="5"/>
    <x v="2"/>
    <x v="0"/>
    <x v="307"/>
    <n v="4.3563667929326622"/>
  </r>
  <r>
    <x v="5"/>
    <x v="7"/>
    <x v="0"/>
    <x v="307"/>
    <n v="0.84855894943807819"/>
  </r>
  <r>
    <x v="5"/>
    <x v="8"/>
    <x v="0"/>
    <x v="307"/>
    <n v="0.25618418844996482"/>
  </r>
  <r>
    <x v="5"/>
    <x v="5"/>
    <x v="0"/>
    <x v="307"/>
    <n v="4.3563667929326622"/>
  </r>
  <r>
    <x v="5"/>
    <x v="3"/>
    <x v="0"/>
    <x v="308"/>
    <n v="1.8601497115533938"/>
  </r>
  <r>
    <x v="5"/>
    <x v="4"/>
    <x v="0"/>
    <x v="308"/>
    <n v="1.4266985242497254"/>
  </r>
  <r>
    <x v="5"/>
    <x v="0"/>
    <x v="0"/>
    <x v="309"/>
    <n v="70.224862533704609"/>
  </r>
  <r>
    <x v="5"/>
    <x v="6"/>
    <x v="0"/>
    <x v="309"/>
    <n v="0.25577455511228853"/>
  </r>
  <r>
    <x v="5"/>
    <x v="1"/>
    <x v="0"/>
    <x v="309"/>
    <n v="0.23051478500017086"/>
  </r>
  <r>
    <x v="5"/>
    <x v="2"/>
    <x v="0"/>
    <x v="309"/>
    <n v="4.3638143487198944"/>
  </r>
  <r>
    <x v="5"/>
    <x v="7"/>
    <x v="0"/>
    <x v="309"/>
    <n v="0.84723437842675686"/>
  </r>
  <r>
    <x v="5"/>
    <x v="8"/>
    <x v="0"/>
    <x v="309"/>
    <n v="0.25577455511228853"/>
  </r>
  <r>
    <x v="5"/>
    <x v="5"/>
    <x v="0"/>
    <x v="309"/>
    <n v="4.3638143487198944"/>
  </r>
  <r>
    <x v="5"/>
    <x v="3"/>
    <x v="0"/>
    <x v="310"/>
    <n v="1.8674791177294425"/>
  </r>
  <r>
    <x v="5"/>
    <x v="4"/>
    <x v="0"/>
    <x v="310"/>
    <n v="1.4256588014650129"/>
  </r>
  <r>
    <x v="5"/>
    <x v="0"/>
    <x v="0"/>
    <x v="311"/>
    <n v="69.993674782153022"/>
  </r>
  <r>
    <x v="5"/>
    <x v="6"/>
    <x v="0"/>
    <x v="311"/>
    <n v="0.25537355230121828"/>
  </r>
  <r>
    <x v="5"/>
    <x v="1"/>
    <x v="0"/>
    <x v="311"/>
    <n v="0.23118775155158416"/>
  </r>
  <r>
    <x v="5"/>
    <x v="2"/>
    <x v="0"/>
    <x v="311"/>
    <n v="4.3710837412256653"/>
  </r>
  <r>
    <x v="5"/>
    <x v="7"/>
    <x v="0"/>
    <x v="311"/>
    <n v="0.84594942043958132"/>
  </r>
  <r>
    <x v="5"/>
    <x v="8"/>
    <x v="0"/>
    <x v="311"/>
    <n v="0.25537355230121828"/>
  </r>
  <r>
    <x v="5"/>
    <x v="5"/>
    <x v="0"/>
    <x v="311"/>
    <n v="4.3710837412256653"/>
  </r>
  <r>
    <x v="5"/>
    <x v="3"/>
    <x v="0"/>
    <x v="312"/>
    <n v="1.8749288135447184"/>
  </r>
  <r>
    <x v="5"/>
    <x v="4"/>
    <x v="0"/>
    <x v="312"/>
    <n v="1.4245689371187531"/>
  </r>
  <r>
    <x v="5"/>
    <x v="0"/>
    <x v="0"/>
    <x v="313"/>
    <n v="69.76180589347635"/>
  </r>
  <r>
    <x v="5"/>
    <x v="6"/>
    <x v="0"/>
    <x v="313"/>
    <n v="0.25495684485742137"/>
  </r>
  <r>
    <x v="5"/>
    <x v="1"/>
    <x v="0"/>
    <x v="313"/>
    <n v="0.23186888867666861"/>
  </r>
  <r>
    <x v="5"/>
    <x v="2"/>
    <x v="0"/>
    <x v="313"/>
    <n v="4.3783590852817778"/>
  </r>
  <r>
    <x v="5"/>
    <x v="7"/>
    <x v="0"/>
    <x v="313"/>
    <n v="0.84461855874260772"/>
  </r>
  <r>
    <x v="5"/>
    <x v="8"/>
    <x v="0"/>
    <x v="313"/>
    <n v="0.25495684485742137"/>
  </r>
  <r>
    <x v="5"/>
    <x v="5"/>
    <x v="0"/>
    <x v="313"/>
    <n v="4.3783590852817778"/>
  </r>
  <r>
    <x v="5"/>
    <x v="3"/>
    <x v="0"/>
    <x v="314"/>
    <n v="1.8820181691099336"/>
  </r>
  <r>
    <x v="5"/>
    <x v="4"/>
    <x v="0"/>
    <x v="314"/>
    <n v="1.4234633361571047"/>
  </r>
  <r>
    <x v="5"/>
    <x v="0"/>
    <x v="0"/>
    <x v="315"/>
    <n v="69.529251743191267"/>
  </r>
  <r>
    <x v="5"/>
    <x v="6"/>
    <x v="0"/>
    <x v="315"/>
    <n v="0.25453519719947149"/>
  </r>
  <r>
    <x v="5"/>
    <x v="1"/>
    <x v="0"/>
    <x v="315"/>
    <n v="0.23255415028508497"/>
  </r>
  <r>
    <x v="5"/>
    <x v="2"/>
    <x v="0"/>
    <x v="315"/>
    <n v="4.3858160391411305"/>
  </r>
  <r>
    <x v="5"/>
    <x v="7"/>
    <x v="0"/>
    <x v="315"/>
    <n v="0.84328467594640477"/>
  </r>
  <r>
    <x v="5"/>
    <x v="8"/>
    <x v="0"/>
    <x v="315"/>
    <n v="0.25453519719947149"/>
  </r>
  <r>
    <x v="5"/>
    <x v="5"/>
    <x v="0"/>
    <x v="315"/>
    <n v="4.3858160391411305"/>
  </r>
  <r>
    <x v="5"/>
    <x v="3"/>
    <x v="0"/>
    <x v="316"/>
    <n v="1.8891076410189056"/>
  </r>
  <r>
    <x v="5"/>
    <x v="4"/>
    <x v="0"/>
    <x v="316"/>
    <n v="1.4224512040281301"/>
  </r>
  <r>
    <x v="5"/>
    <x v="0"/>
    <x v="0"/>
    <x v="317"/>
    <n v="69.296012016906417"/>
  </r>
  <r>
    <x v="5"/>
    <x v="6"/>
    <x v="0"/>
    <x v="317"/>
    <n v="0.25411875623730779"/>
  </r>
  <r>
    <x v="5"/>
    <x v="1"/>
    <x v="0"/>
    <x v="317"/>
    <n v="0.23323972628484779"/>
  </r>
  <r>
    <x v="5"/>
    <x v="2"/>
    <x v="0"/>
    <x v="317"/>
    <n v="4.3926543136794205"/>
  </r>
  <r>
    <x v="5"/>
    <x v="7"/>
    <x v="0"/>
    <x v="317"/>
    <n v="0.84207696126425735"/>
  </r>
  <r>
    <x v="5"/>
    <x v="8"/>
    <x v="0"/>
    <x v="317"/>
    <n v="0.25411875623730779"/>
  </r>
  <r>
    <x v="5"/>
    <x v="5"/>
    <x v="0"/>
    <x v="317"/>
    <n v="4.3926543136794205"/>
  </r>
  <r>
    <x v="5"/>
    <x v="3"/>
    <x v="0"/>
    <x v="318"/>
    <n v="1.8964375672605449"/>
  </r>
  <r>
    <x v="5"/>
    <x v="4"/>
    <x v="0"/>
    <x v="318"/>
    <n v="1.4213156565530127"/>
  </r>
  <r>
    <x v="5"/>
    <x v="0"/>
    <x v="0"/>
    <x v="319"/>
    <n v="69.062068892979354"/>
  </r>
  <r>
    <x v="5"/>
    <x v="6"/>
    <x v="0"/>
    <x v="319"/>
    <n v="0.25366118842237056"/>
  </r>
  <r>
    <x v="5"/>
    <x v="1"/>
    <x v="0"/>
    <x v="319"/>
    <n v="0.23394312392705699"/>
  </r>
  <r>
    <x v="5"/>
    <x v="2"/>
    <x v="0"/>
    <x v="319"/>
    <n v="4.400102528924652"/>
  </r>
  <r>
    <x v="5"/>
    <x v="7"/>
    <x v="0"/>
    <x v="319"/>
    <n v="0.84073707366747064"/>
  </r>
  <r>
    <x v="5"/>
    <x v="8"/>
    <x v="0"/>
    <x v="319"/>
    <n v="0.25366118842237056"/>
  </r>
  <r>
    <x v="5"/>
    <x v="5"/>
    <x v="0"/>
    <x v="319"/>
    <n v="4.400102528924652"/>
  </r>
  <r>
    <x v="5"/>
    <x v="3"/>
    <x v="0"/>
    <x v="320"/>
    <n v="1.903767622408159"/>
  </r>
  <r>
    <x v="5"/>
    <x v="4"/>
    <x v="0"/>
    <x v="320"/>
    <n v="1.4202017601075312"/>
  </r>
  <r>
    <x v="5"/>
    <x v="0"/>
    <x v="0"/>
    <x v="321"/>
    <n v="68.827431376126583"/>
  </r>
  <r>
    <x v="5"/>
    <x v="6"/>
    <x v="0"/>
    <x v="321"/>
    <n v="0.25323348665730561"/>
  </r>
  <r>
    <x v="5"/>
    <x v="1"/>
    <x v="0"/>
    <x v="321"/>
    <n v="0.23463751685277145"/>
  </r>
  <r>
    <x v="5"/>
    <x v="2"/>
    <x v="0"/>
    <x v="321"/>
    <n v="4.4073144219071914"/>
  </r>
  <r>
    <x v="5"/>
    <x v="7"/>
    <x v="0"/>
    <x v="321"/>
    <n v="0.83943739496203196"/>
  </r>
  <r>
    <x v="5"/>
    <x v="8"/>
    <x v="0"/>
    <x v="321"/>
    <n v="0.25323348665730561"/>
  </r>
  <r>
    <x v="5"/>
    <x v="5"/>
    <x v="0"/>
    <x v="321"/>
    <n v="4.4073144219071914"/>
  </r>
  <r>
    <x v="5"/>
    <x v="3"/>
    <x v="0"/>
    <x v="322"/>
    <n v="1.9110978107726773"/>
  </r>
  <r>
    <x v="5"/>
    <x v="4"/>
    <x v="0"/>
    <x v="322"/>
    <n v="1.4190352562921893"/>
  </r>
  <r>
    <x v="5"/>
    <x v="0"/>
    <x v="0"/>
    <x v="323"/>
    <n v="68.592089950976558"/>
  </r>
  <r>
    <x v="5"/>
    <x v="6"/>
    <x v="0"/>
    <x v="323"/>
    <n v="0.25278677577235831"/>
  </r>
  <r>
    <x v="5"/>
    <x v="1"/>
    <x v="0"/>
    <x v="323"/>
    <n v="0.23534142515001952"/>
  </r>
  <r>
    <x v="5"/>
    <x v="2"/>
    <x v="0"/>
    <x v="323"/>
    <n v="4.4147629034881097"/>
  </r>
  <r>
    <x v="5"/>
    <x v="7"/>
    <x v="0"/>
    <x v="323"/>
    <n v="0.83809146675078261"/>
  </r>
  <r>
    <x v="5"/>
    <x v="8"/>
    <x v="0"/>
    <x v="323"/>
    <n v="0.25278677577235831"/>
  </r>
  <r>
    <x v="5"/>
    <x v="5"/>
    <x v="0"/>
    <x v="323"/>
    <n v="4.4147629034881097"/>
  </r>
  <r>
    <x v="5"/>
    <x v="3"/>
    <x v="0"/>
    <x v="324"/>
    <n v="1.9184281280136162"/>
  </r>
  <r>
    <x v="5"/>
    <x v="4"/>
    <x v="0"/>
    <x v="324"/>
    <n v="1.4178914047294544"/>
  </r>
  <r>
    <x v="5"/>
    <x v="0"/>
    <x v="0"/>
    <x v="325"/>
    <n v="68.356045361967531"/>
  </r>
  <r>
    <x v="5"/>
    <x v="6"/>
    <x v="0"/>
    <x v="325"/>
    <n v="0.25234817849024216"/>
  </r>
  <r>
    <x v="5"/>
    <x v="1"/>
    <x v="0"/>
    <x v="325"/>
    <n v="0.23604458900903161"/>
  </r>
  <r>
    <x v="5"/>
    <x v="2"/>
    <x v="0"/>
    <x v="325"/>
    <n v="4.4220331995643436"/>
  </r>
  <r>
    <x v="5"/>
    <x v="7"/>
    <x v="0"/>
    <x v="325"/>
    <n v="0.83678598354810074"/>
  </r>
  <r>
    <x v="5"/>
    <x v="8"/>
    <x v="0"/>
    <x v="325"/>
    <n v="0.25234817849024216"/>
  </r>
  <r>
    <x v="5"/>
    <x v="5"/>
    <x v="0"/>
    <x v="325"/>
    <n v="4.4220331995643436"/>
  </r>
  <r>
    <x v="5"/>
    <x v="3"/>
    <x v="0"/>
    <x v="326"/>
    <n v="1.9258787497729468"/>
  </r>
  <r>
    <x v="5"/>
    <x v="4"/>
    <x v="0"/>
    <x v="326"/>
    <n v="1.4166939500258602"/>
  </r>
  <r>
    <x v="5"/>
    <x v="0"/>
    <x v="0"/>
    <x v="327"/>
    <n v="68.119289320064908"/>
  </r>
  <r>
    <x v="5"/>
    <x v="6"/>
    <x v="0"/>
    <x v="327"/>
    <n v="0.25189391831795532"/>
  </r>
  <r>
    <x v="5"/>
    <x v="1"/>
    <x v="0"/>
    <x v="327"/>
    <n v="0.23675604190262148"/>
  </r>
  <r>
    <x v="5"/>
    <x v="2"/>
    <x v="0"/>
    <x v="327"/>
    <n v="4.4294257405313653"/>
  </r>
  <r>
    <x v="5"/>
    <x v="7"/>
    <x v="0"/>
    <x v="327"/>
    <n v="0.83543405901055978"/>
  </r>
  <r>
    <x v="5"/>
    <x v="8"/>
    <x v="0"/>
    <x v="327"/>
    <n v="0.25189391831795532"/>
  </r>
  <r>
    <x v="5"/>
    <x v="5"/>
    <x v="0"/>
    <x v="327"/>
    <n v="4.4294257405313653"/>
  </r>
  <r>
    <x v="5"/>
    <x v="3"/>
    <x v="0"/>
    <x v="328"/>
    <n v="1.933209333392627"/>
  </r>
  <r>
    <x v="5"/>
    <x v="4"/>
    <x v="0"/>
    <x v="328"/>
    <n v="1.4154807682892567"/>
  </r>
  <r>
    <x v="5"/>
    <x v="0"/>
    <x v="0"/>
    <x v="329"/>
    <n v="67.881820018990098"/>
  </r>
  <r>
    <x v="5"/>
    <x v="6"/>
    <x v="0"/>
    <x v="329"/>
    <n v="0.25144111128416546"/>
  </r>
  <r>
    <x v="5"/>
    <x v="1"/>
    <x v="0"/>
    <x v="329"/>
    <n v="0.2374693010748061"/>
  </r>
  <r>
    <x v="5"/>
    <x v="2"/>
    <x v="0"/>
    <x v="329"/>
    <n v="4.4368746237289125"/>
  </r>
  <r>
    <x v="5"/>
    <x v="7"/>
    <x v="0"/>
    <x v="329"/>
    <n v="0.8340791807432093"/>
  </r>
  <r>
    <x v="5"/>
    <x v="8"/>
    <x v="0"/>
    <x v="329"/>
    <n v="0.25144111128416546"/>
  </r>
  <r>
    <x v="5"/>
    <x v="5"/>
    <x v="0"/>
    <x v="329"/>
    <n v="4.4368746237289125"/>
  </r>
  <r>
    <x v="5"/>
    <x v="3"/>
    <x v="0"/>
    <x v="330"/>
    <n v="1.9405400458605504"/>
  </r>
  <r>
    <x v="5"/>
    <x v="4"/>
    <x v="0"/>
    <x v="330"/>
    <n v="1.4142917485634898"/>
  </r>
  <r>
    <x v="5"/>
    <x v="0"/>
    <x v="0"/>
    <x v="331"/>
    <n v="67.64363418136611"/>
  </r>
  <r>
    <x v="5"/>
    <x v="6"/>
    <x v="0"/>
    <x v="331"/>
    <n v="0.25098593721232521"/>
  </r>
  <r>
    <x v="5"/>
    <x v="1"/>
    <x v="0"/>
    <x v="331"/>
    <n v="0.2381858376239942"/>
  </r>
  <r>
    <x v="5"/>
    <x v="2"/>
    <x v="0"/>
    <x v="331"/>
    <n v="4.4440871634112344"/>
  </r>
  <r>
    <x v="5"/>
    <x v="7"/>
    <x v="0"/>
    <x v="331"/>
    <n v="0.83276509856197012"/>
  </r>
  <r>
    <x v="5"/>
    <x v="8"/>
    <x v="0"/>
    <x v="331"/>
    <n v="0.25098593721232521"/>
  </r>
  <r>
    <x v="5"/>
    <x v="5"/>
    <x v="0"/>
    <x v="331"/>
    <n v="4.4440871634112344"/>
  </r>
  <r>
    <x v="5"/>
    <x v="3"/>
    <x v="0"/>
    <x v="332"/>
    <n v="1.9478708915074749"/>
  </r>
  <r>
    <x v="5"/>
    <x v="4"/>
    <x v="0"/>
    <x v="332"/>
    <n v="1.4130476242649515"/>
  </r>
  <r>
    <x v="5"/>
    <x v="0"/>
    <x v="0"/>
    <x v="333"/>
    <n v="67.404722219285745"/>
  </r>
  <r>
    <x v="5"/>
    <x v="6"/>
    <x v="0"/>
    <x v="333"/>
    <n v="0.25051183862657861"/>
  </r>
  <r>
    <x v="5"/>
    <x v="1"/>
    <x v="0"/>
    <x v="333"/>
    <n v="0.23891196208036558"/>
  </r>
  <r>
    <x v="5"/>
    <x v="2"/>
    <x v="0"/>
    <x v="333"/>
    <n v="4.4515363128511432"/>
  </r>
  <r>
    <x v="5"/>
    <x v="7"/>
    <x v="0"/>
    <x v="333"/>
    <n v="0.83140439257300636"/>
  </r>
  <r>
    <x v="5"/>
    <x v="8"/>
    <x v="0"/>
    <x v="333"/>
    <n v="0.25051183862657861"/>
  </r>
  <r>
    <x v="5"/>
    <x v="5"/>
    <x v="0"/>
    <x v="333"/>
    <n v="4.4515363128511432"/>
  </r>
  <r>
    <x v="5"/>
    <x v="3"/>
    <x v="0"/>
    <x v="334"/>
    <n v="1.955201865981171"/>
  </r>
  <r>
    <x v="5"/>
    <x v="4"/>
    <x v="0"/>
    <x v="334"/>
    <n v="1.4118286628222787"/>
  </r>
  <r>
    <x v="5"/>
    <x v="0"/>
    <x v="0"/>
    <x v="335"/>
    <n v="67.16508467938425"/>
  </r>
  <r>
    <x v="5"/>
    <x v="6"/>
    <x v="0"/>
    <x v="335"/>
    <n v="0.25004547384732884"/>
  </r>
  <r>
    <x v="5"/>
    <x v="1"/>
    <x v="0"/>
    <x v="335"/>
    <n v="0.23963753990149883"/>
  </r>
  <r>
    <x v="5"/>
    <x v="2"/>
    <x v="0"/>
    <x v="335"/>
    <n v="4.4588072607492846"/>
  </r>
  <r>
    <x v="5"/>
    <x v="7"/>
    <x v="0"/>
    <x v="335"/>
    <n v="0.83008471209908929"/>
  </r>
  <r>
    <x v="5"/>
    <x v="8"/>
    <x v="0"/>
    <x v="335"/>
    <n v="0.25004547384732884"/>
  </r>
  <r>
    <x v="5"/>
    <x v="5"/>
    <x v="0"/>
    <x v="335"/>
    <n v="4.4588072607492846"/>
  </r>
  <r>
    <x v="5"/>
    <x v="3"/>
    <x v="0"/>
    <x v="336"/>
    <n v="1.9626531556975912"/>
  </r>
  <r>
    <x v="5"/>
    <x v="4"/>
    <x v="0"/>
    <x v="336"/>
    <n v="1.4105536015512232"/>
  </r>
  <r>
    <x v="5"/>
    <x v="0"/>
    <x v="0"/>
    <x v="337"/>
    <n v="66.924713183151411"/>
  </r>
  <r>
    <x v="5"/>
    <x v="6"/>
    <x v="0"/>
    <x v="337"/>
    <n v="0.24956347269773232"/>
  </r>
  <r>
    <x v="5"/>
    <x v="1"/>
    <x v="0"/>
    <x v="337"/>
    <n v="0.24037149623283743"/>
  </r>
  <r>
    <x v="5"/>
    <x v="2"/>
    <x v="0"/>
    <x v="337"/>
    <n v="4.4660841613274194"/>
  </r>
  <r>
    <x v="5"/>
    <x v="7"/>
    <x v="0"/>
    <x v="337"/>
    <n v="0.82871822337244527"/>
  </r>
  <r>
    <x v="5"/>
    <x v="8"/>
    <x v="0"/>
    <x v="337"/>
    <n v="0.24956347269773232"/>
  </r>
  <r>
    <x v="5"/>
    <x v="5"/>
    <x v="0"/>
    <x v="337"/>
    <n v="4.4660841613274194"/>
  </r>
  <r>
    <x v="5"/>
    <x v="3"/>
    <x v="0"/>
    <x v="338"/>
    <n v="1.9697440279199174"/>
  </r>
  <r>
    <x v="5"/>
    <x v="4"/>
    <x v="0"/>
    <x v="338"/>
    <n v="1.4092628203717039"/>
  </r>
  <r>
    <x v="5"/>
    <x v="0"/>
    <x v="0"/>
    <x v="339"/>
    <n v="66.683603281742407"/>
  </r>
  <r>
    <x v="5"/>
    <x v="6"/>
    <x v="0"/>
    <x v="339"/>
    <n v="0.24907616795721052"/>
  </r>
  <r>
    <x v="5"/>
    <x v="1"/>
    <x v="0"/>
    <x v="339"/>
    <n v="0.24110990140900612"/>
  </r>
  <r>
    <x v="5"/>
    <x v="2"/>
    <x v="0"/>
    <x v="339"/>
    <n v="4.4735427104167202"/>
  </r>
  <r>
    <x v="5"/>
    <x v="7"/>
    <x v="0"/>
    <x v="339"/>
    <n v="0.827348969232646"/>
  </r>
  <r>
    <x v="5"/>
    <x v="8"/>
    <x v="0"/>
    <x v="339"/>
    <n v="0.24907616795721052"/>
  </r>
  <r>
    <x v="5"/>
    <x v="5"/>
    <x v="0"/>
    <x v="339"/>
    <n v="4.4735427104167202"/>
  </r>
  <r>
    <x v="5"/>
    <x v="3"/>
    <x v="0"/>
    <x v="340"/>
    <n v="1.9768350163815285"/>
  </r>
  <r>
    <x v="5"/>
    <x v="4"/>
    <x v="0"/>
    <x v="340"/>
    <n v="1.4080834431215772"/>
  </r>
  <r>
    <x v="5"/>
    <x v="0"/>
    <x v="0"/>
    <x v="341"/>
    <n v="66.441754222354831"/>
  </r>
  <r>
    <x v="5"/>
    <x v="6"/>
    <x v="0"/>
    <x v="341"/>
    <n v="0.24859328947113249"/>
  </r>
  <r>
    <x v="5"/>
    <x v="1"/>
    <x v="0"/>
    <x v="341"/>
    <n v="0.24184905938758205"/>
  </r>
  <r>
    <x v="5"/>
    <x v="2"/>
    <x v="0"/>
    <x v="341"/>
    <n v="4.4803824477119258"/>
  </r>
  <r>
    <x v="5"/>
    <x v="7"/>
    <x v="0"/>
    <x v="341"/>
    <n v="0.82610953281123334"/>
  </r>
  <r>
    <x v="5"/>
    <x v="8"/>
    <x v="0"/>
    <x v="341"/>
    <n v="0.24859328947113249"/>
  </r>
  <r>
    <x v="5"/>
    <x v="5"/>
    <x v="0"/>
    <x v="341"/>
    <n v="4.4803824477119258"/>
  </r>
  <r>
    <x v="5"/>
    <x v="3"/>
    <x v="0"/>
    <x v="342"/>
    <n v="1.9841665104824546"/>
  </r>
  <r>
    <x v="5"/>
    <x v="4"/>
    <x v="0"/>
    <x v="342"/>
    <n v="1.4067627474596556"/>
  </r>
  <r>
    <x v="5"/>
    <x v="0"/>
    <x v="0"/>
    <x v="343"/>
    <n v="66.199148250834611"/>
  </r>
  <r>
    <x v="5"/>
    <x v="6"/>
    <x v="0"/>
    <x v="343"/>
    <n v="0.24807039117752339"/>
  </r>
  <r>
    <x v="5"/>
    <x v="1"/>
    <x v="0"/>
    <x v="343"/>
    <n v="0.24260597152022598"/>
  </r>
  <r>
    <x v="5"/>
    <x v="2"/>
    <x v="0"/>
    <x v="343"/>
    <n v="4.4878322560432871"/>
  </r>
  <r>
    <x v="5"/>
    <x v="7"/>
    <x v="0"/>
    <x v="343"/>
    <n v="0.82473476726554318"/>
  </r>
  <r>
    <x v="5"/>
    <x v="8"/>
    <x v="0"/>
    <x v="343"/>
    <n v="0.24807039117752339"/>
  </r>
  <r>
    <x v="5"/>
    <x v="5"/>
    <x v="0"/>
    <x v="343"/>
    <n v="4.4878322560432871"/>
  </r>
  <r>
    <x v="5"/>
    <x v="3"/>
    <x v="0"/>
    <x v="344"/>
    <n v="1.9914981333664761"/>
  </r>
  <r>
    <x v="5"/>
    <x v="4"/>
    <x v="0"/>
    <x v="344"/>
    <n v="1.4054696914899356"/>
  </r>
  <r>
    <x v="5"/>
    <x v="0"/>
    <x v="0"/>
    <x v="345"/>
    <n v="65.955793657068355"/>
  </r>
  <r>
    <x v="5"/>
    <x v="6"/>
    <x v="0"/>
    <x v="345"/>
    <n v="0.24757556070223899"/>
  </r>
  <r>
    <x v="5"/>
    <x v="1"/>
    <x v="0"/>
    <x v="345"/>
    <n v="0.24335459376625712"/>
  </r>
  <r>
    <x v="5"/>
    <x v="2"/>
    <x v="0"/>
    <x v="345"/>
    <n v="4.4950456914200609"/>
  </r>
  <r>
    <x v="5"/>
    <x v="7"/>
    <x v="0"/>
    <x v="345"/>
    <n v="0.82340158361136406"/>
  </r>
  <r>
    <x v="5"/>
    <x v="8"/>
    <x v="0"/>
    <x v="345"/>
    <n v="0.24757556070223899"/>
  </r>
  <r>
    <x v="5"/>
    <x v="5"/>
    <x v="0"/>
    <x v="345"/>
    <n v="4.4950456914200609"/>
  </r>
  <r>
    <x v="5"/>
    <x v="3"/>
    <x v="0"/>
    <x v="346"/>
    <n v="1.9988298893516721"/>
  </r>
  <r>
    <x v="5"/>
    <x v="4"/>
    <x v="0"/>
    <x v="346"/>
    <n v="1.4041180729269742"/>
  </r>
  <r>
    <x v="5"/>
    <x v="0"/>
    <x v="0"/>
    <x v="347"/>
    <n v="65.711680745820232"/>
  </r>
  <r>
    <x v="5"/>
    <x v="6"/>
    <x v="0"/>
    <x v="347"/>
    <n v="0.24706192175199612"/>
  </r>
  <r>
    <x v="5"/>
    <x v="1"/>
    <x v="0"/>
    <x v="347"/>
    <n v="0.2441129112481227"/>
  </r>
  <r>
    <x v="5"/>
    <x v="2"/>
    <x v="0"/>
    <x v="347"/>
    <n v="4.5024957658559606"/>
  </r>
  <r>
    <x v="5"/>
    <x v="7"/>
    <x v="0"/>
    <x v="347"/>
    <n v="0.82202128672569141"/>
  </r>
  <r>
    <x v="5"/>
    <x v="8"/>
    <x v="0"/>
    <x v="347"/>
    <n v="0.24706192175199612"/>
  </r>
  <r>
    <x v="5"/>
    <x v="5"/>
    <x v="0"/>
    <x v="347"/>
    <n v="4.5024957658559606"/>
  </r>
  <r>
    <x v="5"/>
    <x v="3"/>
    <x v="0"/>
    <x v="348"/>
    <n v="2.0061617741130799"/>
  </r>
  <r>
    <x v="5"/>
    <x v="4"/>
    <x v="0"/>
    <x v="348"/>
    <n v="1.4027950943590328"/>
  </r>
  <r>
    <x v="5"/>
    <x v="0"/>
    <x v="0"/>
    <x v="349"/>
    <n v="65.466809775837476"/>
  </r>
  <r>
    <x v="5"/>
    <x v="6"/>
    <x v="0"/>
    <x v="349"/>
    <n v="0.24655547027111155"/>
  </r>
  <r>
    <x v="5"/>
    <x v="1"/>
    <x v="0"/>
    <x v="349"/>
    <n v="0.24487096998276037"/>
  </r>
  <r>
    <x v="5"/>
    <x v="2"/>
    <x v="0"/>
    <x v="349"/>
    <n v="4.5097676165428124"/>
  </r>
  <r>
    <x v="5"/>
    <x v="7"/>
    <x v="0"/>
    <x v="349"/>
    <n v="0.82068279180420112"/>
  </r>
  <r>
    <x v="5"/>
    <x v="8"/>
    <x v="0"/>
    <x v="349"/>
    <n v="0.24655547027111155"/>
  </r>
  <r>
    <x v="5"/>
    <x v="5"/>
    <x v="0"/>
    <x v="349"/>
    <n v="4.5097676165428124"/>
  </r>
  <r>
    <x v="5"/>
    <x v="3"/>
    <x v="0"/>
    <x v="350"/>
    <n v="2.0136139889615823"/>
  </r>
  <r>
    <x v="5"/>
    <x v="4"/>
    <x v="0"/>
    <x v="350"/>
    <n v="1.401412558674564"/>
  </r>
  <r>
    <x v="5"/>
    <x v="0"/>
    <x v="0"/>
    <x v="351"/>
    <n v="65.22117223685396"/>
  </r>
  <r>
    <x v="5"/>
    <x v="6"/>
    <x v="0"/>
    <x v="351"/>
    <n v="0.2460334155711999"/>
  </r>
  <r>
    <x v="5"/>
    <x v="1"/>
    <x v="0"/>
    <x v="351"/>
    <n v="0.24563753898352222"/>
  </r>
  <r>
    <x v="5"/>
    <x v="2"/>
    <x v="0"/>
    <x v="351"/>
    <n v="4.5171617381095963"/>
  </r>
  <r>
    <x v="5"/>
    <x v="7"/>
    <x v="0"/>
    <x v="351"/>
    <n v="0.81929700944147188"/>
  </r>
  <r>
    <x v="5"/>
    <x v="8"/>
    <x v="0"/>
    <x v="351"/>
    <n v="0.2460334155711999"/>
  </r>
  <r>
    <x v="5"/>
    <x v="5"/>
    <x v="0"/>
    <x v="351"/>
    <n v="4.5171617381095963"/>
  </r>
  <r>
    <x v="5"/>
    <x v="3"/>
    <x v="0"/>
    <x v="352"/>
    <n v="2.020946139860369"/>
  </r>
  <r>
    <x v="5"/>
    <x v="4"/>
    <x v="0"/>
    <x v="352"/>
    <n v="1.4000143132427256"/>
  </r>
  <r>
    <x v="5"/>
    <x v="0"/>
    <x v="0"/>
    <x v="353"/>
    <n v="64.974765904495598"/>
  </r>
  <r>
    <x v="5"/>
    <x v="6"/>
    <x v="0"/>
    <x v="353"/>
    <n v="0.24551215311914348"/>
  </r>
  <r>
    <x v="5"/>
    <x v="1"/>
    <x v="0"/>
    <x v="353"/>
    <n v="0.24640633235835591"/>
  </r>
  <r>
    <x v="5"/>
    <x v="2"/>
    <x v="0"/>
    <x v="353"/>
    <n v="4.5246122138141587"/>
  </r>
  <r>
    <x v="5"/>
    <x v="7"/>
    <x v="0"/>
    <x v="353"/>
    <n v="0.81790853202028813"/>
  </r>
  <r>
    <x v="5"/>
    <x v="8"/>
    <x v="0"/>
    <x v="353"/>
    <n v="0.24551215311914348"/>
  </r>
  <r>
    <x v="5"/>
    <x v="5"/>
    <x v="0"/>
    <x v="353"/>
    <n v="4.5246122138141587"/>
  </r>
  <r>
    <x v="5"/>
    <x v="3"/>
    <x v="0"/>
    <x v="354"/>
    <n v="2.0282784195070569"/>
  </r>
  <r>
    <x v="5"/>
    <x v="4"/>
    <x v="0"/>
    <x v="354"/>
    <n v="1.3986462161561963"/>
  </r>
  <r>
    <x v="5"/>
    <x v="0"/>
    <x v="0"/>
    <x v="355"/>
    <n v="64.727587122379944"/>
  </r>
  <r>
    <x v="5"/>
    <x v="6"/>
    <x v="0"/>
    <x v="355"/>
    <n v="0.24498801616766344"/>
  </r>
  <r>
    <x v="5"/>
    <x v="1"/>
    <x v="0"/>
    <x v="355"/>
    <n v="0.24717878211565203"/>
  </r>
  <r>
    <x v="5"/>
    <x v="2"/>
    <x v="0"/>
    <x v="355"/>
    <n v="4.5318262953378019"/>
  </r>
  <r>
    <x v="5"/>
    <x v="7"/>
    <x v="0"/>
    <x v="355"/>
    <n v="0.8165621833484954"/>
  </r>
  <r>
    <x v="5"/>
    <x v="8"/>
    <x v="0"/>
    <x v="355"/>
    <n v="0.24498801616766344"/>
  </r>
  <r>
    <x v="5"/>
    <x v="5"/>
    <x v="0"/>
    <x v="355"/>
    <n v="4.5318262953378019"/>
  </r>
  <r>
    <x v="5"/>
    <x v="3"/>
    <x v="0"/>
    <x v="356"/>
    <n v="2.0356108322067579"/>
  </r>
  <r>
    <x v="5"/>
    <x v="4"/>
    <x v="0"/>
    <x v="356"/>
    <n v="1.3972170624228619"/>
  </r>
  <r>
    <x v="5"/>
    <x v="0"/>
    <x v="0"/>
    <x v="357"/>
    <n v="64.479626113951383"/>
  </r>
  <r>
    <x v="5"/>
    <x v="6"/>
    <x v="0"/>
    <x v="357"/>
    <n v="0.24444515112914128"/>
  </r>
  <r>
    <x v="5"/>
    <x v="1"/>
    <x v="0"/>
    <x v="357"/>
    <n v="0.24796100842856006"/>
  </r>
  <r>
    <x v="5"/>
    <x v="2"/>
    <x v="0"/>
    <x v="357"/>
    <n v="4.5392770370507352"/>
  </r>
  <r>
    <x v="5"/>
    <x v="7"/>
    <x v="0"/>
    <x v="357"/>
    <n v="0.81516838930628777"/>
  </r>
  <r>
    <x v="5"/>
    <x v="8"/>
    <x v="0"/>
    <x v="357"/>
    <n v="0.24444515112914128"/>
  </r>
  <r>
    <x v="5"/>
    <x v="5"/>
    <x v="0"/>
    <x v="357"/>
    <n v="4.5392770370507352"/>
  </r>
  <r>
    <x v="5"/>
    <x v="3"/>
    <x v="0"/>
    <x v="358"/>
    <n v="2.0429433736238956"/>
  </r>
  <r>
    <x v="5"/>
    <x v="4"/>
    <x v="0"/>
    <x v="358"/>
    <n v="1.3958190569330453"/>
  </r>
  <r>
    <x v="5"/>
    <x v="0"/>
    <x v="0"/>
    <x v="359"/>
    <n v="64.230882923193647"/>
  </r>
  <r>
    <x v="5"/>
    <x v="6"/>
    <x v="0"/>
    <x v="359"/>
    <n v="0.24390907181389671"/>
  </r>
  <r>
    <x v="5"/>
    <x v="1"/>
    <x v="0"/>
    <x v="359"/>
    <n v="0.24874319075773901"/>
  </r>
  <r>
    <x v="5"/>
    <x v="2"/>
    <x v="0"/>
    <x v="359"/>
    <n v="4.3180183212656686"/>
  </r>
  <r>
    <x v="5"/>
    <x v="7"/>
    <x v="0"/>
    <x v="359"/>
    <n v="0.81381693727573201"/>
  </r>
  <r>
    <x v="5"/>
    <x v="8"/>
    <x v="0"/>
    <x v="359"/>
    <n v="0.24390907181389671"/>
  </r>
  <r>
    <x v="5"/>
    <x v="5"/>
    <x v="0"/>
    <x v="359"/>
    <n v="4.3180183212656686"/>
  </r>
  <r>
    <x v="5"/>
    <x v="3"/>
    <x v="0"/>
    <x v="360"/>
    <n v="1.5828628187896099"/>
  </r>
  <r>
    <x v="5"/>
    <x v="4"/>
    <x v="0"/>
    <x v="360"/>
    <n v="1.3943590008148155"/>
  </r>
  <r>
    <x v="5"/>
    <x v="0"/>
    <x v="0"/>
    <x v="361"/>
    <n v="63.976598870987871"/>
  </r>
  <r>
    <x v="5"/>
    <x v="6"/>
    <x v="0"/>
    <x v="361"/>
    <n v="0.23112510771118333"/>
  </r>
  <r>
    <x v="5"/>
    <x v="1"/>
    <x v="0"/>
    <x v="361"/>
    <n v="0.25428405220577244"/>
  </r>
  <r>
    <x v="5"/>
    <x v="2"/>
    <x v="0"/>
    <x v="361"/>
    <n v="4.0796403186387975"/>
  </r>
  <r>
    <x v="5"/>
    <x v="7"/>
    <x v="0"/>
    <x v="361"/>
    <n v="0.81257258490875783"/>
  </r>
  <r>
    <x v="5"/>
    <x v="8"/>
    <x v="0"/>
    <x v="361"/>
    <n v="0.23112510771118333"/>
  </r>
  <r>
    <x v="5"/>
    <x v="5"/>
    <x v="0"/>
    <x v="361"/>
    <n v="4.0796403186387975"/>
  </r>
  <r>
    <x v="5"/>
    <x v="3"/>
    <x v="0"/>
    <x v="362"/>
    <n v="1.5850671532042782"/>
  </r>
  <r>
    <x v="5"/>
    <x v="4"/>
    <x v="0"/>
    <x v="362"/>
    <n v="1.3938731136597937"/>
  </r>
  <r>
    <x v="5"/>
    <x v="0"/>
    <x v="0"/>
    <x v="363"/>
    <n v="63.716387015874382"/>
  </r>
  <r>
    <x v="5"/>
    <x v="6"/>
    <x v="0"/>
    <x v="363"/>
    <n v="0.21750126016955265"/>
  </r>
  <r>
    <x v="5"/>
    <x v="1"/>
    <x v="0"/>
    <x v="363"/>
    <n v="0.26021185511348643"/>
  </r>
  <r>
    <x v="5"/>
    <x v="2"/>
    <x v="0"/>
    <x v="363"/>
    <n v="4.0817752694520015"/>
  </r>
  <r>
    <x v="5"/>
    <x v="7"/>
    <x v="0"/>
    <x v="363"/>
    <n v="0.81149166776115345"/>
  </r>
  <r>
    <x v="5"/>
    <x v="8"/>
    <x v="0"/>
    <x v="363"/>
    <n v="0.21750126016955265"/>
  </r>
  <r>
    <x v="5"/>
    <x v="5"/>
    <x v="0"/>
    <x v="363"/>
    <n v="4.0817752694520015"/>
  </r>
  <r>
    <x v="5"/>
    <x v="3"/>
    <x v="0"/>
    <x v="364"/>
    <n v="1.5871473061817465"/>
  </r>
  <r>
    <x v="5"/>
    <x v="4"/>
    <x v="0"/>
    <x v="364"/>
    <n v="1.3934142580198206"/>
  </r>
  <r>
    <x v="5"/>
    <x v="0"/>
    <x v="0"/>
    <x v="365"/>
    <n v="63.455335610014956"/>
  </r>
  <r>
    <x v="5"/>
    <x v="6"/>
    <x v="0"/>
    <x v="365"/>
    <n v="0.21672997731685695"/>
  </r>
  <r>
    <x v="5"/>
    <x v="1"/>
    <x v="0"/>
    <x v="365"/>
    <n v="0.26105140585942421"/>
  </r>
  <r>
    <x v="5"/>
    <x v="2"/>
    <x v="0"/>
    <x v="365"/>
    <n v="4.0837971609019785"/>
  </r>
  <r>
    <x v="5"/>
    <x v="7"/>
    <x v="0"/>
    <x v="365"/>
    <n v="0.81048043556845129"/>
  </r>
  <r>
    <x v="5"/>
    <x v="8"/>
    <x v="0"/>
    <x v="365"/>
    <n v="0.21672997731685695"/>
  </r>
  <r>
    <x v="5"/>
    <x v="5"/>
    <x v="0"/>
    <x v="365"/>
    <n v="4.0837971609019785"/>
  </r>
  <r>
    <x v="5"/>
    <x v="3"/>
    <x v="0"/>
    <x v="366"/>
    <n v="1.5892621396291551"/>
  </r>
  <r>
    <x v="5"/>
    <x v="4"/>
    <x v="0"/>
    <x v="366"/>
    <n v="1.3929193631404546"/>
  </r>
  <r>
    <x v="5"/>
    <x v="0"/>
    <x v="0"/>
    <x v="367"/>
    <n v="63.19343882325439"/>
  </r>
  <r>
    <x v="5"/>
    <x v="6"/>
    <x v="0"/>
    <x v="367"/>
    <n v="0.21594893284021746"/>
  </r>
  <r>
    <x v="5"/>
    <x v="1"/>
    <x v="0"/>
    <x v="367"/>
    <n v="0.26189678676056655"/>
  </r>
  <r>
    <x v="5"/>
    <x v="2"/>
    <x v="0"/>
    <x v="367"/>
    <n v="4.0859401462418266"/>
  </r>
  <r>
    <x v="5"/>
    <x v="7"/>
    <x v="0"/>
    <x v="367"/>
    <n v="0.80939948841338039"/>
  </r>
  <r>
    <x v="5"/>
    <x v="8"/>
    <x v="0"/>
    <x v="367"/>
    <n v="0.21594893284021746"/>
  </r>
  <r>
    <x v="5"/>
    <x v="5"/>
    <x v="0"/>
    <x v="367"/>
    <n v="4.0859401462418266"/>
  </r>
  <r>
    <x v="5"/>
    <x v="3"/>
    <x v="0"/>
    <x v="368"/>
    <n v="1.5913769839763114"/>
  </r>
  <r>
    <x v="5"/>
    <x v="4"/>
    <x v="0"/>
    <x v="368"/>
    <n v="1.3924361095881244"/>
  </r>
  <r>
    <x v="5"/>
    <x v="0"/>
    <x v="0"/>
    <x v="369"/>
    <n v="62.930695756951323"/>
  </r>
  <r>
    <x v="5"/>
    <x v="6"/>
    <x v="0"/>
    <x v="369"/>
    <n v="0.21517050722250969"/>
  </r>
  <r>
    <x v="5"/>
    <x v="1"/>
    <x v="0"/>
    <x v="369"/>
    <n v="0.2627430663030636"/>
  </r>
  <r>
    <x v="5"/>
    <x v="2"/>
    <x v="0"/>
    <x v="369"/>
    <n v="4.0880151110556184"/>
  </r>
  <r>
    <x v="5"/>
    <x v="7"/>
    <x v="0"/>
    <x v="369"/>
    <n v="0.80835338161714243"/>
  </r>
  <r>
    <x v="5"/>
    <x v="8"/>
    <x v="0"/>
    <x v="369"/>
    <n v="0.21517050722250969"/>
  </r>
  <r>
    <x v="5"/>
    <x v="5"/>
    <x v="0"/>
    <x v="369"/>
    <n v="4.0880151110556184"/>
  </r>
  <r>
    <x v="5"/>
    <x v="3"/>
    <x v="0"/>
    <x v="370"/>
    <n v="1.5934918395752895"/>
  </r>
  <r>
    <x v="5"/>
    <x v="4"/>
    <x v="0"/>
    <x v="370"/>
    <n v="1.3919322805946432"/>
  </r>
  <r>
    <x v="5"/>
    <x v="0"/>
    <x v="0"/>
    <x v="371"/>
    <n v="62.667101504735228"/>
  </r>
  <r>
    <x v="5"/>
    <x v="6"/>
    <x v="0"/>
    <x v="371"/>
    <n v="0.2143846960030503"/>
  </r>
  <r>
    <x v="5"/>
    <x v="1"/>
    <x v="0"/>
    <x v="371"/>
    <n v="0.26359425221609484"/>
  </r>
  <r>
    <x v="5"/>
    <x v="2"/>
    <x v="0"/>
    <x v="371"/>
    <n v="4.0901581185975733"/>
  </r>
  <r>
    <x v="5"/>
    <x v="7"/>
    <x v="0"/>
    <x v="371"/>
    <n v="0.80727242453373904"/>
  </r>
  <r>
    <x v="5"/>
    <x v="8"/>
    <x v="0"/>
    <x v="371"/>
    <n v="0.2143846960030503"/>
  </r>
  <r>
    <x v="5"/>
    <x v="5"/>
    <x v="0"/>
    <x v="371"/>
    <n v="4.0901581185975733"/>
  </r>
  <r>
    <x v="5"/>
    <x v="3"/>
    <x v="0"/>
    <x v="372"/>
    <n v="1.5956067060734602"/>
  </r>
  <r>
    <x v="5"/>
    <x v="4"/>
    <x v="0"/>
    <x v="372"/>
    <n v="1.3914403813864773"/>
  </r>
  <r>
    <x v="5"/>
    <x v="0"/>
    <x v="0"/>
    <x v="373"/>
    <n v="62.402654003040027"/>
  </r>
  <r>
    <x v="5"/>
    <x v="6"/>
    <x v="0"/>
    <x v="373"/>
    <n v="0.21359862832380891"/>
  </r>
  <r>
    <x v="5"/>
    <x v="1"/>
    <x v="0"/>
    <x v="373"/>
    <n v="0.26444750169519804"/>
  </r>
  <r>
    <x v="5"/>
    <x v="2"/>
    <x v="0"/>
    <x v="373"/>
    <n v="4.0922498340363855"/>
  </r>
  <r>
    <x v="5"/>
    <x v="7"/>
    <x v="0"/>
    <x v="373"/>
    <n v="0.80622631549840762"/>
  </r>
  <r>
    <x v="5"/>
    <x v="8"/>
    <x v="0"/>
    <x v="373"/>
    <n v="0.21359862832380891"/>
  </r>
  <r>
    <x v="5"/>
    <x v="5"/>
    <x v="0"/>
    <x v="373"/>
    <n v="4.0922498340363855"/>
  </r>
  <r>
    <x v="5"/>
    <x v="3"/>
    <x v="0"/>
    <x v="374"/>
    <n v="1.5977562539524204"/>
  </r>
  <r>
    <x v="5"/>
    <x v="4"/>
    <x v="0"/>
    <x v="374"/>
    <n v="1.3909276188195818"/>
  </r>
  <r>
    <x v="5"/>
    <x v="0"/>
    <x v="0"/>
    <x v="375"/>
    <n v="62.137348670372589"/>
  </r>
  <r>
    <x v="5"/>
    <x v="6"/>
    <x v="0"/>
    <x v="375"/>
    <n v="0.21280604207280854"/>
  </r>
  <r>
    <x v="5"/>
    <x v="1"/>
    <x v="0"/>
    <x v="375"/>
    <n v="0.26530533266744105"/>
  </r>
  <r>
    <x v="5"/>
    <x v="2"/>
    <x v="0"/>
    <x v="375"/>
    <n v="4.0943766923027569"/>
  </r>
  <r>
    <x v="5"/>
    <x v="7"/>
    <x v="0"/>
    <x v="375"/>
    <n v="0.80514535232285012"/>
  </r>
  <r>
    <x v="5"/>
    <x v="8"/>
    <x v="0"/>
    <x v="375"/>
    <n v="0.21280604207280854"/>
  </r>
  <r>
    <x v="5"/>
    <x v="5"/>
    <x v="0"/>
    <x v="375"/>
    <n v="4.0943766923027569"/>
  </r>
  <r>
    <x v="5"/>
    <x v="3"/>
    <x v="0"/>
    <x v="376"/>
    <n v="1.5998711429622725"/>
  </r>
  <r>
    <x v="5"/>
    <x v="4"/>
    <x v="0"/>
    <x v="376"/>
    <n v="1.3904103164486425"/>
  </r>
  <r>
    <x v="5"/>
    <x v="0"/>
    <x v="0"/>
    <x v="377"/>
    <n v="61.871182716678859"/>
  </r>
  <r>
    <x v="5"/>
    <x v="6"/>
    <x v="0"/>
    <x v="377"/>
    <n v="0.21201142676455248"/>
  </r>
  <r>
    <x v="5"/>
    <x v="1"/>
    <x v="0"/>
    <x v="377"/>
    <n v="0.2661659536937292"/>
  </r>
  <r>
    <x v="5"/>
    <x v="2"/>
    <x v="0"/>
    <x v="377"/>
    <n v="4.0965197333278836"/>
  </r>
  <r>
    <x v="5"/>
    <x v="7"/>
    <x v="0"/>
    <x v="377"/>
    <n v="0.804064408806759"/>
  </r>
  <r>
    <x v="5"/>
    <x v="8"/>
    <x v="0"/>
    <x v="377"/>
    <n v="0.21201142676455248"/>
  </r>
  <r>
    <x v="5"/>
    <x v="5"/>
    <x v="0"/>
    <x v="377"/>
    <n v="4.0965197333278836"/>
  </r>
  <r>
    <x v="5"/>
    <x v="3"/>
    <x v="0"/>
    <x v="378"/>
    <n v="1.6019860428619692"/>
  </r>
  <r>
    <x v="5"/>
    <x v="4"/>
    <x v="0"/>
    <x v="378"/>
    <n v="1.3899053788860583"/>
  </r>
  <r>
    <x v="5"/>
    <x v="0"/>
    <x v="0"/>
    <x v="379"/>
    <n v="61.604152933903144"/>
  </r>
  <r>
    <x v="5"/>
    <x v="6"/>
    <x v="0"/>
    <x v="379"/>
    <n v="0.21121376743600814"/>
  </r>
  <r>
    <x v="5"/>
    <x v="1"/>
    <x v="0"/>
    <x v="379"/>
    <n v="0.2670297827757156"/>
  </r>
  <r>
    <x v="5"/>
    <x v="2"/>
    <x v="0"/>
    <x v="379"/>
    <n v="4.0985947520565258"/>
  </r>
  <r>
    <x v="5"/>
    <x v="7"/>
    <x v="0"/>
    <x v="379"/>
    <n v="0.80301832397782913"/>
  </r>
  <r>
    <x v="5"/>
    <x v="8"/>
    <x v="0"/>
    <x v="379"/>
    <n v="0.21121376743600814"/>
  </r>
  <r>
    <x v="5"/>
    <x v="5"/>
    <x v="0"/>
    <x v="379"/>
    <n v="4.0985947520565258"/>
  </r>
  <r>
    <x v="5"/>
    <x v="3"/>
    <x v="0"/>
    <x v="380"/>
    <n v="1.6041009540170181"/>
  </r>
  <r>
    <x v="5"/>
    <x v="4"/>
    <x v="0"/>
    <x v="380"/>
    <n v="1.389379143765912"/>
  </r>
  <r>
    <x v="5"/>
    <x v="0"/>
    <x v="0"/>
    <x v="381"/>
    <n v="61.336254357189453"/>
  </r>
  <r>
    <x v="5"/>
    <x v="6"/>
    <x v="0"/>
    <x v="381"/>
    <n v="0.2104087149331523"/>
  </r>
  <r>
    <x v="5"/>
    <x v="1"/>
    <x v="0"/>
    <x v="381"/>
    <n v="0.26789857671369233"/>
  </r>
  <r>
    <x v="5"/>
    <x v="2"/>
    <x v="0"/>
    <x v="381"/>
    <n v="4.1007378152818053"/>
  </r>
  <r>
    <x v="5"/>
    <x v="7"/>
    <x v="0"/>
    <x v="381"/>
    <n v="0.80193740832190363"/>
  </r>
  <r>
    <x v="5"/>
    <x v="8"/>
    <x v="0"/>
    <x v="381"/>
    <n v="0.2104087149331523"/>
  </r>
  <r>
    <x v="5"/>
    <x v="5"/>
    <x v="0"/>
    <x v="381"/>
    <n v="4.1007378152818053"/>
  </r>
  <r>
    <x v="5"/>
    <x v="3"/>
    <x v="0"/>
    <x v="382"/>
    <n v="1.6062158760691947"/>
  </r>
  <r>
    <x v="5"/>
    <x v="4"/>
    <x v="0"/>
    <x v="382"/>
    <n v="1.3888655618739865"/>
  </r>
  <r>
    <x v="5"/>
    <x v="0"/>
    <x v="0"/>
    <x v="383"/>
    <n v="61.067484821264145"/>
  </r>
  <r>
    <x v="5"/>
    <x v="6"/>
    <x v="0"/>
    <x v="383"/>
    <n v="0.20960324807522487"/>
  </r>
  <r>
    <x v="5"/>
    <x v="1"/>
    <x v="0"/>
    <x v="383"/>
    <n v="0.26876953592530933"/>
  </r>
  <r>
    <x v="5"/>
    <x v="2"/>
    <x v="0"/>
    <x v="383"/>
    <n v="4.1030904358439457"/>
  </r>
  <r>
    <x v="5"/>
    <x v="7"/>
    <x v="0"/>
    <x v="383"/>
    <n v="0.80089135777396037"/>
  </r>
  <r>
    <x v="5"/>
    <x v="8"/>
    <x v="0"/>
    <x v="383"/>
    <n v="0.20960324807522487"/>
  </r>
  <r>
    <x v="5"/>
    <x v="5"/>
    <x v="0"/>
    <x v="383"/>
    <n v="4.1030904358439457"/>
  </r>
  <r>
    <x v="5"/>
    <x v="3"/>
    <x v="0"/>
    <x v="384"/>
    <n v="1.6046176369826082"/>
  </r>
  <r>
    <x v="5"/>
    <x v="4"/>
    <x v="0"/>
    <x v="384"/>
    <n v="1.3883303945569025"/>
  </r>
  <r>
    <x v="5"/>
    <x v="0"/>
    <x v="0"/>
    <x v="385"/>
    <n v="60.797845024250151"/>
  </r>
  <r>
    <x v="5"/>
    <x v="6"/>
    <x v="0"/>
    <x v="385"/>
    <n v="0.20880451075931164"/>
  </r>
  <r>
    <x v="5"/>
    <x v="1"/>
    <x v="0"/>
    <x v="385"/>
    <n v="0.26963979701399388"/>
  </r>
  <r>
    <x v="5"/>
    <x v="2"/>
    <x v="0"/>
    <x v="385"/>
    <n v="4.1054734937298143"/>
  </r>
  <r>
    <x v="5"/>
    <x v="7"/>
    <x v="0"/>
    <x v="385"/>
    <n v="0.79981029938947901"/>
  </r>
  <r>
    <x v="5"/>
    <x v="8"/>
    <x v="0"/>
    <x v="385"/>
    <n v="0.20880451075931164"/>
  </r>
  <r>
    <x v="5"/>
    <x v="5"/>
    <x v="0"/>
    <x v="385"/>
    <n v="4.1054734937298143"/>
  </r>
  <r>
    <x v="5"/>
    <x v="3"/>
    <x v="0"/>
    <x v="386"/>
    <n v="1.6065384764294421"/>
  </r>
  <r>
    <x v="5"/>
    <x v="4"/>
    <x v="0"/>
    <x v="386"/>
    <n v="1.3877971971157699"/>
  </r>
  <r>
    <x v="5"/>
    <x v="0"/>
    <x v="0"/>
    <x v="387"/>
    <n v="60.527331929479438"/>
  </r>
  <r>
    <x v="5"/>
    <x v="6"/>
    <x v="0"/>
    <x v="387"/>
    <n v="0.20800328435245979"/>
  </r>
  <r>
    <x v="5"/>
    <x v="1"/>
    <x v="0"/>
    <x v="387"/>
    <n v="0.27051309477071617"/>
  </r>
  <r>
    <x v="5"/>
    <x v="2"/>
    <x v="0"/>
    <x v="387"/>
    <n v="4.1076342900055662"/>
  </r>
  <r>
    <x v="5"/>
    <x v="7"/>
    <x v="0"/>
    <x v="387"/>
    <n v="0.79872910916058537"/>
  </r>
  <r>
    <x v="5"/>
    <x v="8"/>
    <x v="0"/>
    <x v="387"/>
    <n v="0.20800328435245979"/>
  </r>
  <r>
    <x v="5"/>
    <x v="5"/>
    <x v="0"/>
    <x v="387"/>
    <n v="4.1076342900055662"/>
  </r>
  <r>
    <x v="5"/>
    <x v="3"/>
    <x v="0"/>
    <x v="388"/>
    <n v="1.6085840046644151"/>
  </r>
  <r>
    <x v="5"/>
    <x v="4"/>
    <x v="0"/>
    <x v="388"/>
    <n v="1.3873118834989429"/>
  </r>
  <r>
    <x v="5"/>
    <x v="0"/>
    <x v="0"/>
    <x v="389"/>
    <n v="60.255937330983365"/>
  </r>
  <r>
    <x v="5"/>
    <x v="6"/>
    <x v="0"/>
    <x v="389"/>
    <n v="0.20718678676339849"/>
  </r>
  <r>
    <x v="5"/>
    <x v="1"/>
    <x v="0"/>
    <x v="389"/>
    <n v="0.2713945984960725"/>
  </r>
  <r>
    <x v="5"/>
    <x v="2"/>
    <x v="0"/>
    <x v="389"/>
    <n v="4.1096073278782264"/>
  </r>
  <r>
    <x v="5"/>
    <x v="7"/>
    <x v="0"/>
    <x v="389"/>
    <n v="0.79775250509771478"/>
  </r>
  <r>
    <x v="5"/>
    <x v="8"/>
    <x v="0"/>
    <x v="389"/>
    <n v="0.20718678676339849"/>
  </r>
  <r>
    <x v="5"/>
    <x v="5"/>
    <x v="0"/>
    <x v="389"/>
    <n v="4.1096073278782264"/>
  </r>
  <r>
    <x v="5"/>
    <x v="3"/>
    <x v="0"/>
    <x v="390"/>
    <n v="1.6106988839993841"/>
  </r>
  <r>
    <x v="5"/>
    <x v="4"/>
    <x v="0"/>
    <x v="390"/>
    <n v="1.3867702408971283"/>
  </r>
  <r>
    <x v="5"/>
    <x v="0"/>
    <x v="0"/>
    <x v="391"/>
    <n v="59.983653770593627"/>
  </r>
  <r>
    <x v="5"/>
    <x v="6"/>
    <x v="0"/>
    <x v="391"/>
    <n v="0.20635686800298345"/>
  </r>
  <r>
    <x v="5"/>
    <x v="1"/>
    <x v="0"/>
    <x v="391"/>
    <n v="0.27228356038973878"/>
  </r>
  <r>
    <x v="5"/>
    <x v="2"/>
    <x v="0"/>
    <x v="391"/>
    <n v="4.111756323568625"/>
  </r>
  <r>
    <x v="5"/>
    <x v="7"/>
    <x v="0"/>
    <x v="391"/>
    <n v="0.79667134380452409"/>
  </r>
  <r>
    <x v="5"/>
    <x v="8"/>
    <x v="0"/>
    <x v="391"/>
    <n v="0.20635686800298345"/>
  </r>
  <r>
    <x v="5"/>
    <x v="5"/>
    <x v="0"/>
    <x v="391"/>
    <n v="4.111756323568625"/>
  </r>
  <r>
    <x v="5"/>
    <x v="3"/>
    <x v="0"/>
    <x v="392"/>
    <n v="1.6128137741421966"/>
  </r>
  <r>
    <x v="5"/>
    <x v="4"/>
    <x v="0"/>
    <x v="392"/>
    <n v="1.3862417373042391"/>
  </r>
  <r>
    <x v="5"/>
    <x v="0"/>
    <x v="0"/>
    <x v="393"/>
    <n v="59.710481182948207"/>
  </r>
  <r>
    <x v="5"/>
    <x v="6"/>
    <x v="0"/>
    <x v="393"/>
    <n v="0.20553180641832419"/>
  </r>
  <r>
    <x v="5"/>
    <x v="1"/>
    <x v="0"/>
    <x v="393"/>
    <n v="0.27317258764541796"/>
  </r>
  <r>
    <x v="5"/>
    <x v="2"/>
    <x v="0"/>
    <x v="393"/>
    <n v="4.1138371079838842"/>
  </r>
  <r>
    <x v="5"/>
    <x v="7"/>
    <x v="0"/>
    <x v="393"/>
    <n v="0.7956250707832766"/>
  </r>
  <r>
    <x v="5"/>
    <x v="8"/>
    <x v="0"/>
    <x v="393"/>
    <n v="0.20553180641832419"/>
  </r>
  <r>
    <x v="5"/>
    <x v="5"/>
    <x v="0"/>
    <x v="393"/>
    <n v="4.1138371079838842"/>
  </r>
  <r>
    <x v="5"/>
    <x v="3"/>
    <x v="0"/>
    <x v="394"/>
    <n v="1.6149286754411518"/>
  </r>
  <r>
    <x v="5"/>
    <x v="4"/>
    <x v="0"/>
    <x v="394"/>
    <n v="1.3856911392893467"/>
  </r>
  <r>
    <x v="5"/>
    <x v="0"/>
    <x v="0"/>
    <x v="395"/>
    <n v="59.436414513733666"/>
  </r>
  <r>
    <x v="5"/>
    <x v="6"/>
    <x v="0"/>
    <x v="395"/>
    <n v="0.20469932768832125"/>
  </r>
  <r>
    <x v="5"/>
    <x v="1"/>
    <x v="0"/>
    <x v="395"/>
    <n v="0.2740666692145397"/>
  </r>
  <r>
    <x v="5"/>
    <x v="2"/>
    <x v="0"/>
    <x v="395"/>
    <n v="4.1159861259923414"/>
  </r>
  <r>
    <x v="5"/>
    <x v="7"/>
    <x v="0"/>
    <x v="395"/>
    <n v="0.79454398365141876"/>
  </r>
  <r>
    <x v="5"/>
    <x v="8"/>
    <x v="0"/>
    <x v="395"/>
    <n v="0.20469932768832125"/>
  </r>
  <r>
    <x v="5"/>
    <x v="5"/>
    <x v="0"/>
    <x v="395"/>
    <n v="4.1159861259923414"/>
  </r>
  <r>
    <x v="5"/>
    <x v="3"/>
    <x v="0"/>
    <x v="396"/>
    <n v="1.6170435875478395"/>
  </r>
  <r>
    <x v="5"/>
    <x v="4"/>
    <x v="0"/>
    <x v="396"/>
    <n v="1.3851539694415438"/>
  </r>
  <r>
    <x v="5"/>
    <x v="0"/>
    <x v="0"/>
    <x v="397"/>
    <n v="59.161451452424515"/>
  </r>
  <r>
    <x v="5"/>
    <x v="6"/>
    <x v="0"/>
    <x v="397"/>
    <n v="0.20386621459771445"/>
  </r>
  <r>
    <x v="5"/>
    <x v="1"/>
    <x v="0"/>
    <x v="397"/>
    <n v="0.27496306130914927"/>
  </r>
  <r>
    <x v="5"/>
    <x v="2"/>
    <x v="0"/>
    <x v="397"/>
    <n v="4.1180837080656651"/>
  </r>
  <r>
    <x v="5"/>
    <x v="7"/>
    <x v="0"/>
    <x v="397"/>
    <n v="0.79349778967877649"/>
  </r>
  <r>
    <x v="5"/>
    <x v="8"/>
    <x v="0"/>
    <x v="397"/>
    <n v="0.20386621459771445"/>
  </r>
  <r>
    <x v="5"/>
    <x v="5"/>
    <x v="0"/>
    <x v="397"/>
    <n v="4.1180837080656651"/>
  </r>
  <r>
    <x v="5"/>
    <x v="3"/>
    <x v="0"/>
    <x v="398"/>
    <n v="1.6191931816859961"/>
  </r>
  <r>
    <x v="5"/>
    <x v="4"/>
    <x v="0"/>
    <x v="398"/>
    <n v="1.3845944165807644"/>
  </r>
  <r>
    <x v="5"/>
    <x v="0"/>
    <x v="0"/>
    <x v="399"/>
    <n v="58.885587256078459"/>
  </r>
  <r>
    <x v="5"/>
    <x v="6"/>
    <x v="0"/>
    <x v="399"/>
    <n v="0.20302650780978906"/>
  </r>
  <r>
    <x v="5"/>
    <x v="1"/>
    <x v="0"/>
    <x v="399"/>
    <n v="0.27586419634605874"/>
  </r>
  <r>
    <x v="5"/>
    <x v="2"/>
    <x v="0"/>
    <x v="399"/>
    <n v="4.120216531556018"/>
  </r>
  <r>
    <x v="5"/>
    <x v="7"/>
    <x v="0"/>
    <x v="399"/>
    <n v="0.79241678050865516"/>
  </r>
  <r>
    <x v="5"/>
    <x v="8"/>
    <x v="0"/>
    <x v="399"/>
    <n v="0.20302650780978906"/>
  </r>
  <r>
    <x v="5"/>
    <x v="5"/>
    <x v="0"/>
    <x v="399"/>
    <n v="4.120216531556018"/>
  </r>
  <r>
    <x v="5"/>
    <x v="3"/>
    <x v="0"/>
    <x v="400"/>
    <n v="1.6213081161095433"/>
  </r>
  <r>
    <x v="5"/>
    <x v="4"/>
    <x v="0"/>
    <x v="400"/>
    <n v="1.3840303131154919"/>
  </r>
  <r>
    <x v="5"/>
    <x v="0"/>
    <x v="0"/>
    <x v="401"/>
    <n v="58.608818909077421"/>
  </r>
  <r>
    <x v="5"/>
    <x v="6"/>
    <x v="0"/>
    <x v="401"/>
    <n v="0.20218447506906542"/>
  </r>
  <r>
    <x v="5"/>
    <x v="1"/>
    <x v="0"/>
    <x v="401"/>
    <n v="0.27676834700104175"/>
  </r>
  <r>
    <x v="5"/>
    <x v="2"/>
    <x v="0"/>
    <x v="401"/>
    <n v="4.1223655832230843"/>
  </r>
  <r>
    <x v="5"/>
    <x v="7"/>
    <x v="0"/>
    <x v="401"/>
    <n v="0.79133583341633917"/>
  </r>
  <r>
    <x v="5"/>
    <x v="8"/>
    <x v="0"/>
    <x v="401"/>
    <n v="0.20218447506906542"/>
  </r>
  <r>
    <x v="5"/>
    <x v="5"/>
    <x v="0"/>
    <x v="401"/>
    <n v="4.1223655832230843"/>
  </r>
  <r>
    <x v="5"/>
    <x v="3"/>
    <x v="0"/>
    <x v="402"/>
    <n v="1.6234230613404899"/>
  </r>
  <r>
    <x v="5"/>
    <x v="4"/>
    <x v="0"/>
    <x v="402"/>
    <n v="1.3834800738942832"/>
  </r>
  <r>
    <x v="5"/>
    <x v="0"/>
    <x v="0"/>
    <x v="403"/>
    <n v="58.331142990204746"/>
  </r>
  <r>
    <x v="5"/>
    <x v="6"/>
    <x v="0"/>
    <x v="403"/>
    <n v="0.20133914828677899"/>
  </r>
  <r>
    <x v="5"/>
    <x v="1"/>
    <x v="0"/>
    <x v="403"/>
    <n v="0.27767591887267384"/>
  </r>
  <r>
    <x v="5"/>
    <x v="2"/>
    <x v="0"/>
    <x v="403"/>
    <n v="4.1244464218373222"/>
  </r>
  <r>
    <x v="5"/>
    <x v="7"/>
    <x v="0"/>
    <x v="403"/>
    <n v="0.79028978590601551"/>
  </r>
  <r>
    <x v="5"/>
    <x v="8"/>
    <x v="0"/>
    <x v="403"/>
    <n v="0.20133914828677899"/>
  </r>
  <r>
    <x v="5"/>
    <x v="5"/>
    <x v="0"/>
    <x v="403"/>
    <n v="4.1244464218373222"/>
  </r>
  <r>
    <x v="5"/>
    <x v="3"/>
    <x v="0"/>
    <x v="404"/>
    <n v="1.6255380177258694"/>
  </r>
  <r>
    <x v="5"/>
    <x v="4"/>
    <x v="0"/>
    <x v="404"/>
    <n v="1.3829070164472768"/>
  </r>
  <r>
    <x v="5"/>
    <x v="0"/>
    <x v="0"/>
    <x v="405"/>
    <n v="58.052554383737707"/>
  </r>
  <r>
    <x v="5"/>
    <x v="6"/>
    <x v="0"/>
    <x v="405"/>
    <n v="0.20048639498969237"/>
  </r>
  <r>
    <x v="5"/>
    <x v="1"/>
    <x v="0"/>
    <x v="405"/>
    <n v="0.27858860646704231"/>
  </r>
  <r>
    <x v="5"/>
    <x v="2"/>
    <x v="0"/>
    <x v="405"/>
    <n v="4.1265954958200046"/>
  </r>
  <r>
    <x v="5"/>
    <x v="7"/>
    <x v="0"/>
    <x v="405"/>
    <n v="0.78920895029460136"/>
  </r>
  <r>
    <x v="5"/>
    <x v="8"/>
    <x v="0"/>
    <x v="405"/>
    <n v="0.20048639498969237"/>
  </r>
  <r>
    <x v="5"/>
    <x v="5"/>
    <x v="0"/>
    <x v="405"/>
    <n v="4.1265954958200046"/>
  </r>
  <r>
    <x v="5"/>
    <x v="3"/>
    <x v="0"/>
    <x v="406"/>
    <n v="1.6276529849178045"/>
  </r>
  <r>
    <x v="5"/>
    <x v="4"/>
    <x v="0"/>
    <x v="406"/>
    <n v="1.3823481123619752"/>
  </r>
  <r>
    <x v="5"/>
    <x v="0"/>
    <x v="0"/>
    <x v="407"/>
    <n v="57.773050670393914"/>
  </r>
  <r>
    <x v="5"/>
    <x v="6"/>
    <x v="0"/>
    <x v="407"/>
    <n v="0.19963284120064798"/>
  </r>
  <r>
    <x v="5"/>
    <x v="1"/>
    <x v="0"/>
    <x v="407"/>
    <n v="0.27950371334379182"/>
  </r>
  <r>
    <x v="5"/>
    <x v="2"/>
    <x v="0"/>
    <x v="407"/>
    <n v="4.1286931325268039"/>
  </r>
  <r>
    <x v="5"/>
    <x v="7"/>
    <x v="0"/>
    <x v="407"/>
    <n v="0.78816301789686039"/>
  </r>
  <r>
    <x v="5"/>
    <x v="8"/>
    <x v="0"/>
    <x v="407"/>
    <n v="0.19963284120064798"/>
  </r>
  <r>
    <x v="5"/>
    <x v="5"/>
    <x v="0"/>
    <x v="407"/>
    <n v="4.1286931325268039"/>
  </r>
  <r>
    <x v="5"/>
    <x v="3"/>
    <x v="0"/>
    <x v="408"/>
    <n v="1.6298026350436645"/>
  </r>
  <r>
    <x v="5"/>
    <x v="4"/>
    <x v="0"/>
    <x v="408"/>
    <n v="1.3817661015120608"/>
  </r>
  <r>
    <x v="5"/>
    <x v="0"/>
    <x v="0"/>
    <x v="409"/>
    <n v="57.492627039429088"/>
  </r>
  <r>
    <x v="5"/>
    <x v="6"/>
    <x v="0"/>
    <x v="409"/>
    <n v="0.19877266462331508"/>
  </r>
  <r>
    <x v="5"/>
    <x v="1"/>
    <x v="0"/>
    <x v="409"/>
    <n v="0.28042363096482736"/>
  </r>
  <r>
    <x v="5"/>
    <x v="2"/>
    <x v="0"/>
    <x v="409"/>
    <n v="4.1307924584140876"/>
  </r>
  <r>
    <x v="5"/>
    <x v="7"/>
    <x v="0"/>
    <x v="409"/>
    <n v="0.78708229753535075"/>
  </r>
  <r>
    <x v="5"/>
    <x v="8"/>
    <x v="0"/>
    <x v="409"/>
    <n v="0.19877266462331508"/>
  </r>
  <r>
    <x v="5"/>
    <x v="5"/>
    <x v="0"/>
    <x v="409"/>
    <n v="4.1307924584140876"/>
  </r>
  <r>
    <x v="5"/>
    <x v="3"/>
    <x v="0"/>
    <x v="410"/>
    <n v="1.631848280635162"/>
  </r>
  <r>
    <x v="5"/>
    <x v="4"/>
    <x v="0"/>
    <x v="410"/>
    <n v="1.381179540795463"/>
  </r>
  <r>
    <x v="5"/>
    <x v="0"/>
    <x v="0"/>
    <x v="411"/>
    <n v="57.211279719485283"/>
  </r>
  <r>
    <x v="5"/>
    <x v="6"/>
    <x v="0"/>
    <x v="411"/>
    <n v="0.19790842515740598"/>
  </r>
  <r>
    <x v="5"/>
    <x v="1"/>
    <x v="0"/>
    <x v="411"/>
    <n v="0.28134731994380746"/>
  </r>
  <r>
    <x v="5"/>
    <x v="2"/>
    <x v="0"/>
    <x v="411"/>
    <n v="4.1329441623017527"/>
  </r>
  <r>
    <x v="5"/>
    <x v="7"/>
    <x v="0"/>
    <x v="411"/>
    <n v="0.78600168008541882"/>
  </r>
  <r>
    <x v="5"/>
    <x v="8"/>
    <x v="0"/>
    <x v="411"/>
    <n v="0.19790842515740598"/>
  </r>
  <r>
    <x v="5"/>
    <x v="5"/>
    <x v="0"/>
    <x v="411"/>
    <n v="4.1329441623017527"/>
  </r>
  <r>
    <x v="5"/>
    <x v="3"/>
    <x v="0"/>
    <x v="412"/>
    <n v="1.6338939359711091"/>
  </r>
  <r>
    <x v="5"/>
    <x v="4"/>
    <x v="0"/>
    <x v="412"/>
    <n v="1.3806458334375105"/>
  </r>
  <r>
    <x v="5"/>
    <x v="0"/>
    <x v="0"/>
    <x v="413"/>
    <n v="56.929005910643383"/>
  </r>
  <r>
    <x v="5"/>
    <x v="6"/>
    <x v="0"/>
    <x v="413"/>
    <n v="0.19704252044538251"/>
  </r>
  <r>
    <x v="5"/>
    <x v="1"/>
    <x v="0"/>
    <x v="413"/>
    <n v="0.28227380884190073"/>
  </r>
  <r>
    <x v="5"/>
    <x v="2"/>
    <x v="0"/>
    <x v="413"/>
    <n v="4.1349173227763414"/>
  </r>
  <r>
    <x v="5"/>
    <x v="7"/>
    <x v="0"/>
    <x v="413"/>
    <n v="0.78502563880474485"/>
  </r>
  <r>
    <x v="5"/>
    <x v="8"/>
    <x v="0"/>
    <x v="413"/>
    <n v="0.19704252044538251"/>
  </r>
  <r>
    <x v="5"/>
    <x v="5"/>
    <x v="0"/>
    <x v="413"/>
    <n v="4.1349173227763414"/>
  </r>
  <r>
    <x v="5"/>
    <x v="3"/>
    <x v="0"/>
    <x v="414"/>
    <n v="1.636008946726486"/>
  </r>
  <r>
    <x v="5"/>
    <x v="4"/>
    <x v="0"/>
    <x v="414"/>
    <n v="1.3800506137156665"/>
  </r>
  <r>
    <x v="5"/>
    <x v="0"/>
    <x v="0"/>
    <x v="415"/>
    <n v="56.645798288501197"/>
  </r>
  <r>
    <x v="5"/>
    <x v="6"/>
    <x v="0"/>
    <x v="415"/>
    <n v="0.19616394392362979"/>
  </r>
  <r>
    <x v="5"/>
    <x v="1"/>
    <x v="0"/>
    <x v="415"/>
    <n v="0.28320762214218742"/>
  </r>
  <r>
    <x v="5"/>
    <x v="2"/>
    <x v="0"/>
    <x v="415"/>
    <n v="4.1370664519960387"/>
  </r>
  <r>
    <x v="5"/>
    <x v="7"/>
    <x v="0"/>
    <x v="415"/>
    <n v="0.7839451427428169"/>
  </r>
  <r>
    <x v="5"/>
    <x v="8"/>
    <x v="0"/>
    <x v="415"/>
    <n v="0.19616394392362979"/>
  </r>
  <r>
    <x v="5"/>
    <x v="5"/>
    <x v="0"/>
    <x v="415"/>
    <n v="4.1370664519960387"/>
  </r>
  <r>
    <x v="5"/>
    <x v="3"/>
    <x v="0"/>
    <x v="416"/>
    <n v="1.638123968268923"/>
  </r>
  <r>
    <x v="5"/>
    <x v="4"/>
    <x v="0"/>
    <x v="416"/>
    <n v="1.3794702629691402"/>
  </r>
  <r>
    <x v="5"/>
    <x v="0"/>
    <x v="0"/>
    <x v="417"/>
    <n v="56.361656435401201"/>
  </r>
  <r>
    <x v="5"/>
    <x v="6"/>
    <x v="0"/>
    <x v="417"/>
    <n v="0.19528952645491052"/>
  </r>
  <r>
    <x v="5"/>
    <x v="1"/>
    <x v="0"/>
    <x v="417"/>
    <n v="0.2841418530999954"/>
  </r>
  <r>
    <x v="5"/>
    <x v="2"/>
    <x v="0"/>
    <x v="417"/>
    <n v="4.1391473656995892"/>
  </r>
  <r>
    <x v="5"/>
    <x v="7"/>
    <x v="0"/>
    <x v="417"/>
    <n v="0.78289955674309453"/>
  </r>
  <r>
    <x v="5"/>
    <x v="8"/>
    <x v="0"/>
    <x v="417"/>
    <n v="0.19528952645491052"/>
  </r>
  <r>
    <x v="5"/>
    <x v="5"/>
    <x v="0"/>
    <x v="417"/>
    <n v="4.1391473656995892"/>
  </r>
  <r>
    <x v="5"/>
    <x v="3"/>
    <x v="0"/>
    <x v="418"/>
    <n v="1.6402390009834455"/>
  </r>
  <r>
    <x v="5"/>
    <x v="4"/>
    <x v="0"/>
    <x v="418"/>
    <n v="1.3788660912971373"/>
  </r>
  <r>
    <x v="5"/>
    <x v="0"/>
    <x v="0"/>
    <x v="419"/>
    <n v="56.076575147717442"/>
  </r>
  <r>
    <x v="5"/>
    <x v="6"/>
    <x v="0"/>
    <x v="419"/>
    <n v="0.19440766813421323"/>
  </r>
  <r>
    <x v="5"/>
    <x v="1"/>
    <x v="0"/>
    <x v="419"/>
    <n v="0.2850812876837619"/>
  </r>
  <r>
    <x v="5"/>
    <x v="2"/>
    <x v="0"/>
    <x v="419"/>
    <n v="4.1412965172344585"/>
  </r>
  <r>
    <x v="5"/>
    <x v="7"/>
    <x v="0"/>
    <x v="419"/>
    <n v="0.78181922342569754"/>
  </r>
  <r>
    <x v="5"/>
    <x v="8"/>
    <x v="0"/>
    <x v="419"/>
    <n v="0.19440766813421323"/>
  </r>
  <r>
    <x v="5"/>
    <x v="5"/>
    <x v="0"/>
    <x v="419"/>
    <n v="4.1412965172344585"/>
  </r>
  <r>
    <x v="5"/>
    <x v="3"/>
    <x v="0"/>
    <x v="420"/>
    <n v="1.6423540444889584"/>
  </r>
  <r>
    <x v="5"/>
    <x v="4"/>
    <x v="0"/>
    <x v="420"/>
    <n v="1.378277077660317"/>
  </r>
  <r>
    <x v="5"/>
    <x v="0"/>
    <x v="0"/>
    <x v="421"/>
    <n v="55.790551849038636"/>
  </r>
  <r>
    <x v="5"/>
    <x v="6"/>
    <x v="0"/>
    <x v="421"/>
    <n v="0.1935247711313986"/>
  </r>
  <r>
    <x v="5"/>
    <x v="1"/>
    <x v="0"/>
    <x v="421"/>
    <n v="0.28602329867880572"/>
  </r>
  <r>
    <x v="5"/>
    <x v="2"/>
    <x v="0"/>
    <x v="421"/>
    <n v="4.1433942296284476"/>
  </r>
  <r>
    <x v="5"/>
    <x v="7"/>
    <x v="0"/>
    <x v="421"/>
    <n v="0.78077380207533909"/>
  </r>
  <r>
    <x v="5"/>
    <x v="8"/>
    <x v="0"/>
    <x v="421"/>
    <n v="0.1935247711313986"/>
  </r>
  <r>
    <x v="5"/>
    <x v="5"/>
    <x v="0"/>
    <x v="421"/>
    <n v="4.1433942296284476"/>
  </r>
  <r>
    <x v="5"/>
    <x v="3"/>
    <x v="0"/>
    <x v="422"/>
    <n v="1.6445037721772637"/>
  </r>
  <r>
    <x v="5"/>
    <x v="4"/>
    <x v="0"/>
    <x v="422"/>
    <n v="1.3776639546330571"/>
  </r>
  <r>
    <x v="5"/>
    <x v="0"/>
    <x v="0"/>
    <x v="423"/>
    <n v="55.503581631384357"/>
  </r>
  <r>
    <x v="5"/>
    <x v="6"/>
    <x v="0"/>
    <x v="423"/>
    <n v="0.19263520883257759"/>
  </r>
  <r>
    <x v="5"/>
    <x v="1"/>
    <x v="0"/>
    <x v="423"/>
    <n v="0.28697021765427538"/>
  </r>
  <r>
    <x v="5"/>
    <x v="2"/>
    <x v="0"/>
    <x v="423"/>
    <n v="4.145527185631801"/>
  </r>
  <r>
    <x v="5"/>
    <x v="7"/>
    <x v="0"/>
    <x v="423"/>
    <n v="0.77969363522483981"/>
  </r>
  <r>
    <x v="5"/>
    <x v="8"/>
    <x v="0"/>
    <x v="423"/>
    <n v="0.19263520883257759"/>
  </r>
  <r>
    <x v="5"/>
    <x v="5"/>
    <x v="0"/>
    <x v="423"/>
    <n v="4.145527185631801"/>
  </r>
  <r>
    <x v="5"/>
    <x v="3"/>
    <x v="0"/>
    <x v="424"/>
    <n v="1.6466188380074742"/>
  </r>
  <r>
    <x v="5"/>
    <x v="4"/>
    <x v="0"/>
    <x v="424"/>
    <n v="1.3770462827859209"/>
  </r>
  <r>
    <x v="5"/>
    <x v="0"/>
    <x v="0"/>
    <x v="425"/>
    <n v="55.215661238777358"/>
  </r>
  <r>
    <x v="5"/>
    <x v="6"/>
    <x v="0"/>
    <x v="425"/>
    <n v="0.19174300546069786"/>
  </r>
  <r>
    <x v="5"/>
    <x v="1"/>
    <x v="0"/>
    <x v="425"/>
    <n v="0.28792039260699737"/>
  </r>
  <r>
    <x v="5"/>
    <x v="2"/>
    <x v="0"/>
    <x v="425"/>
    <n v="4.1476763708146214"/>
  </r>
  <r>
    <x v="5"/>
    <x v="7"/>
    <x v="0"/>
    <x v="425"/>
    <n v="0.7786135750584211"/>
  </r>
  <r>
    <x v="5"/>
    <x v="8"/>
    <x v="0"/>
    <x v="425"/>
    <n v="0.19174300546069786"/>
  </r>
  <r>
    <x v="5"/>
    <x v="5"/>
    <x v="0"/>
    <x v="425"/>
    <n v="4.1476763708146214"/>
  </r>
  <r>
    <x v="5"/>
    <x v="3"/>
    <x v="0"/>
    <x v="426"/>
    <n v="1.6487339146243452"/>
  </r>
  <r>
    <x v="5"/>
    <x v="4"/>
    <x v="0"/>
    <x v="426"/>
    <n v="1.3764442049010395"/>
  </r>
  <r>
    <x v="5"/>
    <x v="0"/>
    <x v="0"/>
    <x v="427"/>
    <n v="54.926787024432421"/>
  </r>
  <r>
    <x v="5"/>
    <x v="6"/>
    <x v="0"/>
    <x v="427"/>
    <n v="0.19084724451581778"/>
  </r>
  <r>
    <x v="5"/>
    <x v="1"/>
    <x v="0"/>
    <x v="427"/>
    <n v="0.28887421434493299"/>
  </r>
  <r>
    <x v="5"/>
    <x v="2"/>
    <x v="0"/>
    <x v="427"/>
    <n v="4.1497573387030284"/>
  </r>
  <r>
    <x v="5"/>
    <x v="7"/>
    <x v="0"/>
    <x v="427"/>
    <n v="0.77756842879788091"/>
  </r>
  <r>
    <x v="5"/>
    <x v="8"/>
    <x v="0"/>
    <x v="427"/>
    <n v="0.19084724451581778"/>
  </r>
  <r>
    <x v="5"/>
    <x v="5"/>
    <x v="0"/>
    <x v="427"/>
    <n v="4.1497573387030284"/>
  </r>
  <r>
    <x v="5"/>
    <x v="3"/>
    <x v="0"/>
    <x v="428"/>
    <n v="1.6508490024114364"/>
  </r>
  <r>
    <x v="5"/>
    <x v="4"/>
    <x v="0"/>
    <x v="428"/>
    <n v="1.3758175826046992"/>
  </r>
  <r>
    <x v="5"/>
    <x v="0"/>
    <x v="0"/>
    <x v="429"/>
    <n v="54.636953720252549"/>
  </r>
  <r>
    <x v="5"/>
    <x v="6"/>
    <x v="0"/>
    <x v="429"/>
    <n v="0.18994403128834703"/>
  </r>
  <r>
    <x v="5"/>
    <x v="1"/>
    <x v="0"/>
    <x v="429"/>
    <n v="0.28983330417987557"/>
  </r>
  <r>
    <x v="5"/>
    <x v="2"/>
    <x v="0"/>
    <x v="429"/>
    <n v="4.151906546196602"/>
  </r>
  <r>
    <x v="5"/>
    <x v="7"/>
    <x v="0"/>
    <x v="429"/>
    <n v="0.77648856804393207"/>
  </r>
  <r>
    <x v="5"/>
    <x v="8"/>
    <x v="0"/>
    <x v="429"/>
    <n v="0.18994403128834703"/>
  </r>
  <r>
    <x v="5"/>
    <x v="5"/>
    <x v="0"/>
    <x v="429"/>
    <n v="4.151906546196602"/>
  </r>
  <r>
    <x v="5"/>
    <x v="3"/>
    <x v="0"/>
    <x v="430"/>
    <n v="1.652964100983545"/>
  </r>
  <r>
    <x v="5"/>
    <x v="4"/>
    <x v="0"/>
    <x v="430"/>
    <n v="1.3752068432877129"/>
  </r>
  <r>
    <x v="5"/>
    <x v="0"/>
    <x v="0"/>
    <x v="431"/>
    <n v="54.346158633707802"/>
  </r>
  <r>
    <x v="5"/>
    <x v="6"/>
    <x v="0"/>
    <x v="431"/>
    <n v="0.18903960484613086"/>
  </r>
  <r>
    <x v="5"/>
    <x v="1"/>
    <x v="0"/>
    <x v="431"/>
    <n v="0.29079508654474584"/>
  </r>
  <r>
    <x v="5"/>
    <x v="2"/>
    <x v="0"/>
    <x v="431"/>
    <n v="4.1540043132118765"/>
  </r>
  <r>
    <x v="5"/>
    <x v="7"/>
    <x v="0"/>
    <x v="431"/>
    <n v="0.77544362186398608"/>
  </r>
  <r>
    <x v="5"/>
    <x v="8"/>
    <x v="0"/>
    <x v="431"/>
    <n v="0.18903960484613086"/>
  </r>
  <r>
    <x v="5"/>
    <x v="5"/>
    <x v="0"/>
    <x v="431"/>
    <n v="4.1540043132118765"/>
  </r>
  <r>
    <x v="5"/>
    <x v="3"/>
    <x v="0"/>
    <x v="432"/>
    <n v="1.6551138846548019"/>
  </r>
  <r>
    <x v="5"/>
    <x v="4"/>
    <x v="0"/>
    <x v="432"/>
    <n v="1.3745712711487279"/>
  </r>
  <r>
    <x v="5"/>
    <x v="0"/>
    <x v="0"/>
    <x v="433"/>
    <n v="54.054396785390168"/>
  </r>
  <r>
    <x v="5"/>
    <x v="6"/>
    <x v="0"/>
    <x v="433"/>
    <n v="0.18812848114243227"/>
  </r>
  <r>
    <x v="5"/>
    <x v="1"/>
    <x v="0"/>
    <x v="433"/>
    <n v="0.29176184831763635"/>
  </r>
  <r>
    <x v="5"/>
    <x v="2"/>
    <x v="0"/>
    <x v="433"/>
    <n v="4.1561037695143277"/>
  </r>
  <r>
    <x v="5"/>
    <x v="7"/>
    <x v="0"/>
    <x v="433"/>
    <n v="0.77436396420900022"/>
  </r>
  <r>
    <x v="5"/>
    <x v="8"/>
    <x v="0"/>
    <x v="433"/>
    <n v="0.18812848114243227"/>
  </r>
  <r>
    <x v="5"/>
    <x v="5"/>
    <x v="0"/>
    <x v="433"/>
    <n v="4.1561037695143277"/>
  </r>
  <r>
    <x v="5"/>
    <x v="3"/>
    <x v="0"/>
    <x v="434"/>
    <n v="1.657159657322449"/>
  </r>
  <r>
    <x v="5"/>
    <x v="4"/>
    <x v="0"/>
    <x v="434"/>
    <n v="1.3739311509629815"/>
  </r>
  <r>
    <x v="5"/>
    <x v="0"/>
    <x v="0"/>
    <x v="435"/>
    <n v="53.761664187496358"/>
  </r>
  <r>
    <x v="5"/>
    <x v="6"/>
    <x v="0"/>
    <x v="435"/>
    <n v="0.18721306853215242"/>
  </r>
  <r>
    <x v="5"/>
    <x v="1"/>
    <x v="0"/>
    <x v="435"/>
    <n v="0.29273259789381351"/>
  </r>
  <r>
    <x v="5"/>
    <x v="2"/>
    <x v="0"/>
    <x v="435"/>
    <n v="4.158255607067316"/>
  </r>
  <r>
    <x v="5"/>
    <x v="7"/>
    <x v="0"/>
    <x v="435"/>
    <n v="0.77328445337626706"/>
  </r>
  <r>
    <x v="5"/>
    <x v="8"/>
    <x v="0"/>
    <x v="435"/>
    <n v="0.18721306853215242"/>
  </r>
  <r>
    <x v="5"/>
    <x v="5"/>
    <x v="0"/>
    <x v="435"/>
    <n v="4.158255607067316"/>
  </r>
  <r>
    <x v="5"/>
    <x v="3"/>
    <x v="0"/>
    <x v="436"/>
    <n v="1.6592054397369882"/>
  </r>
  <r>
    <x v="5"/>
    <x v="4"/>
    <x v="0"/>
    <x v="436"/>
    <n v="1.3733490688805805"/>
  </r>
  <r>
    <x v="5"/>
    <x v="0"/>
    <x v="0"/>
    <x v="437"/>
    <n v="53.467957776436236"/>
  </r>
  <r>
    <x v="5"/>
    <x v="6"/>
    <x v="0"/>
    <x v="437"/>
    <n v="0.18629561796077207"/>
  </r>
  <r>
    <x v="5"/>
    <x v="1"/>
    <x v="0"/>
    <x v="437"/>
    <n v="0.2937064110601178"/>
  </r>
  <r>
    <x v="5"/>
    <x v="2"/>
    <x v="0"/>
    <x v="437"/>
    <n v="4.1602288901086837"/>
  </r>
  <r>
    <x v="5"/>
    <x v="7"/>
    <x v="0"/>
    <x v="437"/>
    <n v="0.77230945080049895"/>
  </r>
  <r>
    <x v="5"/>
    <x v="8"/>
    <x v="0"/>
    <x v="437"/>
    <n v="0.18629561796077207"/>
  </r>
  <r>
    <x v="5"/>
    <x v="5"/>
    <x v="0"/>
    <x v="437"/>
    <n v="4.1602288901086837"/>
  </r>
  <r>
    <x v="5"/>
    <x v="3"/>
    <x v="0"/>
    <x v="438"/>
    <n v="1.6613205818618137"/>
  </r>
  <r>
    <x v="5"/>
    <x v="4"/>
    <x v="0"/>
    <x v="438"/>
    <n v="1.3727002931731569"/>
  </r>
  <r>
    <x v="5"/>
    <x v="0"/>
    <x v="0"/>
    <x v="439"/>
    <n v="53.173270173350389"/>
  </r>
  <r>
    <x v="5"/>
    <x v="6"/>
    <x v="0"/>
    <x v="439"/>
    <n v="0.18536578553053412"/>
  </r>
  <r>
    <x v="5"/>
    <x v="1"/>
    <x v="0"/>
    <x v="439"/>
    <n v="0.29468760308584668"/>
  </r>
  <r>
    <x v="5"/>
    <x v="2"/>
    <x v="0"/>
    <x v="439"/>
    <n v="4.1623781528247283"/>
  </r>
  <r>
    <x v="5"/>
    <x v="7"/>
    <x v="0"/>
    <x v="439"/>
    <n v="0.77123014612838248"/>
  </r>
  <r>
    <x v="5"/>
    <x v="8"/>
    <x v="0"/>
    <x v="439"/>
    <n v="0.18536578553053412"/>
  </r>
  <r>
    <x v="5"/>
    <x v="5"/>
    <x v="0"/>
    <x v="439"/>
    <n v="4.1623781528247283"/>
  </r>
  <r>
    <x v="5"/>
    <x v="3"/>
    <x v="0"/>
    <x v="440"/>
    <n v="1.6634357347897311"/>
  </r>
  <r>
    <x v="5"/>
    <x v="4"/>
    <x v="0"/>
    <x v="440"/>
    <n v="1.3720681158060799"/>
  </r>
  <r>
    <x v="5"/>
    <x v="0"/>
    <x v="0"/>
    <x v="441"/>
    <n v="52.877600582354056"/>
  </r>
  <r>
    <x v="5"/>
    <x v="6"/>
    <x v="0"/>
    <x v="441"/>
    <n v="0.18443938173650004"/>
  </r>
  <r>
    <x v="5"/>
    <x v="1"/>
    <x v="0"/>
    <x v="441"/>
    <n v="0.29566959099633483"/>
  </r>
  <r>
    <x v="5"/>
    <x v="2"/>
    <x v="0"/>
    <x v="441"/>
    <n v="4.1644591957842625"/>
  </r>
  <r>
    <x v="5"/>
    <x v="7"/>
    <x v="0"/>
    <x v="441"/>
    <n v="0.77018575557579028"/>
  </r>
  <r>
    <x v="5"/>
    <x v="8"/>
    <x v="0"/>
    <x v="441"/>
    <n v="0.18443938173650004"/>
  </r>
  <r>
    <x v="5"/>
    <x v="5"/>
    <x v="0"/>
    <x v="441"/>
    <n v="4.1644591957842625"/>
  </r>
  <r>
    <x v="5"/>
    <x v="3"/>
    <x v="0"/>
    <x v="442"/>
    <n v="1.6655508988678847"/>
  </r>
  <r>
    <x v="5"/>
    <x v="4"/>
    <x v="0"/>
    <x v="442"/>
    <n v="1.3714103917774612"/>
  </r>
  <r>
    <x v="5"/>
    <x v="0"/>
    <x v="0"/>
    <x v="443"/>
    <n v="52.580943643048471"/>
  </r>
  <r>
    <x v="5"/>
    <x v="6"/>
    <x v="0"/>
    <x v="443"/>
    <n v="0.18350550833015938"/>
  </r>
  <r>
    <x v="5"/>
    <x v="1"/>
    <x v="0"/>
    <x v="443"/>
    <n v="0.2966569393055814"/>
  </r>
  <r>
    <x v="5"/>
    <x v="2"/>
    <x v="0"/>
    <x v="443"/>
    <n v="4.1666084808072856"/>
  </r>
  <r>
    <x v="5"/>
    <x v="7"/>
    <x v="0"/>
    <x v="443"/>
    <n v="0.76910670065886866"/>
  </r>
  <r>
    <x v="5"/>
    <x v="8"/>
    <x v="0"/>
    <x v="443"/>
    <n v="0.18350550833015938"/>
  </r>
  <r>
    <x v="5"/>
    <x v="5"/>
    <x v="0"/>
    <x v="443"/>
    <n v="4.1666084808072856"/>
  </r>
  <r>
    <x v="5"/>
    <x v="3"/>
    <x v="0"/>
    <x v="444"/>
    <n v="1.6676660737486415"/>
  </r>
  <r>
    <x v="5"/>
    <x v="4"/>
    <x v="0"/>
    <x v="444"/>
    <n v="1.3707695550454035"/>
  </r>
  <r>
    <x v="5"/>
    <x v="0"/>
    <x v="0"/>
    <x v="445"/>
    <n v="52.283296495140071"/>
  </r>
  <r>
    <x v="5"/>
    <x v="6"/>
    <x v="0"/>
    <x v="445"/>
    <n v="0.18257017142664611"/>
  </r>
  <r>
    <x v="5"/>
    <x v="1"/>
    <x v="0"/>
    <x v="445"/>
    <n v="0.29764714790839947"/>
  </r>
  <r>
    <x v="5"/>
    <x v="2"/>
    <x v="0"/>
    <x v="445"/>
    <n v="4.1687063234985366"/>
  </r>
  <r>
    <x v="5"/>
    <x v="7"/>
    <x v="0"/>
    <x v="445"/>
    <n v="0.76806255882956542"/>
  </r>
  <r>
    <x v="5"/>
    <x v="8"/>
    <x v="0"/>
    <x v="445"/>
    <n v="0.18257017142664611"/>
  </r>
  <r>
    <x v="5"/>
    <x v="5"/>
    <x v="0"/>
    <x v="445"/>
    <n v="4.1687063234985366"/>
  </r>
  <r>
    <x v="5"/>
    <x v="3"/>
    <x v="0"/>
    <x v="446"/>
    <n v="1.669815934963137"/>
  </r>
  <r>
    <x v="5"/>
    <x v="4"/>
    <x v="0"/>
    <x v="446"/>
    <n v="1.3701028833182249"/>
  </r>
  <r>
    <x v="5"/>
    <x v="0"/>
    <x v="0"/>
    <x v="447"/>
    <n v="51.984654056768626"/>
  </r>
  <r>
    <x v="5"/>
    <x v="6"/>
    <x v="0"/>
    <x v="447"/>
    <n v="0.18162809059386578"/>
  </r>
  <r>
    <x v="5"/>
    <x v="1"/>
    <x v="0"/>
    <x v="447"/>
    <n v="0.29864243837144394"/>
  </r>
  <r>
    <x v="5"/>
    <x v="2"/>
    <x v="0"/>
    <x v="447"/>
    <n v="4.1708394119774539"/>
  </r>
  <r>
    <x v="5"/>
    <x v="7"/>
    <x v="0"/>
    <x v="447"/>
    <n v="0.76698375730161328"/>
  </r>
  <r>
    <x v="5"/>
    <x v="8"/>
    <x v="0"/>
    <x v="447"/>
    <n v="0.18162809059386578"/>
  </r>
  <r>
    <x v="5"/>
    <x v="5"/>
    <x v="0"/>
    <x v="447"/>
    <n v="4.1708394119774539"/>
  </r>
  <r>
    <x v="5"/>
    <x v="3"/>
    <x v="0"/>
    <x v="448"/>
    <n v="1.671931132149318"/>
  </r>
  <r>
    <x v="5"/>
    <x v="4"/>
    <x v="0"/>
    <x v="448"/>
    <n v="1.369431664640075"/>
  </r>
  <r>
    <x v="5"/>
    <x v="0"/>
    <x v="0"/>
    <x v="449"/>
    <n v="51.685012815973323"/>
  </r>
  <r>
    <x v="5"/>
    <x v="6"/>
    <x v="0"/>
    <x v="449"/>
    <n v="0.18068303663165319"/>
  </r>
  <r>
    <x v="5"/>
    <x v="1"/>
    <x v="0"/>
    <x v="449"/>
    <n v="0.29964124079530557"/>
  </r>
  <r>
    <x v="5"/>
    <x v="2"/>
    <x v="0"/>
    <x v="449"/>
    <n v="4.1729887306428548"/>
  </r>
  <r>
    <x v="5"/>
    <x v="7"/>
    <x v="0"/>
    <x v="449"/>
    <n v="0.76590510625596286"/>
  </r>
  <r>
    <x v="5"/>
    <x v="8"/>
    <x v="0"/>
    <x v="449"/>
    <n v="0.18068303663165319"/>
  </r>
  <r>
    <x v="5"/>
    <x v="5"/>
    <x v="0"/>
    <x v="449"/>
    <n v="4.1729887306428548"/>
  </r>
  <r>
    <x v="5"/>
    <x v="3"/>
    <x v="0"/>
    <x v="450"/>
    <n v="1.6740463401374583"/>
  </r>
  <r>
    <x v="5"/>
    <x v="4"/>
    <x v="0"/>
    <x v="450"/>
    <n v="1.3687777690275738"/>
  </r>
  <r>
    <x v="5"/>
    <x v="0"/>
    <x v="0"/>
    <x v="451"/>
    <n v="51.384368886149197"/>
  </r>
  <r>
    <x v="5"/>
    <x v="6"/>
    <x v="0"/>
    <x v="451"/>
    <n v="0.17973414668682319"/>
  </r>
  <r>
    <x v="5"/>
    <x v="1"/>
    <x v="0"/>
    <x v="451"/>
    <n v="0.30064392982412846"/>
  </r>
  <r>
    <x v="5"/>
    <x v="2"/>
    <x v="0"/>
    <x v="451"/>
    <n v="4.175069827773612"/>
  </r>
  <r>
    <x v="5"/>
    <x v="7"/>
    <x v="0"/>
    <x v="451"/>
    <n v="0.764861365822468"/>
  </r>
  <r>
    <x v="5"/>
    <x v="8"/>
    <x v="0"/>
    <x v="451"/>
    <n v="0.17973414668682319"/>
  </r>
  <r>
    <x v="5"/>
    <x v="5"/>
    <x v="0"/>
    <x v="451"/>
    <n v="4.175069827773612"/>
  </r>
  <r>
    <x v="5"/>
    <x v="3"/>
    <x v="0"/>
    <x v="452"/>
    <n v="1.6761615592746137"/>
  </r>
  <r>
    <x v="5"/>
    <x v="4"/>
    <x v="0"/>
    <x v="452"/>
    <n v="1.368097603598728"/>
  </r>
  <r>
    <x v="5"/>
    <x v="0"/>
    <x v="0"/>
    <x v="453"/>
    <n v="51.082716839180755"/>
  </r>
  <r>
    <x v="5"/>
    <x v="6"/>
    <x v="0"/>
    <x v="453"/>
    <n v="0.17877777346312523"/>
  </r>
  <r>
    <x v="5"/>
    <x v="1"/>
    <x v="0"/>
    <x v="453"/>
    <n v="0.30165204696844167"/>
  </r>
  <r>
    <x v="5"/>
    <x v="2"/>
    <x v="0"/>
    <x v="453"/>
    <n v="4.1772191687432381"/>
  </r>
  <r>
    <x v="5"/>
    <x v="7"/>
    <x v="0"/>
    <x v="453"/>
    <n v="0.76378300052264958"/>
  </r>
  <r>
    <x v="5"/>
    <x v="8"/>
    <x v="0"/>
    <x v="453"/>
    <n v="0.17877777346312523"/>
  </r>
  <r>
    <x v="5"/>
    <x v="5"/>
    <x v="0"/>
    <x v="453"/>
    <n v="4.1772191687432381"/>
  </r>
  <r>
    <x v="5"/>
    <x v="3"/>
    <x v="0"/>
    <x v="454"/>
    <n v="1.678276789213462"/>
  </r>
  <r>
    <x v="5"/>
    <x v="4"/>
    <x v="0"/>
    <x v="454"/>
    <n v="1.3674350501467369"/>
  </r>
  <r>
    <x v="5"/>
    <x v="0"/>
    <x v="0"/>
    <x v="455"/>
    <n v="50.780053690800408"/>
  </r>
  <r>
    <x v="5"/>
    <x v="6"/>
    <x v="0"/>
    <x v="455"/>
    <n v="0.17781975331009039"/>
  </r>
  <r>
    <x v="5"/>
    <x v="1"/>
    <x v="0"/>
    <x v="455"/>
    <n v="0.30266314838034464"/>
  </r>
  <r>
    <x v="5"/>
    <x v="2"/>
    <x v="0"/>
    <x v="455"/>
    <n v="4.1790074808075151"/>
  </r>
  <r>
    <x v="5"/>
    <x v="7"/>
    <x v="0"/>
    <x v="455"/>
    <n v="0.762739543586194"/>
  </r>
  <r>
    <x v="5"/>
    <x v="8"/>
    <x v="0"/>
    <x v="455"/>
    <n v="0.17781975331009039"/>
  </r>
  <r>
    <x v="5"/>
    <x v="5"/>
    <x v="0"/>
    <x v="455"/>
    <n v="4.1790074808075151"/>
  </r>
  <r>
    <x v="5"/>
    <x v="3"/>
    <x v="0"/>
    <x v="456"/>
    <n v="1.6842774911038694"/>
  </r>
  <r>
    <x v="5"/>
    <x v="4"/>
    <x v="0"/>
    <x v="456"/>
    <n v="1.366745938601488"/>
  </r>
  <r>
    <x v="5"/>
    <x v="0"/>
    <x v="0"/>
    <x v="457"/>
    <n v="50.476368777279355"/>
  </r>
  <r>
    <x v="5"/>
    <x v="6"/>
    <x v="0"/>
    <x v="457"/>
    <n v="0.17684185354138482"/>
  </r>
  <r>
    <x v="5"/>
    <x v="1"/>
    <x v="0"/>
    <x v="457"/>
    <n v="0.30368491352104993"/>
  </r>
  <r>
    <x v="5"/>
    <x v="2"/>
    <x v="0"/>
    <x v="457"/>
    <n v="4.1807805884221594"/>
  </r>
  <r>
    <x v="5"/>
    <x v="7"/>
    <x v="0"/>
    <x v="457"/>
    <n v="0.76166166458631124"/>
  </r>
  <r>
    <x v="5"/>
    <x v="8"/>
    <x v="0"/>
    <x v="457"/>
    <n v="0.17684185354138482"/>
  </r>
  <r>
    <x v="5"/>
    <x v="5"/>
    <x v="0"/>
    <x v="457"/>
    <n v="4.1807805884221594"/>
  </r>
  <r>
    <x v="5"/>
    <x v="3"/>
    <x v="0"/>
    <x v="458"/>
    <n v="1.686486963909406"/>
  </r>
  <r>
    <x v="5"/>
    <x v="4"/>
    <x v="0"/>
    <x v="458"/>
    <n v="1.3660459856724039"/>
  </r>
  <r>
    <x v="5"/>
    <x v="0"/>
    <x v="0"/>
    <x v="459"/>
    <n v="50.171657667962826"/>
  </r>
  <r>
    <x v="5"/>
    <x v="6"/>
    <x v="0"/>
    <x v="459"/>
    <n v="0.17585885229840628"/>
  </r>
  <r>
    <x v="5"/>
    <x v="1"/>
    <x v="0"/>
    <x v="459"/>
    <n v="0.30471110931652956"/>
  </r>
  <r>
    <x v="5"/>
    <x v="2"/>
    <x v="0"/>
    <x v="459"/>
    <n v="4.1829137592552446"/>
  </r>
  <r>
    <x v="5"/>
    <x v="7"/>
    <x v="0"/>
    <x v="459"/>
    <n v="0.76058418234862613"/>
  </r>
  <r>
    <x v="5"/>
    <x v="8"/>
    <x v="0"/>
    <x v="459"/>
    <n v="0.17585885229840628"/>
  </r>
  <r>
    <x v="5"/>
    <x v="5"/>
    <x v="0"/>
    <x v="459"/>
    <n v="4.1829137592552446"/>
  </r>
  <r>
    <x v="5"/>
    <x v="3"/>
    <x v="0"/>
    <x v="460"/>
    <n v="1.6885676385032022"/>
  </r>
  <r>
    <x v="5"/>
    <x v="4"/>
    <x v="0"/>
    <x v="460"/>
    <n v="1.3653868903213739"/>
  </r>
  <r>
    <x v="5"/>
    <x v="0"/>
    <x v="0"/>
    <x v="461"/>
    <n v="49.865922529921548"/>
  </r>
  <r>
    <x v="5"/>
    <x v="6"/>
    <x v="0"/>
    <x v="461"/>
    <n v="0.17488643098663773"/>
  </r>
  <r>
    <x v="5"/>
    <x v="1"/>
    <x v="0"/>
    <x v="461"/>
    <n v="0.30573513804127667"/>
  </r>
  <r>
    <x v="5"/>
    <x v="2"/>
    <x v="0"/>
    <x v="461"/>
    <n v="4.1849361521918516"/>
  </r>
  <r>
    <x v="5"/>
    <x v="7"/>
    <x v="0"/>
    <x v="461"/>
    <n v="0.75957632898221383"/>
  </r>
  <r>
    <x v="5"/>
    <x v="8"/>
    <x v="0"/>
    <x v="461"/>
    <n v="0.17488643098663773"/>
  </r>
  <r>
    <x v="5"/>
    <x v="5"/>
    <x v="0"/>
    <x v="461"/>
    <n v="4.1849361521918516"/>
  </r>
  <r>
    <x v="5"/>
    <x v="3"/>
    <x v="0"/>
    <x v="462"/>
    <n v="1.6906830022498376"/>
  </r>
  <r>
    <x v="5"/>
    <x v="4"/>
    <x v="0"/>
    <x v="462"/>
    <n v="1.3646779530455122"/>
  </r>
  <r>
    <x v="5"/>
    <x v="0"/>
    <x v="0"/>
    <x v="463"/>
    <n v="49.55915712545022"/>
  </r>
  <r>
    <x v="5"/>
    <x v="6"/>
    <x v="0"/>
    <x v="463"/>
    <n v="0.17390475163155542"/>
  </r>
  <r>
    <x v="5"/>
    <x v="1"/>
    <x v="0"/>
    <x v="463"/>
    <n v="0.30676540447132516"/>
  </r>
  <r>
    <x v="5"/>
    <x v="2"/>
    <x v="0"/>
    <x v="463"/>
    <n v="4.187079669033742"/>
  </r>
  <r>
    <x v="5"/>
    <x v="7"/>
    <x v="0"/>
    <x v="463"/>
    <n v="0.75849916402439943"/>
  </r>
  <r>
    <x v="5"/>
    <x v="8"/>
    <x v="0"/>
    <x v="463"/>
    <n v="0.17390475163155542"/>
  </r>
  <r>
    <x v="5"/>
    <x v="5"/>
    <x v="0"/>
    <x v="463"/>
    <n v="4.187079669033742"/>
  </r>
  <r>
    <x v="5"/>
    <x v="3"/>
    <x v="0"/>
    <x v="464"/>
    <n v="1.692798376874749"/>
  </r>
  <r>
    <x v="5"/>
    <x v="4"/>
    <x v="0"/>
    <x v="464"/>
    <n v="1.3639875685541369"/>
  </r>
  <r>
    <x v="5"/>
    <x v="0"/>
    <x v="0"/>
    <x v="465"/>
    <n v="49.251359282890398"/>
  </r>
  <r>
    <x v="5"/>
    <x v="6"/>
    <x v="0"/>
    <x v="465"/>
    <n v="0.17292344934535081"/>
  </r>
  <r>
    <x v="5"/>
    <x v="1"/>
    <x v="0"/>
    <x v="465"/>
    <n v="0.30779784255982129"/>
  </r>
  <r>
    <x v="5"/>
    <x v="2"/>
    <x v="0"/>
    <x v="465"/>
    <n v="4.1891551484635947"/>
  </r>
  <r>
    <x v="5"/>
    <x v="7"/>
    <x v="0"/>
    <x v="465"/>
    <n v="0.75745688841022252"/>
  </r>
  <r>
    <x v="5"/>
    <x v="8"/>
    <x v="0"/>
    <x v="465"/>
    <n v="0.17292344934535081"/>
  </r>
  <r>
    <x v="5"/>
    <x v="5"/>
    <x v="0"/>
    <x v="465"/>
    <n v="4.1891551484635947"/>
  </r>
  <r>
    <x v="5"/>
    <x v="3"/>
    <x v="0"/>
    <x v="466"/>
    <n v="1.6949137627457755"/>
  </r>
  <r>
    <x v="5"/>
    <x v="4"/>
    <x v="0"/>
    <x v="466"/>
    <n v="1.3632697113776127"/>
  </r>
  <r>
    <x v="5"/>
    <x v="0"/>
    <x v="0"/>
    <x v="467"/>
    <n v="48.942523482943493"/>
  </r>
  <r>
    <x v="5"/>
    <x v="6"/>
    <x v="0"/>
    <x v="467"/>
    <n v="0.17193465442395856"/>
  </r>
  <r>
    <x v="5"/>
    <x v="1"/>
    <x v="0"/>
    <x v="467"/>
    <n v="0.30883579994690818"/>
  </r>
  <r>
    <x v="5"/>
    <x v="2"/>
    <x v="0"/>
    <x v="467"/>
    <n v="4.1912986874856095"/>
  </r>
  <r>
    <x v="5"/>
    <x v="7"/>
    <x v="0"/>
    <x v="467"/>
    <n v="0.7563800637148792"/>
  </r>
  <r>
    <x v="5"/>
    <x v="8"/>
    <x v="0"/>
    <x v="467"/>
    <n v="0.17193465442395856"/>
  </r>
  <r>
    <x v="5"/>
    <x v="5"/>
    <x v="0"/>
    <x v="467"/>
    <n v="4.1912986874856095"/>
  </r>
  <r>
    <x v="5"/>
    <x v="3"/>
    <x v="0"/>
    <x v="468"/>
    <n v="1.6970291595050258"/>
  </r>
  <r>
    <x v="5"/>
    <x v="4"/>
    <x v="0"/>
    <x v="468"/>
    <n v="1.3625706950389116"/>
  </r>
  <r>
    <x v="5"/>
    <x v="0"/>
    <x v="0"/>
    <x v="469"/>
    <n v="48.632646561581097"/>
  </r>
  <r>
    <x v="5"/>
    <x v="6"/>
    <x v="0"/>
    <x v="469"/>
    <n v="0.1709439453635786"/>
  </r>
  <r>
    <x v="5"/>
    <x v="1"/>
    <x v="0"/>
    <x v="469"/>
    <n v="0.30987692136239725"/>
  </r>
  <r>
    <x v="5"/>
    <x v="2"/>
    <x v="0"/>
    <x v="469"/>
    <n v="4.1933909216708232"/>
  </r>
  <r>
    <x v="5"/>
    <x v="7"/>
    <x v="0"/>
    <x v="469"/>
    <n v="0.75533812424708802"/>
  </r>
  <r>
    <x v="5"/>
    <x v="8"/>
    <x v="0"/>
    <x v="469"/>
    <n v="0.1709439453635786"/>
  </r>
  <r>
    <x v="5"/>
    <x v="5"/>
    <x v="0"/>
    <x v="469"/>
    <n v="4.1933909216708232"/>
  </r>
  <r>
    <x v="5"/>
    <x v="3"/>
    <x v="0"/>
    <x v="470"/>
    <n v="1.6991792463268984"/>
  </r>
  <r>
    <x v="5"/>
    <x v="4"/>
    <x v="0"/>
    <x v="470"/>
    <n v="1.3618439186130038"/>
  </r>
  <r>
    <x v="5"/>
    <x v="0"/>
    <x v="0"/>
    <x v="471"/>
    <n v="48.321723258691037"/>
  </r>
  <r>
    <x v="5"/>
    <x v="6"/>
    <x v="0"/>
    <x v="471"/>
    <n v="0.16994641549013301"/>
  </r>
  <r>
    <x v="5"/>
    <x v="1"/>
    <x v="0"/>
    <x v="471"/>
    <n v="0.31092330289005793"/>
  </r>
  <r>
    <x v="5"/>
    <x v="2"/>
    <x v="0"/>
    <x v="471"/>
    <n v="4.1955183073848579"/>
  </r>
  <r>
    <x v="5"/>
    <x v="7"/>
    <x v="0"/>
    <x v="471"/>
    <n v="0.75426164331722723"/>
  </r>
  <r>
    <x v="5"/>
    <x v="8"/>
    <x v="0"/>
    <x v="471"/>
    <n v="0.16994641549013301"/>
  </r>
  <r>
    <x v="5"/>
    <x v="5"/>
    <x v="0"/>
    <x v="471"/>
    <n v="4.1955183073848579"/>
  </r>
  <r>
    <x v="5"/>
    <x v="3"/>
    <x v="0"/>
    <x v="472"/>
    <n v="1.7012946655770023"/>
  </r>
  <r>
    <x v="5"/>
    <x v="4"/>
    <x v="0"/>
    <x v="472"/>
    <n v="1.3611126097048842"/>
  </r>
  <r>
    <x v="5"/>
    <x v="0"/>
    <x v="0"/>
    <x v="473"/>
    <n v="48.009749790643973"/>
  </r>
  <r>
    <x v="5"/>
    <x v="6"/>
    <x v="0"/>
    <x v="473"/>
    <n v="0.16894556214685214"/>
  </r>
  <r>
    <x v="5"/>
    <x v="1"/>
    <x v="0"/>
    <x v="473"/>
    <n v="0.31197346804706322"/>
  </r>
  <r>
    <x v="5"/>
    <x v="2"/>
    <x v="0"/>
    <x v="473"/>
    <n v="4.1976618798571819"/>
  </r>
  <r>
    <x v="5"/>
    <x v="7"/>
    <x v="0"/>
    <x v="473"/>
    <n v="0.75318535835256095"/>
  </r>
  <r>
    <x v="5"/>
    <x v="8"/>
    <x v="0"/>
    <x v="473"/>
    <n v="0.16894556214685214"/>
  </r>
  <r>
    <x v="5"/>
    <x v="5"/>
    <x v="0"/>
    <x v="473"/>
    <n v="4.1976618798571819"/>
  </r>
  <r>
    <x v="5"/>
    <x v="3"/>
    <x v="0"/>
    <x v="474"/>
    <n v="1.7034100957037834"/>
  </r>
  <r>
    <x v="5"/>
    <x v="4"/>
    <x v="0"/>
    <x v="474"/>
    <n v="1.3604005760400106"/>
  </r>
  <r>
    <x v="5"/>
    <x v="0"/>
    <x v="0"/>
    <x v="475"/>
    <n v="47.696722017739432"/>
  </r>
  <r>
    <x v="5"/>
    <x v="6"/>
    <x v="0"/>
    <x v="475"/>
    <n v="0.16794058046472263"/>
  </r>
  <r>
    <x v="5"/>
    <x v="1"/>
    <x v="0"/>
    <x v="475"/>
    <n v="0.31302777290453909"/>
  </r>
  <r>
    <x v="5"/>
    <x v="2"/>
    <x v="0"/>
    <x v="475"/>
    <n v="4.199737413149438"/>
  </r>
  <r>
    <x v="5"/>
    <x v="7"/>
    <x v="0"/>
    <x v="475"/>
    <n v="0.75214395150782332"/>
  </r>
  <r>
    <x v="5"/>
    <x v="8"/>
    <x v="0"/>
    <x v="475"/>
    <n v="0.16794058046472263"/>
  </r>
  <r>
    <x v="5"/>
    <x v="5"/>
    <x v="0"/>
    <x v="475"/>
    <n v="4.199737413149438"/>
  </r>
  <r>
    <x v="5"/>
    <x v="3"/>
    <x v="0"/>
    <x v="476"/>
    <n v="1.7055255370756361"/>
  </r>
  <r>
    <x v="5"/>
    <x v="4"/>
    <x v="0"/>
    <x v="476"/>
    <n v="1.359660348873426"/>
  </r>
  <r>
    <x v="5"/>
    <x v="0"/>
    <x v="0"/>
    <x v="477"/>
    <n v="47.38263434956351"/>
  </r>
  <r>
    <x v="5"/>
    <x v="6"/>
    <x v="0"/>
    <x v="477"/>
    <n v="0.16692808995207373"/>
  </r>
  <r>
    <x v="5"/>
    <x v="1"/>
    <x v="0"/>
    <x v="477"/>
    <n v="0.31408766817592143"/>
  </r>
  <r>
    <x v="5"/>
    <x v="2"/>
    <x v="0"/>
    <x v="477"/>
    <n v="4.2018810077993329"/>
  </r>
  <r>
    <x v="5"/>
    <x v="7"/>
    <x v="0"/>
    <x v="477"/>
    <n v="0.75106804194093857"/>
  </r>
  <r>
    <x v="5"/>
    <x v="8"/>
    <x v="0"/>
    <x v="477"/>
    <n v="0.16692808995207373"/>
  </r>
  <r>
    <x v="5"/>
    <x v="5"/>
    <x v="0"/>
    <x v="477"/>
    <n v="4.2018810077993329"/>
  </r>
  <r>
    <x v="5"/>
    <x v="3"/>
    <x v="0"/>
    <x v="478"/>
    <n v="1.7076409893348021"/>
  </r>
  <r>
    <x v="5"/>
    <x v="4"/>
    <x v="0"/>
    <x v="478"/>
    <n v="1.3589396849560176"/>
  </r>
  <r>
    <x v="5"/>
    <x v="0"/>
    <x v="0"/>
    <x v="479"/>
    <n v="47.067483489938759"/>
  </r>
  <r>
    <x v="5"/>
    <x v="6"/>
    <x v="0"/>
    <x v="479"/>
    <n v="0.16591349281077569"/>
  </r>
  <r>
    <x v="5"/>
    <x v="1"/>
    <x v="0"/>
    <x v="479"/>
    <n v="0.31515085962475209"/>
  </r>
  <r>
    <x v="5"/>
    <x v="2"/>
    <x v="0"/>
    <x v="479"/>
    <n v="4.0562994146248732"/>
  </r>
  <r>
    <x v="5"/>
    <x v="7"/>
    <x v="0"/>
    <x v="479"/>
    <n v="0.75002700518679877"/>
  </r>
  <r>
    <x v="5"/>
    <x v="8"/>
    <x v="0"/>
    <x v="479"/>
    <n v="0.16591349281077569"/>
  </r>
  <r>
    <x v="5"/>
    <x v="5"/>
    <x v="0"/>
    <x v="479"/>
    <n v="4.0562994146248732"/>
  </r>
  <r>
    <x v="5"/>
    <x v="3"/>
    <x v="0"/>
    <x v="480"/>
    <n v="1.4002445689991205"/>
  </r>
  <r>
    <x v="5"/>
    <x v="4"/>
    <x v="0"/>
    <x v="480"/>
    <n v="1.3581905401938155"/>
  </r>
  <r>
    <x v="5"/>
    <x v="0"/>
    <x v="0"/>
    <x v="481"/>
    <n v="46.748787550529748"/>
  </r>
  <r>
    <x v="5"/>
    <x v="6"/>
    <x v="0"/>
    <x v="481"/>
    <n v="0.15909983810675343"/>
  </r>
  <r>
    <x v="5"/>
    <x v="1"/>
    <x v="0"/>
    <x v="481"/>
    <n v="0.31869593940901303"/>
  </r>
  <r>
    <x v="5"/>
    <x v="2"/>
    <x v="0"/>
    <x v="481"/>
    <n v="3.8999186378724771"/>
  </r>
  <r>
    <x v="5"/>
    <x v="7"/>
    <x v="0"/>
    <x v="481"/>
    <n v="0.74904390822518829"/>
  </r>
  <r>
    <x v="5"/>
    <x v="8"/>
    <x v="0"/>
    <x v="481"/>
    <n v="0.15909983810675343"/>
  </r>
  <r>
    <x v="5"/>
    <x v="5"/>
    <x v="0"/>
    <x v="481"/>
    <n v="3.8999186378724771"/>
  </r>
  <r>
    <x v="5"/>
    <x v="3"/>
    <x v="0"/>
    <x v="482"/>
    <n v="1.3997035363347177"/>
  </r>
  <r>
    <x v="5"/>
    <x v="4"/>
    <x v="0"/>
    <x v="482"/>
    <n v="1.3580907880177628"/>
  </r>
  <r>
    <x v="5"/>
    <x v="0"/>
    <x v="0"/>
    <x v="483"/>
    <n v="46.426391329059534"/>
  </r>
  <r>
    <x v="5"/>
    <x v="6"/>
    <x v="0"/>
    <x v="483"/>
    <n v="0.15193038988854288"/>
  </r>
  <r>
    <x v="5"/>
    <x v="1"/>
    <x v="0"/>
    <x v="483"/>
    <n v="0.32239622147021735"/>
  </r>
  <r>
    <x v="5"/>
    <x v="2"/>
    <x v="0"/>
    <x v="483"/>
    <n v="3.899482681719566"/>
  </r>
  <r>
    <x v="5"/>
    <x v="7"/>
    <x v="0"/>
    <x v="483"/>
    <n v="0.74816001412625499"/>
  </r>
  <r>
    <x v="5"/>
    <x v="8"/>
    <x v="0"/>
    <x v="483"/>
    <n v="0.15193038988854288"/>
  </r>
  <r>
    <x v="5"/>
    <x v="5"/>
    <x v="0"/>
    <x v="483"/>
    <n v="3.899482681719566"/>
  </r>
  <r>
    <x v="5"/>
    <x v="3"/>
    <x v="0"/>
    <x v="484"/>
    <n v="1.3992912747752495"/>
  </r>
  <r>
    <x v="5"/>
    <x v="4"/>
    <x v="0"/>
    <x v="484"/>
    <n v="1.3580017185881976"/>
  </r>
  <r>
    <x v="5"/>
    <x v="0"/>
    <x v="0"/>
    <x v="485"/>
    <n v="46.102940049967501"/>
  </r>
  <r>
    <x v="5"/>
    <x v="6"/>
    <x v="0"/>
    <x v="485"/>
    <n v="0.15086575746866895"/>
  </r>
  <r>
    <x v="5"/>
    <x v="1"/>
    <x v="0"/>
    <x v="485"/>
    <n v="0.32345127909203336"/>
  </r>
  <r>
    <x v="5"/>
    <x v="2"/>
    <x v="0"/>
    <x v="485"/>
    <n v="3.8990850312905145"/>
  </r>
  <r>
    <x v="5"/>
    <x v="7"/>
    <x v="0"/>
    <x v="485"/>
    <n v="0.74736280119108556"/>
  </r>
  <r>
    <x v="5"/>
    <x v="8"/>
    <x v="0"/>
    <x v="485"/>
    <n v="0.15086575746866895"/>
  </r>
  <r>
    <x v="5"/>
    <x v="5"/>
    <x v="0"/>
    <x v="485"/>
    <n v="3.8990850312905145"/>
  </r>
  <r>
    <x v="5"/>
    <x v="3"/>
    <x v="0"/>
    <x v="486"/>
    <n v="1.3988650387025681"/>
  </r>
  <r>
    <x v="5"/>
    <x v="4"/>
    <x v="0"/>
    <x v="486"/>
    <n v="1.3579039810875715"/>
  </r>
  <r>
    <x v="5"/>
    <x v="0"/>
    <x v="0"/>
    <x v="487"/>
    <n v="45.778431081247987"/>
  </r>
  <r>
    <x v="5"/>
    <x v="6"/>
    <x v="0"/>
    <x v="487"/>
    <n v="0.14979940287275992"/>
  </r>
  <r>
    <x v="5"/>
    <x v="1"/>
    <x v="0"/>
    <x v="487"/>
    <n v="0.32450896871951335"/>
  </r>
  <r>
    <x v="5"/>
    <x v="2"/>
    <x v="0"/>
    <x v="487"/>
    <n v="3.8986519206613535"/>
  </r>
  <r>
    <x v="5"/>
    <x v="7"/>
    <x v="0"/>
    <x v="487"/>
    <n v="0.74648141205877183"/>
  </r>
  <r>
    <x v="5"/>
    <x v="8"/>
    <x v="0"/>
    <x v="487"/>
    <n v="0.14979940287275992"/>
  </r>
  <r>
    <x v="5"/>
    <x v="5"/>
    <x v="0"/>
    <x v="487"/>
    <n v="3.8986519206613535"/>
  </r>
  <r>
    <x v="5"/>
    <x v="3"/>
    <x v="0"/>
    <x v="488"/>
    <n v="1.398438803068025"/>
  </r>
  <r>
    <x v="5"/>
    <x v="4"/>
    <x v="0"/>
    <x v="488"/>
    <n v="1.3578102719703722"/>
  </r>
  <r>
    <x v="5"/>
    <x v="0"/>
    <x v="0"/>
    <x v="489"/>
    <n v="45.452860546136307"/>
  </r>
  <r>
    <x v="5"/>
    <x v="6"/>
    <x v="0"/>
    <x v="489"/>
    <n v="0.14872847354980878"/>
  </r>
  <r>
    <x v="5"/>
    <x v="1"/>
    <x v="0"/>
    <x v="489"/>
    <n v="0.3255705351116816"/>
  </r>
  <r>
    <x v="5"/>
    <x v="2"/>
    <x v="0"/>
    <x v="489"/>
    <n v="3.8982325600141232"/>
  </r>
  <r>
    <x v="5"/>
    <x v="7"/>
    <x v="0"/>
    <x v="489"/>
    <n v="0.74562970631046166"/>
  </r>
  <r>
    <x v="5"/>
    <x v="8"/>
    <x v="0"/>
    <x v="489"/>
    <n v="0.14872847354980878"/>
  </r>
  <r>
    <x v="5"/>
    <x v="5"/>
    <x v="0"/>
    <x v="489"/>
    <n v="3.8982325600141232"/>
  </r>
  <r>
    <x v="5"/>
    <x v="3"/>
    <x v="0"/>
    <x v="490"/>
    <n v="1.3980125678857425"/>
  </r>
  <r>
    <x v="5"/>
    <x v="4"/>
    <x v="0"/>
    <x v="490"/>
    <n v="1.3577143439624573"/>
  </r>
  <r>
    <x v="5"/>
    <x v="0"/>
    <x v="0"/>
    <x v="491"/>
    <n v="45.126225381485881"/>
  </r>
  <r>
    <x v="5"/>
    <x v="6"/>
    <x v="0"/>
    <x v="491"/>
    <n v="0.14765485077227461"/>
  </r>
  <r>
    <x v="5"/>
    <x v="1"/>
    <x v="0"/>
    <x v="491"/>
    <n v="0.32663516465042852"/>
  </r>
  <r>
    <x v="5"/>
    <x v="2"/>
    <x v="0"/>
    <x v="491"/>
    <n v="3.8977994502956337"/>
  </r>
  <r>
    <x v="5"/>
    <x v="7"/>
    <x v="0"/>
    <x v="491"/>
    <n v="0.74475089284720009"/>
  </r>
  <r>
    <x v="5"/>
    <x v="8"/>
    <x v="0"/>
    <x v="491"/>
    <n v="0.14765485077227461"/>
  </r>
  <r>
    <x v="5"/>
    <x v="5"/>
    <x v="0"/>
    <x v="491"/>
    <n v="3.8977994502956337"/>
  </r>
  <r>
    <x v="5"/>
    <x v="3"/>
    <x v="0"/>
    <x v="492"/>
    <n v="1.3975863331533667"/>
  </r>
  <r>
    <x v="5"/>
    <x v="4"/>
    <x v="0"/>
    <x v="492"/>
    <n v="1.3576223859678382"/>
  </r>
  <r>
    <x v="5"/>
    <x v="0"/>
    <x v="0"/>
    <x v="493"/>
    <n v="44.798522059646523"/>
  </r>
  <r>
    <x v="5"/>
    <x v="6"/>
    <x v="0"/>
    <x v="493"/>
    <n v="0.14657748040489349"/>
  </r>
  <r>
    <x v="5"/>
    <x v="1"/>
    <x v="0"/>
    <x v="493"/>
    <n v="0.32770332183936024"/>
  </r>
  <r>
    <x v="5"/>
    <x v="2"/>
    <x v="0"/>
    <x v="493"/>
    <n v="3.8973767095052603"/>
  </r>
  <r>
    <x v="5"/>
    <x v="7"/>
    <x v="0"/>
    <x v="493"/>
    <n v="0.74390167558784603"/>
  </r>
  <r>
    <x v="5"/>
    <x v="8"/>
    <x v="0"/>
    <x v="493"/>
    <n v="0.14657748040489349"/>
  </r>
  <r>
    <x v="5"/>
    <x v="5"/>
    <x v="0"/>
    <x v="493"/>
    <n v="3.8973767095052603"/>
  </r>
  <r>
    <x v="5"/>
    <x v="3"/>
    <x v="0"/>
    <x v="494"/>
    <n v="1.3971531114248537"/>
  </r>
  <r>
    <x v="5"/>
    <x v="4"/>
    <x v="0"/>
    <x v="494"/>
    <n v="1.357528267453878"/>
  </r>
  <r>
    <x v="5"/>
    <x v="0"/>
    <x v="0"/>
    <x v="495"/>
    <n v="44.469747440552815"/>
  </r>
  <r>
    <x v="5"/>
    <x v="6"/>
    <x v="0"/>
    <x v="495"/>
    <n v="0.1454972637462697"/>
  </r>
  <r>
    <x v="5"/>
    <x v="1"/>
    <x v="0"/>
    <x v="495"/>
    <n v="0.32877461909370975"/>
  </r>
  <r>
    <x v="5"/>
    <x v="2"/>
    <x v="0"/>
    <x v="495"/>
    <n v="3.8969468690252507"/>
  </r>
  <r>
    <x v="5"/>
    <x v="7"/>
    <x v="0"/>
    <x v="495"/>
    <n v="0.74302543146444677"/>
  </r>
  <r>
    <x v="5"/>
    <x v="8"/>
    <x v="0"/>
    <x v="495"/>
    <n v="0.1454972637462697"/>
  </r>
  <r>
    <x v="5"/>
    <x v="5"/>
    <x v="0"/>
    <x v="495"/>
    <n v="3.8969468690252507"/>
  </r>
  <r>
    <x v="5"/>
    <x v="3"/>
    <x v="0"/>
    <x v="496"/>
    <n v="1.3967268775946673"/>
  </r>
  <r>
    <x v="5"/>
    <x v="4"/>
    <x v="0"/>
    <x v="496"/>
    <n v="1.357435068519397"/>
  </r>
  <r>
    <x v="5"/>
    <x v="0"/>
    <x v="0"/>
    <x v="497"/>
    <n v="44.13989808827035"/>
  </r>
  <r>
    <x v="5"/>
    <x v="6"/>
    <x v="0"/>
    <x v="497"/>
    <n v="0.14441353587900466"/>
  </r>
  <r>
    <x v="5"/>
    <x v="1"/>
    <x v="0"/>
    <x v="497"/>
    <n v="0.32984935228246415"/>
  </r>
  <r>
    <x v="5"/>
    <x v="2"/>
    <x v="0"/>
    <x v="497"/>
    <n v="3.8965137606801958"/>
  </r>
  <r>
    <x v="5"/>
    <x v="7"/>
    <x v="0"/>
    <x v="497"/>
    <n v="0.74215048667531702"/>
  </r>
  <r>
    <x v="5"/>
    <x v="8"/>
    <x v="0"/>
    <x v="497"/>
    <n v="0.14441353587900466"/>
  </r>
  <r>
    <x v="5"/>
    <x v="5"/>
    <x v="0"/>
    <x v="497"/>
    <n v="3.8965137606801958"/>
  </r>
  <r>
    <x v="5"/>
    <x v="3"/>
    <x v="0"/>
    <x v="498"/>
    <n v="1.396300644213766"/>
  </r>
  <r>
    <x v="5"/>
    <x v="4"/>
    <x v="0"/>
    <x v="498"/>
    <n v="1.3573457515646981"/>
  </r>
  <r>
    <x v="5"/>
    <x v="0"/>
    <x v="0"/>
    <x v="499"/>
    <n v="43.808970621570538"/>
  </r>
  <r>
    <x v="5"/>
    <x v="6"/>
    <x v="0"/>
    <x v="499"/>
    <n v="0.14332643357997213"/>
  </r>
  <r>
    <x v="5"/>
    <x v="1"/>
    <x v="0"/>
    <x v="499"/>
    <n v="0.33092746669981016"/>
  </r>
  <r>
    <x v="5"/>
    <x v="2"/>
    <x v="0"/>
    <x v="499"/>
    <n v="3.8960944022505917"/>
  </r>
  <r>
    <x v="5"/>
    <x v="7"/>
    <x v="0"/>
    <x v="499"/>
    <n v="0.74130500714742675"/>
  </r>
  <r>
    <x v="5"/>
    <x v="8"/>
    <x v="0"/>
    <x v="499"/>
    <n v="0.14332643357997213"/>
  </r>
  <r>
    <x v="5"/>
    <x v="5"/>
    <x v="0"/>
    <x v="499"/>
    <n v="3.8960944022505917"/>
  </r>
  <r>
    <x v="5"/>
    <x v="3"/>
    <x v="0"/>
    <x v="500"/>
    <n v="1.3958744112855914"/>
  </r>
  <r>
    <x v="5"/>
    <x v="4"/>
    <x v="0"/>
    <x v="500"/>
    <n v="1.3572543621265254"/>
  </r>
  <r>
    <x v="5"/>
    <x v="0"/>
    <x v="0"/>
    <x v="501"/>
    <n v="43.476961921962328"/>
  </r>
  <r>
    <x v="5"/>
    <x v="6"/>
    <x v="0"/>
    <x v="501"/>
    <n v="0.14223657100588441"/>
  </r>
  <r>
    <x v="5"/>
    <x v="1"/>
    <x v="0"/>
    <x v="501"/>
    <n v="0.33200869960820689"/>
  </r>
  <r>
    <x v="5"/>
    <x v="2"/>
    <x v="0"/>
    <x v="501"/>
    <n v="3.895661294816275"/>
  </r>
  <r>
    <x v="5"/>
    <x v="7"/>
    <x v="0"/>
    <x v="501"/>
    <n v="0.74043261693198437"/>
  </r>
  <r>
    <x v="5"/>
    <x v="8"/>
    <x v="0"/>
    <x v="501"/>
    <n v="0.14223657100588441"/>
  </r>
  <r>
    <x v="5"/>
    <x v="5"/>
    <x v="0"/>
    <x v="501"/>
    <n v="3.895661294816275"/>
  </r>
  <r>
    <x v="5"/>
    <x v="3"/>
    <x v="0"/>
    <x v="502"/>
    <n v="1.3954481787951556"/>
  </r>
  <r>
    <x v="5"/>
    <x v="4"/>
    <x v="0"/>
    <x v="502"/>
    <n v="1.3571667962980927"/>
  </r>
  <r>
    <x v="5"/>
    <x v="0"/>
    <x v="0"/>
    <x v="503"/>
    <n v="43.143868420068543"/>
  </r>
  <r>
    <x v="5"/>
    <x v="6"/>
    <x v="0"/>
    <x v="503"/>
    <n v="0.14114293147965778"/>
  </r>
  <r>
    <x v="5"/>
    <x v="1"/>
    <x v="0"/>
    <x v="503"/>
    <n v="0.33309350189378822"/>
  </r>
  <r>
    <x v="5"/>
    <x v="2"/>
    <x v="0"/>
    <x v="503"/>
    <n v="3.895238556250078"/>
  </r>
  <r>
    <x v="5"/>
    <x v="7"/>
    <x v="0"/>
    <x v="503"/>
    <n v="0.73958960551498976"/>
  </r>
  <r>
    <x v="5"/>
    <x v="8"/>
    <x v="0"/>
    <x v="503"/>
    <n v="0.14114293147965778"/>
  </r>
  <r>
    <x v="5"/>
    <x v="5"/>
    <x v="0"/>
    <x v="503"/>
    <n v="3.895238556250078"/>
  </r>
  <r>
    <x v="5"/>
    <x v="3"/>
    <x v="0"/>
    <x v="504"/>
    <n v="1.3950149593462857"/>
  </r>
  <r>
    <x v="5"/>
    <x v="4"/>
    <x v="0"/>
    <x v="504"/>
    <n v="1.3570772163580047"/>
  </r>
  <r>
    <x v="5"/>
    <x v="0"/>
    <x v="0"/>
    <x v="505"/>
    <n v="42.809686921840644"/>
  </r>
  <r>
    <x v="5"/>
    <x v="6"/>
    <x v="0"/>
    <x v="505"/>
    <n v="0.14004638311302564"/>
  </r>
  <r>
    <x v="5"/>
    <x v="1"/>
    <x v="0"/>
    <x v="505"/>
    <n v="0.3341814982278965"/>
  </r>
  <r>
    <x v="5"/>
    <x v="2"/>
    <x v="0"/>
    <x v="505"/>
    <n v="3.8948154800586199"/>
  </r>
  <r>
    <x v="5"/>
    <x v="7"/>
    <x v="0"/>
    <x v="505"/>
    <n v="0.73871976360773794"/>
  </r>
  <r>
    <x v="5"/>
    <x v="8"/>
    <x v="0"/>
    <x v="505"/>
    <n v="0.14004638311302564"/>
  </r>
  <r>
    <x v="5"/>
    <x v="5"/>
    <x v="0"/>
    <x v="505"/>
    <n v="3.8948154800586199"/>
  </r>
  <r>
    <x v="5"/>
    <x v="3"/>
    <x v="0"/>
    <x v="506"/>
    <n v="1.3946027025840468"/>
  </r>
  <r>
    <x v="5"/>
    <x v="4"/>
    <x v="0"/>
    <x v="506"/>
    <n v="1.3569885559996608"/>
  </r>
  <r>
    <x v="5"/>
    <x v="0"/>
    <x v="0"/>
    <x v="507"/>
    <n v="42.474414051678487"/>
  </r>
  <r>
    <x v="5"/>
    <x v="6"/>
    <x v="0"/>
    <x v="507"/>
    <n v="0.1389465260997064"/>
  </r>
  <r>
    <x v="5"/>
    <x v="1"/>
    <x v="0"/>
    <x v="507"/>
    <n v="0.3352728701621599"/>
  </r>
  <r>
    <x v="5"/>
    <x v="2"/>
    <x v="0"/>
    <x v="507"/>
    <n v="3.8943818507415884"/>
  </r>
  <r>
    <x v="5"/>
    <x v="7"/>
    <x v="0"/>
    <x v="507"/>
    <n v="0.73785120621458922"/>
  </r>
  <r>
    <x v="5"/>
    <x v="8"/>
    <x v="0"/>
    <x v="507"/>
    <n v="0.1389465260997064"/>
  </r>
  <r>
    <x v="5"/>
    <x v="5"/>
    <x v="0"/>
    <x v="507"/>
    <n v="3.8943818507415884"/>
  </r>
  <r>
    <x v="5"/>
    <x v="3"/>
    <x v="0"/>
    <x v="508"/>
    <n v="1.3941904462005272"/>
  </r>
  <r>
    <x v="5"/>
    <x v="4"/>
    <x v="0"/>
    <x v="508"/>
    <n v="1.3569092660765225"/>
  </r>
  <r>
    <x v="5"/>
    <x v="0"/>
    <x v="0"/>
    <x v="509"/>
    <n v="42.138046265767606"/>
  </r>
  <r>
    <x v="5"/>
    <x v="6"/>
    <x v="0"/>
    <x v="509"/>
    <n v="0.13784298933644989"/>
  </r>
  <r>
    <x v="5"/>
    <x v="1"/>
    <x v="0"/>
    <x v="509"/>
    <n v="0.33636778591087962"/>
  </r>
  <r>
    <x v="5"/>
    <x v="2"/>
    <x v="0"/>
    <x v="509"/>
    <n v="3.8939842053136475"/>
  </r>
  <r>
    <x v="5"/>
    <x v="7"/>
    <x v="0"/>
    <x v="509"/>
    <n v="0.73706782236354684"/>
  </r>
  <r>
    <x v="5"/>
    <x v="8"/>
    <x v="0"/>
    <x v="509"/>
    <n v="0.13784298933644989"/>
  </r>
  <r>
    <x v="5"/>
    <x v="5"/>
    <x v="0"/>
    <x v="509"/>
    <n v="3.8939842053136475"/>
  </r>
  <r>
    <x v="5"/>
    <x v="3"/>
    <x v="0"/>
    <x v="510"/>
    <n v="1.3937642154965735"/>
  </r>
  <r>
    <x v="5"/>
    <x v="4"/>
    <x v="0"/>
    <x v="510"/>
    <n v="1.3568223558913406"/>
  </r>
  <r>
    <x v="5"/>
    <x v="0"/>
    <x v="0"/>
    <x v="511"/>
    <n v="41.800580732127116"/>
  </r>
  <r>
    <x v="5"/>
    <x v="6"/>
    <x v="0"/>
    <x v="511"/>
    <n v="0.1367374055013954"/>
  </r>
  <r>
    <x v="5"/>
    <x v="1"/>
    <x v="0"/>
    <x v="511"/>
    <n v="0.33746553364049009"/>
  </r>
  <r>
    <x v="5"/>
    <x v="2"/>
    <x v="0"/>
    <x v="511"/>
    <n v="3.893551100137036"/>
  </r>
  <r>
    <x v="5"/>
    <x v="7"/>
    <x v="0"/>
    <x v="511"/>
    <n v="0.73620171987806204"/>
  </r>
  <r>
    <x v="5"/>
    <x v="8"/>
    <x v="0"/>
    <x v="511"/>
    <n v="0.1367374055013954"/>
  </r>
  <r>
    <x v="5"/>
    <x v="5"/>
    <x v="0"/>
    <x v="511"/>
    <n v="3.893551100137036"/>
  </r>
  <r>
    <x v="5"/>
    <x v="3"/>
    <x v="0"/>
    <x v="512"/>
    <n v="1.3933379852253847"/>
  </r>
  <r>
    <x v="5"/>
    <x v="4"/>
    <x v="0"/>
    <x v="512"/>
    <n v="1.356739124826345"/>
  </r>
  <r>
    <x v="5"/>
    <x v="0"/>
    <x v="0"/>
    <x v="513"/>
    <n v="41.462013499651199"/>
  </r>
  <r>
    <x v="5"/>
    <x v="6"/>
    <x v="0"/>
    <x v="513"/>
    <n v="0.13562724757995015"/>
  </r>
  <r>
    <x v="5"/>
    <x v="1"/>
    <x v="0"/>
    <x v="513"/>
    <n v="0.33856723247591464"/>
  </r>
  <r>
    <x v="5"/>
    <x v="2"/>
    <x v="0"/>
    <x v="513"/>
    <n v="3.8931317447695379"/>
  </r>
  <r>
    <x v="5"/>
    <x v="7"/>
    <x v="0"/>
    <x v="513"/>
    <n v="0.73536478338038624"/>
  </r>
  <r>
    <x v="5"/>
    <x v="8"/>
    <x v="0"/>
    <x v="513"/>
    <n v="0.13562724757995015"/>
  </r>
  <r>
    <x v="5"/>
    <x v="5"/>
    <x v="0"/>
    <x v="513"/>
    <n v="3.8931317447695379"/>
  </r>
  <r>
    <x v="5"/>
    <x v="3"/>
    <x v="0"/>
    <x v="514"/>
    <n v="1.3929117554123405"/>
  </r>
  <r>
    <x v="5"/>
    <x v="4"/>
    <x v="0"/>
    <x v="514"/>
    <n v="1.3566540241444658"/>
  </r>
  <r>
    <x v="5"/>
    <x v="0"/>
    <x v="0"/>
    <x v="515"/>
    <n v="41.122341370780781"/>
  </r>
  <r>
    <x v="5"/>
    <x v="6"/>
    <x v="0"/>
    <x v="515"/>
    <n v="0.13451423413129576"/>
  </r>
  <r>
    <x v="5"/>
    <x v="1"/>
    <x v="0"/>
    <x v="515"/>
    <n v="0.33967212887042186"/>
  </r>
  <r>
    <x v="5"/>
    <x v="2"/>
    <x v="0"/>
    <x v="515"/>
    <n v="3.8926986404982467"/>
  </r>
  <r>
    <x v="5"/>
    <x v="7"/>
    <x v="0"/>
    <x v="515"/>
    <n v="0.73450120655152562"/>
  </r>
  <r>
    <x v="5"/>
    <x v="8"/>
    <x v="0"/>
    <x v="515"/>
    <n v="0.13451423413129576"/>
  </r>
  <r>
    <x v="5"/>
    <x v="5"/>
    <x v="0"/>
    <x v="515"/>
    <n v="3.8926986404982467"/>
  </r>
  <r>
    <x v="5"/>
    <x v="3"/>
    <x v="0"/>
    <x v="516"/>
    <n v="1.392485526031817"/>
  </r>
  <r>
    <x v="5"/>
    <x v="4"/>
    <x v="0"/>
    <x v="516"/>
    <n v="1.3565725442128418"/>
  </r>
  <r>
    <x v="5"/>
    <x v="0"/>
    <x v="0"/>
    <x v="517"/>
    <n v="40.781560716934926"/>
  </r>
  <r>
    <x v="5"/>
    <x v="6"/>
    <x v="0"/>
    <x v="517"/>
    <n v="0.13339740195678568"/>
  </r>
  <r>
    <x v="5"/>
    <x v="1"/>
    <x v="0"/>
    <x v="517"/>
    <n v="0.34078065384585116"/>
  </r>
  <r>
    <x v="5"/>
    <x v="2"/>
    <x v="0"/>
    <x v="517"/>
    <n v="3.8922759050239542"/>
  </r>
  <r>
    <x v="5"/>
    <x v="7"/>
    <x v="0"/>
    <x v="517"/>
    <n v="0.73366671023090335"/>
  </r>
  <r>
    <x v="5"/>
    <x v="8"/>
    <x v="0"/>
    <x v="517"/>
    <n v="0.13339740195678568"/>
  </r>
  <r>
    <x v="5"/>
    <x v="5"/>
    <x v="0"/>
    <x v="517"/>
    <n v="3.8922759050239542"/>
  </r>
  <r>
    <x v="5"/>
    <x v="3"/>
    <x v="0"/>
    <x v="518"/>
    <n v="1.3920523097601833"/>
  </r>
  <r>
    <x v="5"/>
    <x v="4"/>
    <x v="0"/>
    <x v="518"/>
    <n v="1.3564892530367079"/>
  </r>
  <r>
    <x v="5"/>
    <x v="0"/>
    <x v="0"/>
    <x v="519"/>
    <n v="40.439668266993806"/>
  </r>
  <r>
    <x v="5"/>
    <x v="6"/>
    <x v="0"/>
    <x v="519"/>
    <n v="0.13227757178983077"/>
  </r>
  <r>
    <x v="5"/>
    <x v="1"/>
    <x v="0"/>
    <x v="519"/>
    <n v="0.34189244994111967"/>
  </r>
  <r>
    <x v="5"/>
    <x v="2"/>
    <x v="0"/>
    <x v="519"/>
    <n v="3.8918460699585022"/>
  </r>
  <r>
    <x v="5"/>
    <x v="7"/>
    <x v="0"/>
    <x v="519"/>
    <n v="0.73280565288034694"/>
  </r>
  <r>
    <x v="5"/>
    <x v="8"/>
    <x v="0"/>
    <x v="519"/>
    <n v="0.13227757178983077"/>
  </r>
  <r>
    <x v="5"/>
    <x v="5"/>
    <x v="0"/>
    <x v="519"/>
    <n v="3.8918460699585022"/>
  </r>
  <r>
    <x v="5"/>
    <x v="3"/>
    <x v="0"/>
    <x v="520"/>
    <n v="1.3916260812989689"/>
  </r>
  <r>
    <x v="5"/>
    <x v="4"/>
    <x v="0"/>
    <x v="520"/>
    <n v="1.3564068814464258"/>
  </r>
  <r>
    <x v="5"/>
    <x v="0"/>
    <x v="0"/>
    <x v="521"/>
    <n v="40.096660475358512"/>
  </r>
  <r>
    <x v="5"/>
    <x v="6"/>
    <x v="0"/>
    <x v="521"/>
    <n v="0.13115413667943757"/>
  </r>
  <r>
    <x v="5"/>
    <x v="1"/>
    <x v="0"/>
    <x v="521"/>
    <n v="0.34300779163529133"/>
  </r>
  <r>
    <x v="5"/>
    <x v="2"/>
    <x v="0"/>
    <x v="521"/>
    <n v="3.8914129670635544"/>
  </r>
  <r>
    <x v="5"/>
    <x v="7"/>
    <x v="0"/>
    <x v="521"/>
    <n v="0.73194586963675923"/>
  </r>
  <r>
    <x v="5"/>
    <x v="8"/>
    <x v="0"/>
    <x v="521"/>
    <n v="0.13115413667943757"/>
  </r>
  <r>
    <x v="5"/>
    <x v="5"/>
    <x v="0"/>
    <x v="521"/>
    <n v="3.8914129670635544"/>
  </r>
  <r>
    <x v="5"/>
    <x v="3"/>
    <x v="0"/>
    <x v="522"/>
    <n v="1.3911998532760483"/>
  </r>
  <r>
    <x v="5"/>
    <x v="4"/>
    <x v="0"/>
    <x v="522"/>
    <n v="1.3563280425731294"/>
  </r>
  <r>
    <x v="5"/>
    <x v="0"/>
    <x v="0"/>
    <x v="523"/>
    <n v="39.752533846167374"/>
  </r>
  <r>
    <x v="5"/>
    <x v="6"/>
    <x v="0"/>
    <x v="523"/>
    <n v="0.13002722042479545"/>
  </r>
  <r>
    <x v="5"/>
    <x v="1"/>
    <x v="0"/>
    <x v="523"/>
    <n v="0.34412662919113907"/>
  </r>
  <r>
    <x v="5"/>
    <x v="2"/>
    <x v="0"/>
    <x v="523"/>
    <n v="3.8909936139051338"/>
  </r>
  <r>
    <x v="5"/>
    <x v="7"/>
    <x v="0"/>
    <x v="523"/>
    <n v="0.73111503851186121"/>
  </r>
  <r>
    <x v="5"/>
    <x v="8"/>
    <x v="0"/>
    <x v="523"/>
    <n v="0.13002722042479545"/>
  </r>
  <r>
    <x v="5"/>
    <x v="5"/>
    <x v="0"/>
    <x v="523"/>
    <n v="3.8909936139051338"/>
  </r>
  <r>
    <x v="5"/>
    <x v="3"/>
    <x v="0"/>
    <x v="524"/>
    <n v="1.3907736257054104"/>
  </r>
  <r>
    <x v="5"/>
    <x v="4"/>
    <x v="0"/>
    <x v="524"/>
    <n v="1.3562474804926117"/>
  </r>
  <r>
    <x v="5"/>
    <x v="0"/>
    <x v="0"/>
    <x v="525"/>
    <n v="39.407285124306107"/>
  </r>
  <r>
    <x v="5"/>
    <x v="6"/>
    <x v="0"/>
    <x v="525"/>
    <n v="0.12889737944332053"/>
  </r>
  <r>
    <x v="5"/>
    <x v="1"/>
    <x v="0"/>
    <x v="525"/>
    <n v="0.34524872186126554"/>
  </r>
  <r>
    <x v="5"/>
    <x v="2"/>
    <x v="0"/>
    <x v="525"/>
    <n v="3.8905605119212794"/>
  </r>
  <r>
    <x v="5"/>
    <x v="7"/>
    <x v="0"/>
    <x v="525"/>
    <n v="0.73025776027901645"/>
  </r>
  <r>
    <x v="5"/>
    <x v="8"/>
    <x v="0"/>
    <x v="525"/>
    <n v="0.12889737944332053"/>
  </r>
  <r>
    <x v="5"/>
    <x v="5"/>
    <x v="0"/>
    <x v="525"/>
    <n v="3.8905605119212794"/>
  </r>
  <r>
    <x v="5"/>
    <x v="3"/>
    <x v="0"/>
    <x v="526"/>
    <n v="1.3903473985845238"/>
  </r>
  <r>
    <x v="5"/>
    <x v="4"/>
    <x v="0"/>
    <x v="526"/>
    <n v="1.356170392759215"/>
  </r>
  <r>
    <x v="5"/>
    <x v="0"/>
    <x v="0"/>
    <x v="527"/>
    <n v="39.060910638411023"/>
  </r>
  <r>
    <x v="5"/>
    <x v="6"/>
    <x v="0"/>
    <x v="527"/>
    <n v="0.12776368948887326"/>
  </r>
  <r>
    <x v="5"/>
    <x v="1"/>
    <x v="0"/>
    <x v="527"/>
    <n v="0.34637448589508291"/>
  </r>
  <r>
    <x v="5"/>
    <x v="2"/>
    <x v="0"/>
    <x v="527"/>
    <n v="3.890137778679823"/>
  </r>
  <r>
    <x v="5"/>
    <x v="7"/>
    <x v="0"/>
    <x v="527"/>
    <n v="0.72942934938724624"/>
  </r>
  <r>
    <x v="5"/>
    <x v="8"/>
    <x v="0"/>
    <x v="527"/>
    <n v="0.12776368948887326"/>
  </r>
  <r>
    <x v="5"/>
    <x v="5"/>
    <x v="0"/>
    <x v="527"/>
    <n v="3.890137778679823"/>
  </r>
  <r>
    <x v="5"/>
    <x v="3"/>
    <x v="0"/>
    <x v="528"/>
    <n v="1.3899141845925111"/>
  </r>
  <r>
    <x v="5"/>
    <x v="4"/>
    <x v="0"/>
    <x v="528"/>
    <n v="1.3560916401913925"/>
  </r>
  <r>
    <x v="5"/>
    <x v="0"/>
    <x v="0"/>
    <x v="529"/>
    <n v="38.713407061299691"/>
  </r>
  <r>
    <x v="5"/>
    <x v="6"/>
    <x v="0"/>
    <x v="529"/>
    <n v="0.12662693678676584"/>
  </r>
  <r>
    <x v="5"/>
    <x v="1"/>
    <x v="0"/>
    <x v="529"/>
    <n v="0.34750357711133112"/>
  </r>
  <r>
    <x v="5"/>
    <x v="2"/>
    <x v="0"/>
    <x v="529"/>
    <n v="3.8897147078090422"/>
  </r>
  <r>
    <x v="5"/>
    <x v="7"/>
    <x v="0"/>
    <x v="529"/>
    <n v="0.72857457004897785"/>
  </r>
  <r>
    <x v="5"/>
    <x v="8"/>
    <x v="0"/>
    <x v="529"/>
    <n v="0.12662693678676584"/>
  </r>
  <r>
    <x v="5"/>
    <x v="5"/>
    <x v="0"/>
    <x v="529"/>
    <n v="3.8897147078090422"/>
  </r>
  <r>
    <x v="5"/>
    <x v="3"/>
    <x v="0"/>
    <x v="530"/>
    <n v="1.389501933006132"/>
  </r>
  <r>
    <x v="5"/>
    <x v="4"/>
    <x v="0"/>
    <x v="530"/>
    <n v="1.3560138072131744"/>
  </r>
  <r>
    <x v="5"/>
    <x v="0"/>
    <x v="0"/>
    <x v="531"/>
    <n v="38.364770897540531"/>
  </r>
  <r>
    <x v="5"/>
    <x v="6"/>
    <x v="0"/>
    <x v="531"/>
    <n v="0.12548675736311296"/>
  </r>
  <r>
    <x v="5"/>
    <x v="1"/>
    <x v="0"/>
    <x v="531"/>
    <n v="0.34863616375916079"/>
  </r>
  <r>
    <x v="5"/>
    <x v="2"/>
    <x v="0"/>
    <x v="531"/>
    <n v="3.8892810839492453"/>
  </r>
  <r>
    <x v="5"/>
    <x v="7"/>
    <x v="0"/>
    <x v="531"/>
    <n v="0.72772105028140699"/>
  </r>
  <r>
    <x v="5"/>
    <x v="8"/>
    <x v="0"/>
    <x v="531"/>
    <n v="0.12548675736311296"/>
  </r>
  <r>
    <x v="5"/>
    <x v="5"/>
    <x v="0"/>
    <x v="531"/>
    <n v="3.8892810839492453"/>
  </r>
  <r>
    <x v="5"/>
    <x v="3"/>
    <x v="0"/>
    <x v="532"/>
    <n v="1.3890896818220977"/>
  </r>
  <r>
    <x v="5"/>
    <x v="4"/>
    <x v="0"/>
    <x v="532"/>
    <n v="1.3559442968662294"/>
  </r>
  <r>
    <x v="5"/>
    <x v="0"/>
    <x v="0"/>
    <x v="533"/>
    <n v="38.014998496585427"/>
  </r>
  <r>
    <x v="5"/>
    <x v="6"/>
    <x v="0"/>
    <x v="533"/>
    <n v="0.12434281478487551"/>
  </r>
  <r>
    <x v="5"/>
    <x v="1"/>
    <x v="0"/>
    <x v="533"/>
    <n v="0.34977240095510453"/>
  </r>
  <r>
    <x v="5"/>
    <x v="2"/>
    <x v="0"/>
    <x v="533"/>
    <n v="3.8888834435276332"/>
  </r>
  <r>
    <x v="5"/>
    <x v="7"/>
    <x v="0"/>
    <x v="533"/>
    <n v="0.72695122716334104"/>
  </r>
  <r>
    <x v="5"/>
    <x v="8"/>
    <x v="0"/>
    <x v="533"/>
    <n v="0.12434281478487551"/>
  </r>
  <r>
    <x v="5"/>
    <x v="5"/>
    <x v="0"/>
    <x v="533"/>
    <n v="3.8888834435276332"/>
  </r>
  <r>
    <x v="5"/>
    <x v="3"/>
    <x v="0"/>
    <x v="534"/>
    <n v="1.3886634564761247"/>
  </r>
  <r>
    <x v="5"/>
    <x v="4"/>
    <x v="0"/>
    <x v="534"/>
    <n v="1.3558682140769829"/>
  </r>
  <r>
    <x v="5"/>
    <x v="0"/>
    <x v="0"/>
    <x v="535"/>
    <n v="37.664086858199838"/>
  </r>
  <r>
    <x v="5"/>
    <x v="6"/>
    <x v="0"/>
    <x v="535"/>
    <n v="0.1231965818825822"/>
  </r>
  <r>
    <x v="5"/>
    <x v="1"/>
    <x v="0"/>
    <x v="535"/>
    <n v="0.3509116383855882"/>
  </r>
  <r>
    <x v="5"/>
    <x v="2"/>
    <x v="0"/>
    <x v="535"/>
    <n v="3.8884503437954887"/>
  </r>
  <r>
    <x v="5"/>
    <x v="7"/>
    <x v="0"/>
    <x v="535"/>
    <n v="0.7261001147360161"/>
  </r>
  <r>
    <x v="5"/>
    <x v="8"/>
    <x v="0"/>
    <x v="535"/>
    <n v="0.1231965818825822"/>
  </r>
  <r>
    <x v="5"/>
    <x v="5"/>
    <x v="0"/>
    <x v="535"/>
    <n v="3.8884503437954887"/>
  </r>
  <r>
    <x v="5"/>
    <x v="3"/>
    <x v="0"/>
    <x v="536"/>
    <n v="1.3882372315628055"/>
  </r>
  <r>
    <x v="5"/>
    <x v="4"/>
    <x v="0"/>
    <x v="536"/>
    <n v="1.3557954611453704"/>
  </r>
  <r>
    <x v="5"/>
    <x v="0"/>
    <x v="0"/>
    <x v="537"/>
    <n v="37.312031956593771"/>
  </r>
  <r>
    <x v="5"/>
    <x v="6"/>
    <x v="0"/>
    <x v="537"/>
    <n v="0.12204577624375836"/>
  </r>
  <r>
    <x v="5"/>
    <x v="1"/>
    <x v="0"/>
    <x v="537"/>
    <n v="0.3520549016060659"/>
  </r>
  <r>
    <x v="5"/>
    <x v="2"/>
    <x v="0"/>
    <x v="537"/>
    <n v="3.8880309937048807"/>
  </r>
  <r>
    <x v="5"/>
    <x v="7"/>
    <x v="0"/>
    <x v="537"/>
    <n v="0.72527766098455815"/>
  </r>
  <r>
    <x v="5"/>
    <x v="8"/>
    <x v="0"/>
    <x v="537"/>
    <n v="0.12204577624375836"/>
  </r>
  <r>
    <x v="5"/>
    <x v="5"/>
    <x v="0"/>
    <x v="537"/>
    <n v="3.8880309937048807"/>
  </r>
  <r>
    <x v="5"/>
    <x v="3"/>
    <x v="0"/>
    <x v="538"/>
    <n v="1.3878110071191108"/>
  </r>
  <r>
    <x v="5"/>
    <x v="4"/>
    <x v="0"/>
    <x v="538"/>
    <n v="1.3557211878768571"/>
  </r>
  <r>
    <x v="5"/>
    <x v="0"/>
    <x v="0"/>
    <x v="539"/>
    <n v="36.958830454432572"/>
  </r>
  <r>
    <x v="5"/>
    <x v="6"/>
    <x v="0"/>
    <x v="539"/>
    <n v="0.12089194723778605"/>
  </r>
  <r>
    <x v="5"/>
    <x v="1"/>
    <x v="0"/>
    <x v="539"/>
    <n v="0.35320150216119939"/>
  </r>
  <r>
    <x v="5"/>
    <x v="2"/>
    <x v="0"/>
    <x v="539"/>
    <n v="3.8875978948894696"/>
  </r>
  <r>
    <x v="5"/>
    <x v="7"/>
    <x v="0"/>
    <x v="539"/>
    <n v="0.72442902526654995"/>
  </r>
  <r>
    <x v="5"/>
    <x v="8"/>
    <x v="0"/>
    <x v="539"/>
    <n v="0.12089194723778605"/>
  </r>
  <r>
    <x v="5"/>
    <x v="5"/>
    <x v="0"/>
    <x v="539"/>
    <n v="3.8875978948894696"/>
  </r>
  <r>
    <x v="5"/>
    <x v="3"/>
    <x v="0"/>
    <x v="540"/>
    <n v="1.3873847831077146"/>
  </r>
  <r>
    <x v="5"/>
    <x v="4"/>
    <x v="0"/>
    <x v="540"/>
    <n v="1.3556501860960468"/>
  </r>
  <r>
    <x v="5"/>
    <x v="0"/>
    <x v="0"/>
    <x v="541"/>
    <n v="36.604478619651282"/>
  </r>
  <r>
    <x v="5"/>
    <x v="6"/>
    <x v="0"/>
    <x v="541"/>
    <n v="0.11973422622685716"/>
  </r>
  <r>
    <x v="5"/>
    <x v="1"/>
    <x v="0"/>
    <x v="541"/>
    <n v="0.35435183478129095"/>
  </r>
  <r>
    <x v="5"/>
    <x v="2"/>
    <x v="0"/>
    <x v="541"/>
    <n v="3.887175164735277"/>
  </r>
  <r>
    <x v="5"/>
    <x v="7"/>
    <x v="0"/>
    <x v="541"/>
    <n v="0.72360896440899403"/>
  </r>
  <r>
    <x v="5"/>
    <x v="8"/>
    <x v="0"/>
    <x v="541"/>
    <n v="0.11973422622685716"/>
  </r>
  <r>
    <x v="5"/>
    <x v="5"/>
    <x v="0"/>
    <x v="541"/>
    <n v="3.887175164735277"/>
  </r>
  <r>
    <x v="5"/>
    <x v="3"/>
    <x v="0"/>
    <x v="542"/>
    <n v="1.3869515722822134"/>
  </r>
  <r>
    <x v="5"/>
    <x v="4"/>
    <x v="0"/>
    <x v="542"/>
    <n v="1.3555777223518417"/>
  </r>
  <r>
    <x v="5"/>
    <x v="0"/>
    <x v="0"/>
    <x v="543"/>
    <n v="36.248973045031406"/>
  </r>
  <r>
    <x v="5"/>
    <x v="6"/>
    <x v="0"/>
    <x v="543"/>
    <n v="0.11857335017365968"/>
  </r>
  <r>
    <x v="5"/>
    <x v="1"/>
    <x v="0"/>
    <x v="543"/>
    <n v="0.35550557461987692"/>
  </r>
  <r>
    <x v="5"/>
    <x v="2"/>
    <x v="0"/>
    <x v="543"/>
    <n v="3.8867453350728143"/>
  </r>
  <r>
    <x v="5"/>
    <x v="7"/>
    <x v="0"/>
    <x v="543"/>
    <n v="0.72276279936922228"/>
  </r>
  <r>
    <x v="5"/>
    <x v="8"/>
    <x v="0"/>
    <x v="543"/>
    <n v="0.11857335017365968"/>
  </r>
  <r>
    <x v="5"/>
    <x v="5"/>
    <x v="0"/>
    <x v="543"/>
    <n v="3.8867453350728143"/>
  </r>
  <r>
    <x v="5"/>
    <x v="3"/>
    <x v="0"/>
    <x v="544"/>
    <n v="1.3865253491784912"/>
  </r>
  <r>
    <x v="5"/>
    <x v="4"/>
    <x v="0"/>
    <x v="544"/>
    <n v="1.3555061782033917"/>
  </r>
  <r>
    <x v="5"/>
    <x v="0"/>
    <x v="0"/>
    <x v="545"/>
    <n v="35.892310072057832"/>
  </r>
  <r>
    <x v="5"/>
    <x v="6"/>
    <x v="0"/>
    <x v="545"/>
    <n v="0.11740877240329642"/>
  </r>
  <r>
    <x v="5"/>
    <x v="1"/>
    <x v="0"/>
    <x v="545"/>
    <n v="0.35666297297357463"/>
  </r>
  <r>
    <x v="5"/>
    <x v="2"/>
    <x v="0"/>
    <x v="545"/>
    <n v="3.8863122376277293"/>
  </r>
  <r>
    <x v="5"/>
    <x v="7"/>
    <x v="0"/>
    <x v="545"/>
    <n v="0.72191788374625643"/>
  </r>
  <r>
    <x v="5"/>
    <x v="8"/>
    <x v="0"/>
    <x v="545"/>
    <n v="0.11740877240329642"/>
  </r>
  <r>
    <x v="5"/>
    <x v="5"/>
    <x v="0"/>
    <x v="545"/>
    <n v="3.8863122376277293"/>
  </r>
  <r>
    <x v="5"/>
    <x v="3"/>
    <x v="0"/>
    <x v="546"/>
    <n v="1.3860991265252309"/>
  </r>
  <r>
    <x v="5"/>
    <x v="4"/>
    <x v="0"/>
    <x v="546"/>
    <n v="1.3554378175092863"/>
  </r>
  <r>
    <x v="5"/>
    <x v="0"/>
    <x v="0"/>
    <x v="547"/>
    <n v="35.534486086584444"/>
  </r>
  <r>
    <x v="5"/>
    <x v="6"/>
    <x v="0"/>
    <x v="547"/>
    <n v="0.11624060322480587"/>
  </r>
  <r>
    <x v="5"/>
    <x v="1"/>
    <x v="0"/>
    <x v="547"/>
    <n v="0.35782398547338812"/>
  </r>
  <r>
    <x v="5"/>
    <x v="2"/>
    <x v="0"/>
    <x v="547"/>
    <n v="3.8858928897527045"/>
  </r>
  <r>
    <x v="5"/>
    <x v="7"/>
    <x v="0"/>
    <x v="547"/>
    <n v="0.72110141709275333"/>
  </r>
  <r>
    <x v="5"/>
    <x v="8"/>
    <x v="0"/>
    <x v="547"/>
    <n v="0.11624060322480587"/>
  </r>
  <r>
    <x v="5"/>
    <x v="5"/>
    <x v="0"/>
    <x v="547"/>
    <n v="3.8858928897527045"/>
  </r>
  <r>
    <x v="5"/>
    <x v="3"/>
    <x v="0"/>
    <x v="548"/>
    <n v="1.3856729043243199"/>
  </r>
  <r>
    <x v="5"/>
    <x v="4"/>
    <x v="0"/>
    <x v="548"/>
    <n v="1.3553680828909176"/>
  </r>
  <r>
    <x v="5"/>
    <x v="0"/>
    <x v="0"/>
    <x v="549"/>
    <n v="35.175497691431389"/>
  </r>
  <r>
    <x v="5"/>
    <x v="6"/>
    <x v="0"/>
    <x v="549"/>
    <n v="0.11506933902072881"/>
  </r>
  <r>
    <x v="5"/>
    <x v="1"/>
    <x v="0"/>
    <x v="549"/>
    <n v="0.35898839515305631"/>
  </r>
  <r>
    <x v="5"/>
    <x v="2"/>
    <x v="0"/>
    <x v="549"/>
    <n v="3.8854597932190016"/>
  </r>
  <r>
    <x v="5"/>
    <x v="7"/>
    <x v="0"/>
    <x v="549"/>
    <n v="0.7202589579724058"/>
  </r>
  <r>
    <x v="5"/>
    <x v="8"/>
    <x v="0"/>
    <x v="549"/>
    <n v="0.11506933902072881"/>
  </r>
  <r>
    <x v="5"/>
    <x v="5"/>
    <x v="0"/>
    <x v="549"/>
    <n v="3.8854597932190016"/>
  </r>
  <r>
    <x v="5"/>
    <x v="3"/>
    <x v="0"/>
    <x v="550"/>
    <n v="1.3852466825614806"/>
  </r>
  <r>
    <x v="5"/>
    <x v="4"/>
    <x v="0"/>
    <x v="550"/>
    <n v="1.3553014733568736"/>
  </r>
  <r>
    <x v="5"/>
    <x v="0"/>
    <x v="0"/>
    <x v="551"/>
    <n v="34.815341110670879"/>
  </r>
  <r>
    <x v="5"/>
    <x v="6"/>
    <x v="0"/>
    <x v="551"/>
    <n v="0.11389415165543679"/>
  </r>
  <r>
    <x v="5"/>
    <x v="1"/>
    <x v="0"/>
    <x v="551"/>
    <n v="0.36015658076050727"/>
  </r>
  <r>
    <x v="5"/>
    <x v="2"/>
    <x v="0"/>
    <x v="551"/>
    <n v="3.8851124126319281"/>
  </r>
  <r>
    <x v="5"/>
    <x v="7"/>
    <x v="0"/>
    <x v="551"/>
    <n v="0.71944486469308222"/>
  </r>
  <r>
    <x v="5"/>
    <x v="8"/>
    <x v="0"/>
    <x v="551"/>
    <n v="0.11389415165543679"/>
  </r>
  <r>
    <x v="5"/>
    <x v="5"/>
    <x v="0"/>
    <x v="551"/>
    <n v="3.8851124126319281"/>
  </r>
  <r>
    <x v="5"/>
    <x v="3"/>
    <x v="0"/>
    <x v="552"/>
    <n v="1.3886662789075688"/>
  </r>
  <r>
    <x v="5"/>
    <x v="4"/>
    <x v="0"/>
    <x v="552"/>
    <n v="1.3552335482726274"/>
  </r>
  <r>
    <x v="5"/>
    <x v="0"/>
    <x v="0"/>
    <x v="553"/>
    <n v="34.454013860287404"/>
  </r>
  <r>
    <x v="5"/>
    <x v="6"/>
    <x v="0"/>
    <x v="553"/>
    <n v="0.11271792824923482"/>
  </r>
  <r>
    <x v="5"/>
    <x v="1"/>
    <x v="0"/>
    <x v="553"/>
    <n v="0.36132725038347235"/>
  </r>
  <r>
    <x v="5"/>
    <x v="2"/>
    <x v="0"/>
    <x v="553"/>
    <n v="3.8847693928032978"/>
  </r>
  <r>
    <x v="5"/>
    <x v="7"/>
    <x v="0"/>
    <x v="553"/>
    <n v="0.71860481074705929"/>
  </r>
  <r>
    <x v="5"/>
    <x v="8"/>
    <x v="0"/>
    <x v="553"/>
    <n v="0.11271792824923482"/>
  </r>
  <r>
    <x v="5"/>
    <x v="5"/>
    <x v="0"/>
    <x v="553"/>
    <n v="3.8847693928032978"/>
  </r>
  <r>
    <x v="5"/>
    <x v="3"/>
    <x v="0"/>
    <x v="554"/>
    <n v="1.3883757912163119"/>
  </r>
  <r>
    <x v="5"/>
    <x v="4"/>
    <x v="0"/>
    <x v="554"/>
    <n v="1.3551585635171115"/>
  </r>
  <r>
    <x v="5"/>
    <x v="0"/>
    <x v="0"/>
    <x v="555"/>
    <n v="34.091512352960663"/>
  </r>
  <r>
    <x v="5"/>
    <x v="6"/>
    <x v="0"/>
    <x v="555"/>
    <n v="0.11153824875305401"/>
  </r>
  <r>
    <x v="5"/>
    <x v="1"/>
    <x v="0"/>
    <x v="555"/>
    <n v="0.36250150732673891"/>
  </r>
  <r>
    <x v="5"/>
    <x v="2"/>
    <x v="0"/>
    <x v="555"/>
    <n v="3.8843400218762403"/>
  </r>
  <r>
    <x v="5"/>
    <x v="7"/>
    <x v="0"/>
    <x v="555"/>
    <n v="0.7177659439348244"/>
  </r>
  <r>
    <x v="5"/>
    <x v="8"/>
    <x v="0"/>
    <x v="555"/>
    <n v="0.11153824875305401"/>
  </r>
  <r>
    <x v="5"/>
    <x v="5"/>
    <x v="0"/>
    <x v="555"/>
    <n v="3.8843400218762403"/>
  </r>
  <r>
    <x v="5"/>
    <x v="3"/>
    <x v="0"/>
    <x v="556"/>
    <n v="1.3879565418868367"/>
  </r>
  <r>
    <x v="5"/>
    <x v="4"/>
    <x v="0"/>
    <x v="556"/>
    <n v="1.3550889979667691"/>
  </r>
  <r>
    <x v="5"/>
    <x v="0"/>
    <x v="0"/>
    <x v="557"/>
    <n v="33.72783182893648"/>
  </r>
  <r>
    <x v="5"/>
    <x v="6"/>
    <x v="0"/>
    <x v="557"/>
    <n v="0.11035252153241087"/>
  </r>
  <r>
    <x v="5"/>
    <x v="1"/>
    <x v="0"/>
    <x v="557"/>
    <n v="0.36368052402418427"/>
  </r>
  <r>
    <x v="5"/>
    <x v="2"/>
    <x v="0"/>
    <x v="557"/>
    <n v="3.8839325140920344"/>
  </r>
  <r>
    <x v="5"/>
    <x v="7"/>
    <x v="0"/>
    <x v="557"/>
    <n v="0.71698232536485362"/>
  </r>
  <r>
    <x v="5"/>
    <x v="8"/>
    <x v="0"/>
    <x v="557"/>
    <n v="0.11035252153241087"/>
  </r>
  <r>
    <x v="5"/>
    <x v="5"/>
    <x v="0"/>
    <x v="557"/>
    <n v="3.8839325140920344"/>
  </r>
  <r>
    <x v="5"/>
    <x v="3"/>
    <x v="0"/>
    <x v="558"/>
    <n v="1.3875303055305155"/>
  </r>
  <r>
    <x v="5"/>
    <x v="4"/>
    <x v="0"/>
    <x v="558"/>
    <n v="1.3550155223095217"/>
  </r>
  <r>
    <x v="5"/>
    <x v="0"/>
    <x v="0"/>
    <x v="559"/>
    <n v="33.362968931179921"/>
  </r>
  <r>
    <x v="5"/>
    <x v="6"/>
    <x v="0"/>
    <x v="559"/>
    <n v="0.10916385222519527"/>
  </r>
  <r>
    <x v="5"/>
    <x v="1"/>
    <x v="0"/>
    <x v="559"/>
    <n v="0.36486289775656122"/>
  </r>
  <r>
    <x v="5"/>
    <x v="2"/>
    <x v="0"/>
    <x v="559"/>
    <n v="3.8835006028031227"/>
  </r>
  <r>
    <x v="5"/>
    <x v="7"/>
    <x v="0"/>
    <x v="559"/>
    <n v="0.71614585463588831"/>
  </r>
  <r>
    <x v="5"/>
    <x v="8"/>
    <x v="0"/>
    <x v="559"/>
    <n v="0.10916385222519527"/>
  </r>
  <r>
    <x v="5"/>
    <x v="5"/>
    <x v="0"/>
    <x v="559"/>
    <n v="3.8835006028031227"/>
  </r>
  <r>
    <x v="5"/>
    <x v="3"/>
    <x v="0"/>
    <x v="560"/>
    <n v="1.3871040696188386"/>
  </r>
  <r>
    <x v="5"/>
    <x v="4"/>
    <x v="0"/>
    <x v="560"/>
    <n v="1.3549452900380787"/>
  </r>
  <r>
    <x v="5"/>
    <x v="0"/>
    <x v="0"/>
    <x v="561"/>
    <n v="32.99691970101329"/>
  </r>
  <r>
    <x v="5"/>
    <x v="6"/>
    <x v="0"/>
    <x v="561"/>
    <n v="0.10797092496294897"/>
  </r>
  <r>
    <x v="5"/>
    <x v="1"/>
    <x v="0"/>
    <x v="561"/>
    <n v="0.36604923016662821"/>
  </r>
  <r>
    <x v="5"/>
    <x v="2"/>
    <x v="0"/>
    <x v="561"/>
    <n v="3.8830824034158695"/>
  </r>
  <r>
    <x v="5"/>
    <x v="7"/>
    <x v="0"/>
    <x v="561"/>
    <n v="0.7153375464816053"/>
  </r>
  <r>
    <x v="5"/>
    <x v="8"/>
    <x v="0"/>
    <x v="561"/>
    <n v="0.10797092496294897"/>
  </r>
  <r>
    <x v="5"/>
    <x v="5"/>
    <x v="0"/>
    <x v="561"/>
    <n v="3.8830824034158695"/>
  </r>
  <r>
    <x v="5"/>
    <x v="3"/>
    <x v="0"/>
    <x v="562"/>
    <n v="1.386677834153871"/>
  </r>
  <r>
    <x v="5"/>
    <x v="4"/>
    <x v="0"/>
    <x v="562"/>
    <n v="1.3548736190019506"/>
  </r>
  <r>
    <x v="5"/>
    <x v="0"/>
    <x v="0"/>
    <x v="563"/>
    <n v="32.629680654565988"/>
  </r>
  <r>
    <x v="5"/>
    <x v="6"/>
    <x v="0"/>
    <x v="563"/>
    <n v="0.10677479854827571"/>
  </r>
  <r>
    <x v="5"/>
    <x v="1"/>
    <x v="0"/>
    <x v="563"/>
    <n v="0.36723904644729971"/>
  </r>
  <r>
    <x v="5"/>
    <x v="2"/>
    <x v="0"/>
    <x v="563"/>
    <n v="3.8826504930295025"/>
  </r>
  <r>
    <x v="5"/>
    <x v="7"/>
    <x v="0"/>
    <x v="563"/>
    <n v="0.71450350348143898"/>
  </r>
  <r>
    <x v="5"/>
    <x v="8"/>
    <x v="0"/>
    <x v="563"/>
    <n v="0.10677479854827571"/>
  </r>
  <r>
    <x v="5"/>
    <x v="5"/>
    <x v="0"/>
    <x v="563"/>
    <n v="3.8826504930295025"/>
  </r>
  <r>
    <x v="5"/>
    <x v="3"/>
    <x v="0"/>
    <x v="564"/>
    <n v="1.386251599152355"/>
  </r>
  <r>
    <x v="5"/>
    <x v="4"/>
    <x v="0"/>
    <x v="564"/>
    <n v="1.3548051331399025"/>
  </r>
  <r>
    <x v="5"/>
    <x v="0"/>
    <x v="0"/>
    <x v="565"/>
    <n v="32.261247953410169"/>
  </r>
  <r>
    <x v="5"/>
    <x v="6"/>
    <x v="0"/>
    <x v="565"/>
    <n v="0.10557470473403799"/>
  </r>
  <r>
    <x v="5"/>
    <x v="1"/>
    <x v="0"/>
    <x v="565"/>
    <n v="0.36843270115581839"/>
  </r>
  <r>
    <x v="5"/>
    <x v="2"/>
    <x v="0"/>
    <x v="565"/>
    <n v="3.8822289228567763"/>
  </r>
  <r>
    <x v="5"/>
    <x v="7"/>
    <x v="0"/>
    <x v="565"/>
    <n v="0.7136975409077676"/>
  </r>
  <r>
    <x v="5"/>
    <x v="8"/>
    <x v="0"/>
    <x v="565"/>
    <n v="0.10557470473403799"/>
  </r>
  <r>
    <x v="5"/>
    <x v="5"/>
    <x v="0"/>
    <x v="565"/>
    <n v="3.8822289228567763"/>
  </r>
  <r>
    <x v="5"/>
    <x v="3"/>
    <x v="0"/>
    <x v="566"/>
    <n v="1.3858183771429111"/>
  </r>
  <r>
    <x v="5"/>
    <x v="4"/>
    <x v="0"/>
    <x v="566"/>
    <n v="1.3547352667287127"/>
  </r>
  <r>
    <x v="5"/>
    <x v="0"/>
    <x v="0"/>
    <x v="567"/>
    <n v="31.891618047913163"/>
  </r>
  <r>
    <x v="5"/>
    <x v="6"/>
    <x v="0"/>
    <x v="567"/>
    <n v="0.10437129157681889"/>
  </r>
  <r>
    <x v="5"/>
    <x v="1"/>
    <x v="0"/>
    <x v="567"/>
    <n v="0.36962990549700808"/>
  </r>
  <r>
    <x v="5"/>
    <x v="2"/>
    <x v="0"/>
    <x v="567"/>
    <n v="3.8818002726538658"/>
  </r>
  <r>
    <x v="5"/>
    <x v="7"/>
    <x v="0"/>
    <x v="567"/>
    <n v="0.71286591975151881"/>
  </r>
  <r>
    <x v="5"/>
    <x v="8"/>
    <x v="0"/>
    <x v="567"/>
    <n v="0.10437129157681889"/>
  </r>
  <r>
    <x v="5"/>
    <x v="5"/>
    <x v="0"/>
    <x v="567"/>
    <n v="3.8818002726538658"/>
  </r>
  <r>
    <x v="5"/>
    <x v="3"/>
    <x v="0"/>
    <x v="568"/>
    <n v="1.3853921430534211"/>
  </r>
  <r>
    <x v="5"/>
    <x v="4"/>
    <x v="0"/>
    <x v="568"/>
    <n v="1.3546663174235585"/>
  </r>
  <r>
    <x v="5"/>
    <x v="0"/>
    <x v="0"/>
    <x v="569"/>
    <n v="31.520787162789791"/>
  </r>
  <r>
    <x v="5"/>
    <x v="6"/>
    <x v="0"/>
    <x v="569"/>
    <n v="0.10316407636146831"/>
  </r>
  <r>
    <x v="5"/>
    <x v="1"/>
    <x v="0"/>
    <x v="569"/>
    <n v="0.37083088512337237"/>
  </r>
  <r>
    <x v="5"/>
    <x v="2"/>
    <x v="0"/>
    <x v="569"/>
    <n v="3.881368363634139"/>
  </r>
  <r>
    <x v="5"/>
    <x v="7"/>
    <x v="0"/>
    <x v="569"/>
    <n v="0.71203552331374065"/>
  </r>
  <r>
    <x v="5"/>
    <x v="8"/>
    <x v="0"/>
    <x v="569"/>
    <n v="0.10316407636146831"/>
  </r>
  <r>
    <x v="5"/>
    <x v="5"/>
    <x v="0"/>
    <x v="569"/>
    <n v="3.881368363634139"/>
  </r>
  <r>
    <x v="5"/>
    <x v="3"/>
    <x v="0"/>
    <x v="570"/>
    <n v="1.3849659094028688"/>
  </r>
  <r>
    <x v="5"/>
    <x v="4"/>
    <x v="0"/>
    <x v="570"/>
    <n v="1.3546004654976018"/>
  </r>
  <r>
    <x v="5"/>
    <x v="0"/>
    <x v="0"/>
    <x v="571"/>
    <n v="31.148751561195578"/>
  </r>
  <r>
    <x v="5"/>
    <x v="6"/>
    <x v="0"/>
    <x v="571"/>
    <n v="0.10195315507541425"/>
  </r>
  <r>
    <x v="5"/>
    <x v="1"/>
    <x v="0"/>
    <x v="571"/>
    <n v="0.37203560159421201"/>
  </r>
  <r>
    <x v="5"/>
    <x v="2"/>
    <x v="0"/>
    <x v="571"/>
    <n v="3.880950166450301"/>
  </r>
  <r>
    <x v="5"/>
    <x v="7"/>
    <x v="0"/>
    <x v="571"/>
    <n v="0.7112330839143628"/>
  </r>
  <r>
    <x v="5"/>
    <x v="8"/>
    <x v="0"/>
    <x v="571"/>
    <n v="0.10195315507541425"/>
  </r>
  <r>
    <x v="5"/>
    <x v="5"/>
    <x v="0"/>
    <x v="571"/>
    <n v="3.880950166450301"/>
  </r>
  <r>
    <x v="5"/>
    <x v="3"/>
    <x v="0"/>
    <x v="572"/>
    <n v="1.3845396762171891"/>
  </r>
  <r>
    <x v="5"/>
    <x v="4"/>
    <x v="0"/>
    <x v="572"/>
    <n v="1.3545333208235144"/>
  </r>
  <r>
    <x v="5"/>
    <x v="0"/>
    <x v="0"/>
    <x v="573"/>
    <n v="30.77550769703608"/>
  </r>
  <r>
    <x v="5"/>
    <x v="6"/>
    <x v="0"/>
    <x v="573"/>
    <n v="0.10073896046345063"/>
  </r>
  <r>
    <x v="5"/>
    <x v="1"/>
    <x v="0"/>
    <x v="573"/>
    <n v="0.37324386415949801"/>
  </r>
  <r>
    <x v="5"/>
    <x v="2"/>
    <x v="0"/>
    <x v="573"/>
    <n v="3.8805182583392916"/>
  </r>
  <r>
    <x v="5"/>
    <x v="7"/>
    <x v="0"/>
    <x v="573"/>
    <n v="0.71040509544798902"/>
  </r>
  <r>
    <x v="5"/>
    <x v="8"/>
    <x v="0"/>
    <x v="573"/>
    <n v="0.10073896046345063"/>
  </r>
  <r>
    <x v="5"/>
    <x v="5"/>
    <x v="0"/>
    <x v="573"/>
    <n v="3.8805182583392916"/>
  </r>
  <r>
    <x v="5"/>
    <x v="3"/>
    <x v="0"/>
    <x v="574"/>
    <n v="1.3841134434764424"/>
  </r>
  <r>
    <x v="5"/>
    <x v="4"/>
    <x v="0"/>
    <x v="574"/>
    <n v="1.354469215316767"/>
  </r>
  <r>
    <x v="5"/>
    <x v="0"/>
    <x v="0"/>
    <x v="575"/>
    <n v="30.401051686861859"/>
  </r>
  <r>
    <x v="5"/>
    <x v="6"/>
    <x v="0"/>
    <x v="575"/>
    <n v="9.952076627334136E-2"/>
  </r>
  <r>
    <x v="5"/>
    <x v="1"/>
    <x v="0"/>
    <x v="575"/>
    <n v="0.37445601017422075"/>
  </r>
  <r>
    <x v="5"/>
    <x v="2"/>
    <x v="0"/>
    <x v="575"/>
    <n v="3.88001807403767"/>
  </r>
  <r>
    <x v="5"/>
    <x v="7"/>
    <x v="0"/>
    <x v="575"/>
    <n v="0.70960498254344639"/>
  </r>
  <r>
    <x v="5"/>
    <x v="8"/>
    <x v="0"/>
    <x v="575"/>
    <n v="9.952076627334136E-2"/>
  </r>
  <r>
    <x v="5"/>
    <x v="5"/>
    <x v="0"/>
    <x v="575"/>
    <n v="3.88001807403767"/>
  </r>
  <r>
    <x v="5"/>
    <x v="3"/>
    <x v="0"/>
    <x v="576"/>
    <n v="1.3798336885259888"/>
  </r>
  <r>
    <x v="5"/>
    <x v="4"/>
    <x v="0"/>
    <x v="576"/>
    <n v="1.3544038752780097"/>
  </r>
  <r>
    <x v="5"/>
    <x v="0"/>
    <x v="0"/>
    <x v="577"/>
    <n v="30.025379015512531"/>
  </r>
  <r>
    <x v="5"/>
    <x v="6"/>
    <x v="0"/>
    <x v="577"/>
    <n v="9.8297191678980933E-2"/>
  </r>
  <r>
    <x v="5"/>
    <x v="1"/>
    <x v="0"/>
    <x v="577"/>
    <n v="0.37567267134932725"/>
  </r>
  <r>
    <x v="5"/>
    <x v="2"/>
    <x v="0"/>
    <x v="577"/>
    <n v="3.8795091562304851"/>
  </r>
  <r>
    <x v="5"/>
    <x v="7"/>
    <x v="0"/>
    <x v="577"/>
    <n v="0.70877944290373696"/>
  </r>
  <r>
    <x v="5"/>
    <x v="8"/>
    <x v="0"/>
    <x v="577"/>
    <n v="9.8297191678980933E-2"/>
  </r>
  <r>
    <x v="5"/>
    <x v="5"/>
    <x v="0"/>
    <x v="577"/>
    <n v="3.8795091562304851"/>
  </r>
  <r>
    <x v="5"/>
    <x v="3"/>
    <x v="0"/>
    <x v="578"/>
    <n v="1.3792936014146884"/>
  </r>
  <r>
    <x v="5"/>
    <x v="4"/>
    <x v="0"/>
    <x v="578"/>
    <n v="1.3543474459160043"/>
  </r>
  <r>
    <x v="5"/>
    <x v="0"/>
    <x v="0"/>
    <x v="579"/>
    <n v="29.648485871406901"/>
  </r>
  <r>
    <x v="5"/>
    <x v="6"/>
    <x v="0"/>
    <x v="579"/>
    <n v="9.7069777341642696E-2"/>
  </r>
  <r>
    <x v="5"/>
    <x v="1"/>
    <x v="0"/>
    <x v="579"/>
    <n v="0.37689314410563118"/>
  </r>
  <r>
    <x v="5"/>
    <x v="2"/>
    <x v="0"/>
    <x v="579"/>
    <n v="3.8790727579239714"/>
  </r>
  <r>
    <x v="5"/>
    <x v="7"/>
    <x v="0"/>
    <x v="579"/>
    <n v="0.70795516551551008"/>
  </r>
  <r>
    <x v="5"/>
    <x v="8"/>
    <x v="0"/>
    <x v="579"/>
    <n v="9.7069777341642696E-2"/>
  </r>
  <r>
    <x v="5"/>
    <x v="5"/>
    <x v="0"/>
    <x v="579"/>
    <n v="3.8790727579239714"/>
  </r>
  <r>
    <x v="5"/>
    <x v="3"/>
    <x v="0"/>
    <x v="580"/>
    <n v="1.3788813606207428"/>
  </r>
  <r>
    <x v="5"/>
    <x v="4"/>
    <x v="0"/>
    <x v="580"/>
    <n v="1.3542975085197639"/>
  </r>
  <r>
    <x v="5"/>
    <x v="0"/>
    <x v="0"/>
    <x v="581"/>
    <n v="29.270369351148208"/>
  </r>
  <r>
    <x v="5"/>
    <x v="6"/>
    <x v="0"/>
    <x v="581"/>
    <n v="9.5840528214556645E-2"/>
  </r>
  <r>
    <x v="5"/>
    <x v="1"/>
    <x v="0"/>
    <x v="581"/>
    <n v="0.37811652025869502"/>
  </r>
  <r>
    <x v="5"/>
    <x v="2"/>
    <x v="0"/>
    <x v="581"/>
    <n v="3.8786751275214115"/>
  </r>
  <r>
    <x v="5"/>
    <x v="7"/>
    <x v="0"/>
    <x v="581"/>
    <n v="0.70721171440455577"/>
  </r>
  <r>
    <x v="5"/>
    <x v="8"/>
    <x v="0"/>
    <x v="581"/>
    <n v="9.5840528214556645E-2"/>
  </r>
  <r>
    <x v="5"/>
    <x v="5"/>
    <x v="0"/>
    <x v="581"/>
    <n v="3.8786751275214115"/>
  </r>
  <r>
    <x v="5"/>
    <x v="3"/>
    <x v="0"/>
    <x v="582"/>
    <n v="1.3784551460113592"/>
  </r>
  <r>
    <x v="5"/>
    <x v="4"/>
    <x v="0"/>
    <x v="582"/>
    <n v="1.354243095808183"/>
  </r>
  <r>
    <x v="5"/>
    <x v="0"/>
    <x v="0"/>
    <x v="583"/>
    <n v="28.891026126095085"/>
  </r>
  <r>
    <x v="5"/>
    <x v="6"/>
    <x v="0"/>
    <x v="583"/>
    <n v="9.4608544646386072E-2"/>
  </r>
  <r>
    <x v="5"/>
    <x v="1"/>
    <x v="0"/>
    <x v="583"/>
    <n v="0.37934322505312262"/>
  </r>
  <r>
    <x v="5"/>
    <x v="2"/>
    <x v="0"/>
    <x v="583"/>
    <n v="3.8782420387081995"/>
  </r>
  <r>
    <x v="5"/>
    <x v="7"/>
    <x v="0"/>
    <x v="583"/>
    <n v="0.70638975377784829"/>
  </r>
  <r>
    <x v="5"/>
    <x v="8"/>
    <x v="0"/>
    <x v="583"/>
    <n v="9.4608544646386072E-2"/>
  </r>
  <r>
    <x v="5"/>
    <x v="5"/>
    <x v="0"/>
    <x v="583"/>
    <n v="3.8782420387081995"/>
  </r>
  <r>
    <x v="5"/>
    <x v="3"/>
    <x v="0"/>
    <x v="584"/>
    <n v="1.3780289318529704"/>
  </r>
  <r>
    <x v="5"/>
    <x v="4"/>
    <x v="0"/>
    <x v="584"/>
    <n v="1.3541913139451855"/>
  </r>
  <r>
    <x v="5"/>
    <x v="0"/>
    <x v="0"/>
    <x v="585"/>
    <n v="28.510452020266122"/>
  </r>
  <r>
    <x v="5"/>
    <x v="6"/>
    <x v="0"/>
    <x v="585"/>
    <n v="9.3371993386365468E-2"/>
  </r>
  <r>
    <x v="5"/>
    <x v="1"/>
    <x v="0"/>
    <x v="585"/>
    <n v="0.38057410582896328"/>
  </r>
  <r>
    <x v="5"/>
    <x v="2"/>
    <x v="0"/>
    <x v="585"/>
    <n v="3.877822699190312"/>
  </r>
  <r>
    <x v="5"/>
    <x v="7"/>
    <x v="0"/>
    <x v="585"/>
    <n v="0.70559546537207596"/>
  </r>
  <r>
    <x v="5"/>
    <x v="8"/>
    <x v="0"/>
    <x v="585"/>
    <n v="9.3371993386365468E-2"/>
  </r>
  <r>
    <x v="5"/>
    <x v="5"/>
    <x v="0"/>
    <x v="585"/>
    <n v="3.877822699190312"/>
  </r>
  <r>
    <x v="5"/>
    <x v="3"/>
    <x v="0"/>
    <x v="586"/>
    <n v="1.3776027181461092"/>
  </r>
  <r>
    <x v="5"/>
    <x v="4"/>
    <x v="0"/>
    <x v="586"/>
    <n v="1.3541387108079617"/>
  </r>
  <r>
    <x v="5"/>
    <x v="0"/>
    <x v="0"/>
    <x v="587"/>
    <n v="28.128643399920893"/>
  </r>
  <r>
    <x v="5"/>
    <x v="6"/>
    <x v="0"/>
    <x v="587"/>
    <n v="9.2132065006969965E-2"/>
  </r>
  <r>
    <x v="5"/>
    <x v="1"/>
    <x v="0"/>
    <x v="587"/>
    <n v="0.38180862034523022"/>
  </r>
  <r>
    <x v="5"/>
    <x v="2"/>
    <x v="0"/>
    <x v="587"/>
    <n v="3.8773896112878603"/>
  </r>
  <r>
    <x v="5"/>
    <x v="7"/>
    <x v="0"/>
    <x v="587"/>
    <n v="0.70477588654631873"/>
  </r>
  <r>
    <x v="5"/>
    <x v="8"/>
    <x v="0"/>
    <x v="587"/>
    <n v="9.2132065006969965E-2"/>
  </r>
  <r>
    <x v="5"/>
    <x v="5"/>
    <x v="0"/>
    <x v="587"/>
    <n v="3.8773896112878603"/>
  </r>
  <r>
    <x v="5"/>
    <x v="3"/>
    <x v="0"/>
    <x v="588"/>
    <n v="1.3771765048774975"/>
  </r>
  <r>
    <x v="5"/>
    <x v="4"/>
    <x v="0"/>
    <x v="588"/>
    <n v="1.3540886801487462"/>
  </r>
  <r>
    <x v="5"/>
    <x v="0"/>
    <x v="0"/>
    <x v="589"/>
    <n v="27.745596318143921"/>
  </r>
  <r>
    <x v="5"/>
    <x v="6"/>
    <x v="0"/>
    <x v="589"/>
    <n v="9.0888091415394848E-2"/>
  </r>
  <r>
    <x v="5"/>
    <x v="1"/>
    <x v="0"/>
    <x v="589"/>
    <n v="0.38304708177697161"/>
  </r>
  <r>
    <x v="5"/>
    <x v="2"/>
    <x v="0"/>
    <x v="589"/>
    <n v="3.8769668917883227"/>
  </r>
  <r>
    <x v="5"/>
    <x v="7"/>
    <x v="0"/>
    <x v="589"/>
    <n v="0.70398389935248318"/>
  </r>
  <r>
    <x v="5"/>
    <x v="8"/>
    <x v="0"/>
    <x v="589"/>
    <n v="9.0888091415394848E-2"/>
  </r>
  <r>
    <x v="5"/>
    <x v="5"/>
    <x v="0"/>
    <x v="589"/>
    <n v="3.8769668917883227"/>
  </r>
  <r>
    <x v="5"/>
    <x v="3"/>
    <x v="0"/>
    <x v="590"/>
    <n v="1.3767433049705957"/>
  </r>
  <r>
    <x v="5"/>
    <x v="4"/>
    <x v="0"/>
    <x v="590"/>
    <n v="1.3540378865917635"/>
  </r>
  <r>
    <x v="5"/>
    <x v="0"/>
    <x v="0"/>
    <x v="591"/>
    <n v="27.361307079685716"/>
  </r>
  <r>
    <x v="5"/>
    <x v="6"/>
    <x v="0"/>
    <x v="591"/>
    <n v="8.9640631931973067E-2"/>
  </r>
  <r>
    <x v="5"/>
    <x v="1"/>
    <x v="0"/>
    <x v="591"/>
    <n v="0.38428923845820506"/>
  </r>
  <r>
    <x v="5"/>
    <x v="2"/>
    <x v="0"/>
    <x v="591"/>
    <n v="3.8765370729594162"/>
  </r>
  <r>
    <x v="5"/>
    <x v="7"/>
    <x v="0"/>
    <x v="591"/>
    <n v="0.70316669658092235"/>
  </r>
  <r>
    <x v="5"/>
    <x v="8"/>
    <x v="0"/>
    <x v="591"/>
    <n v="8.9640631931973067E-2"/>
  </r>
  <r>
    <x v="5"/>
    <x v="5"/>
    <x v="0"/>
    <x v="591"/>
    <n v="3.8765370729594162"/>
  </r>
  <r>
    <x v="5"/>
    <x v="3"/>
    <x v="0"/>
    <x v="592"/>
    <n v="1.3763170926096358"/>
  </r>
  <r>
    <x v="5"/>
    <x v="4"/>
    <x v="0"/>
    <x v="592"/>
    <n v="1.3539880126598236"/>
  </r>
  <r>
    <x v="5"/>
    <x v="0"/>
    <x v="0"/>
    <x v="593"/>
    <n v="26.975771790089269"/>
  </r>
  <r>
    <x v="5"/>
    <x v="6"/>
    <x v="0"/>
    <x v="593"/>
    <n v="8.8389267715856937E-2"/>
  </r>
  <r>
    <x v="5"/>
    <x v="1"/>
    <x v="0"/>
    <x v="593"/>
    <n v="0.38553528959644728"/>
  </r>
  <r>
    <x v="5"/>
    <x v="2"/>
    <x v="0"/>
    <x v="593"/>
    <n v="3.8761039864307101"/>
  </r>
  <r>
    <x v="5"/>
    <x v="7"/>
    <x v="0"/>
    <x v="593"/>
    <n v="0.70235069535176742"/>
  </r>
  <r>
    <x v="5"/>
    <x v="8"/>
    <x v="0"/>
    <x v="593"/>
    <n v="8.8389267715856937E-2"/>
  </r>
  <r>
    <x v="5"/>
    <x v="5"/>
    <x v="0"/>
    <x v="593"/>
    <n v="3.8761039864307101"/>
  </r>
  <r>
    <x v="5"/>
    <x v="3"/>
    <x v="0"/>
    <x v="594"/>
    <n v="1.3758908806996706"/>
  </r>
  <r>
    <x v="5"/>
    <x v="4"/>
    <x v="0"/>
    <x v="594"/>
    <n v="1.3539406231714235"/>
  </r>
  <r>
    <x v="5"/>
    <x v="0"/>
    <x v="0"/>
    <x v="595"/>
    <n v="26.588986587253522"/>
  </r>
  <r>
    <x v="5"/>
    <x v="6"/>
    <x v="0"/>
    <x v="595"/>
    <n v="8.713408047717483E-2"/>
  </r>
  <r>
    <x v="5"/>
    <x v="1"/>
    <x v="0"/>
    <x v="595"/>
    <n v="0.38678520283574763"/>
  </r>
  <r>
    <x v="5"/>
    <x v="2"/>
    <x v="0"/>
    <x v="595"/>
    <n v="3.8756846491253416"/>
  </r>
  <r>
    <x v="5"/>
    <x v="7"/>
    <x v="0"/>
    <x v="595"/>
    <n v="0.70156216470766519"/>
  </r>
  <r>
    <x v="5"/>
    <x v="8"/>
    <x v="0"/>
    <x v="595"/>
    <n v="8.713408047717483E-2"/>
  </r>
  <r>
    <x v="5"/>
    <x v="5"/>
    <x v="0"/>
    <x v="595"/>
    <n v="3.8756846491253416"/>
  </r>
  <r>
    <x v="5"/>
    <x v="3"/>
    <x v="0"/>
    <x v="596"/>
    <n v="1.3754646692417882"/>
  </r>
  <r>
    <x v="5"/>
    <x v="4"/>
    <x v="0"/>
    <x v="596"/>
    <n v="1.3538925588289175"/>
  </r>
  <r>
    <x v="5"/>
    <x v="0"/>
    <x v="0"/>
    <x v="597"/>
    <n v="26.200947772764483"/>
  </r>
  <r>
    <x v="5"/>
    <x v="6"/>
    <x v="0"/>
    <x v="597"/>
    <n v="8.5875439293348135E-2"/>
  </r>
  <r>
    <x v="5"/>
    <x v="1"/>
    <x v="0"/>
    <x v="597"/>
    <n v="0.38803881448904032"/>
  </r>
  <r>
    <x v="5"/>
    <x v="2"/>
    <x v="0"/>
    <x v="597"/>
    <n v="3.8752515635043538"/>
  </r>
  <r>
    <x v="5"/>
    <x v="7"/>
    <x v="0"/>
    <x v="597"/>
    <n v="0.70074852592224868"/>
  </r>
  <r>
    <x v="5"/>
    <x v="8"/>
    <x v="0"/>
    <x v="597"/>
    <n v="8.5875439293348135E-2"/>
  </r>
  <r>
    <x v="5"/>
    <x v="5"/>
    <x v="0"/>
    <x v="597"/>
    <n v="3.8752515635043538"/>
  </r>
  <r>
    <x v="5"/>
    <x v="3"/>
    <x v="0"/>
    <x v="598"/>
    <n v="1.3750384582150943"/>
  </r>
  <r>
    <x v="5"/>
    <x v="4"/>
    <x v="0"/>
    <x v="598"/>
    <n v="1.3538469205591319"/>
  </r>
  <r>
    <x v="5"/>
    <x v="0"/>
    <x v="0"/>
    <x v="599"/>
    <n v="25.811651353610806"/>
  </r>
  <r>
    <x v="5"/>
    <x v="6"/>
    <x v="0"/>
    <x v="599"/>
    <n v="8.461271985141762E-2"/>
  </r>
  <r>
    <x v="5"/>
    <x v="1"/>
    <x v="0"/>
    <x v="599"/>
    <n v="0.38929641915367608"/>
  </r>
  <r>
    <x v="5"/>
    <x v="2"/>
    <x v="0"/>
    <x v="599"/>
    <n v="3.8748288462349434"/>
  </r>
  <r>
    <x v="5"/>
    <x v="7"/>
    <x v="0"/>
    <x v="599"/>
    <n v="0.6999622777908453"/>
  </r>
  <r>
    <x v="5"/>
    <x v="8"/>
    <x v="0"/>
    <x v="599"/>
    <n v="8.461271985141762E-2"/>
  </r>
  <r>
    <x v="5"/>
    <x v="5"/>
    <x v="0"/>
    <x v="599"/>
    <n v="3.8748288462349434"/>
  </r>
  <r>
    <x v="5"/>
    <x v="3"/>
    <x v="0"/>
    <x v="600"/>
    <n v="1.3746052606004033"/>
  </r>
  <r>
    <x v="5"/>
    <x v="4"/>
    <x v="0"/>
    <x v="600"/>
    <n v="1.3538006658124102"/>
  </r>
  <r>
    <x v="5"/>
    <x v="0"/>
    <x v="0"/>
    <x v="601"/>
    <n v="25.421093571795229"/>
  </r>
  <r>
    <x v="5"/>
    <x v="6"/>
    <x v="0"/>
    <x v="601"/>
    <n v="8.3346442694941722E-2"/>
  </r>
  <r>
    <x v="5"/>
    <x v="1"/>
    <x v="0"/>
    <x v="601"/>
    <n v="0.39055778181557571"/>
  </r>
  <r>
    <x v="5"/>
    <x v="2"/>
    <x v="0"/>
    <x v="601"/>
    <n v="3.8744057913549712"/>
  </r>
  <r>
    <x v="5"/>
    <x v="7"/>
    <x v="0"/>
    <x v="601"/>
    <n v="0.69915099576021078"/>
  </r>
  <r>
    <x v="5"/>
    <x v="8"/>
    <x v="0"/>
    <x v="601"/>
    <n v="8.3346442694941722E-2"/>
  </r>
  <r>
    <x v="5"/>
    <x v="5"/>
    <x v="0"/>
    <x v="601"/>
    <n v="3.8744057913549712"/>
  </r>
  <r>
    <x v="5"/>
    <x v="3"/>
    <x v="0"/>
    <x v="602"/>
    <n v="1.3741930245925849"/>
  </r>
  <r>
    <x v="5"/>
    <x v="4"/>
    <x v="0"/>
    <x v="602"/>
    <n v="1.3537553306987915"/>
  </r>
  <r>
    <x v="5"/>
    <x v="0"/>
    <x v="0"/>
    <x v="603"/>
    <n v="25.029270547853962"/>
  </r>
  <r>
    <x v="5"/>
    <x v="6"/>
    <x v="0"/>
    <x v="603"/>
    <n v="8.207636013094978E-2"/>
  </r>
  <r>
    <x v="5"/>
    <x v="1"/>
    <x v="0"/>
    <x v="603"/>
    <n v="0.39182302394126695"/>
  </r>
  <r>
    <x v="5"/>
    <x v="2"/>
    <x v="0"/>
    <x v="603"/>
    <n v="3.8739721838812446"/>
  </r>
  <r>
    <x v="5"/>
    <x v="7"/>
    <x v="0"/>
    <x v="603"/>
    <n v="0.69834090155154338"/>
  </r>
  <r>
    <x v="5"/>
    <x v="8"/>
    <x v="0"/>
    <x v="603"/>
    <n v="8.207636013094978E-2"/>
  </r>
  <r>
    <x v="5"/>
    <x v="5"/>
    <x v="0"/>
    <x v="603"/>
    <n v="3.8739721838812446"/>
  </r>
  <r>
    <x v="5"/>
    <x v="3"/>
    <x v="0"/>
    <x v="604"/>
    <n v="1.3737807889875553"/>
  </r>
  <r>
    <x v="5"/>
    <x v="4"/>
    <x v="0"/>
    <x v="604"/>
    <n v="1.353715173299963"/>
  </r>
  <r>
    <x v="5"/>
    <x v="0"/>
    <x v="0"/>
    <x v="605"/>
    <n v="24.636178293179594"/>
  </r>
  <r>
    <x v="5"/>
    <x v="6"/>
    <x v="0"/>
    <x v="605"/>
    <n v="8.0802248237686683E-2"/>
  </r>
  <r>
    <x v="5"/>
    <x v="1"/>
    <x v="0"/>
    <x v="605"/>
    <n v="0.3930922546743667"/>
  </r>
  <r>
    <x v="5"/>
    <x v="2"/>
    <x v="0"/>
    <x v="605"/>
    <n v="3.8735745584871006"/>
  </r>
  <r>
    <x v="5"/>
    <x v="7"/>
    <x v="0"/>
    <x v="605"/>
    <n v="0.69761023927057209"/>
  </r>
  <r>
    <x v="5"/>
    <x v="8"/>
    <x v="0"/>
    <x v="605"/>
    <n v="8.0802248237686683E-2"/>
  </r>
  <r>
    <x v="5"/>
    <x v="5"/>
    <x v="0"/>
    <x v="605"/>
    <n v="3.8735745584871006"/>
  </r>
  <r>
    <x v="5"/>
    <x v="3"/>
    <x v="0"/>
    <x v="606"/>
    <n v="1.3733545797489866"/>
  </r>
  <r>
    <x v="5"/>
    <x v="4"/>
    <x v="0"/>
    <x v="606"/>
    <n v="1.3536715884606254"/>
  </r>
  <r>
    <x v="5"/>
    <x v="0"/>
    <x v="0"/>
    <x v="607"/>
    <n v="24.241813254127525"/>
  </r>
  <r>
    <x v="5"/>
    <x v="6"/>
    <x v="0"/>
    <x v="607"/>
    <n v="7.9525061212343609E-2"/>
  </r>
  <r>
    <x v="5"/>
    <x v="1"/>
    <x v="0"/>
    <x v="607"/>
    <n v="0.39436503905206738"/>
  </r>
  <r>
    <x v="5"/>
    <x v="2"/>
    <x v="0"/>
    <x v="607"/>
    <n v="3.8731414751244175"/>
  </r>
  <r>
    <x v="5"/>
    <x v="7"/>
    <x v="0"/>
    <x v="607"/>
    <n v="0.69680241556989186"/>
  </r>
  <r>
    <x v="5"/>
    <x v="8"/>
    <x v="0"/>
    <x v="607"/>
    <n v="7.9525061212343609E-2"/>
  </r>
  <r>
    <x v="5"/>
    <x v="5"/>
    <x v="0"/>
    <x v="607"/>
    <n v="3.8731414751244175"/>
  </r>
  <r>
    <x v="5"/>
    <x v="3"/>
    <x v="0"/>
    <x v="608"/>
    <n v="1.3729283709478457"/>
  </r>
  <r>
    <x v="5"/>
    <x v="4"/>
    <x v="0"/>
    <x v="608"/>
    <n v="1.3536302852018345"/>
  </r>
  <r>
    <x v="5"/>
    <x v="0"/>
    <x v="0"/>
    <x v="609"/>
    <n v="23.846171179303244"/>
  </r>
  <r>
    <x v="5"/>
    <x v="6"/>
    <x v="0"/>
    <x v="609"/>
    <n v="7.8243310288984874E-2"/>
  </r>
  <r>
    <x v="5"/>
    <x v="1"/>
    <x v="0"/>
    <x v="609"/>
    <n v="0.39564207482428043"/>
  </r>
  <r>
    <x v="5"/>
    <x v="2"/>
    <x v="0"/>
    <x v="609"/>
    <n v="3.8727221408779577"/>
  </r>
  <r>
    <x v="5"/>
    <x v="7"/>
    <x v="0"/>
    <x v="609"/>
    <n v="0.69602178578051077"/>
  </r>
  <r>
    <x v="5"/>
    <x v="8"/>
    <x v="0"/>
    <x v="609"/>
    <n v="7.8243310288984874E-2"/>
  </r>
  <r>
    <x v="5"/>
    <x v="5"/>
    <x v="0"/>
    <x v="609"/>
    <n v="3.8727221408779577"/>
  </r>
  <r>
    <x v="5"/>
    <x v="3"/>
    <x v="0"/>
    <x v="610"/>
    <n v="1.3725021625990319"/>
  </r>
  <r>
    <x v="5"/>
    <x v="4"/>
    <x v="0"/>
    <x v="610"/>
    <n v="1.3535885099747791"/>
  </r>
  <r>
    <x v="5"/>
    <x v="0"/>
    <x v="0"/>
    <x v="611"/>
    <n v="23.449248277922162"/>
  </r>
  <r>
    <x v="5"/>
    <x v="6"/>
    <x v="0"/>
    <x v="611"/>
    <n v="7.695799591771102E-2"/>
  </r>
  <r>
    <x v="5"/>
    <x v="1"/>
    <x v="0"/>
    <x v="611"/>
    <n v="0.39692290138108061"/>
  </r>
  <r>
    <x v="5"/>
    <x v="2"/>
    <x v="0"/>
    <x v="611"/>
    <n v="3.8722890584263236"/>
  </r>
  <r>
    <x v="5"/>
    <x v="7"/>
    <x v="0"/>
    <x v="611"/>
    <n v="0.69521629798725726"/>
  </r>
  <r>
    <x v="5"/>
    <x v="8"/>
    <x v="0"/>
    <x v="611"/>
    <n v="7.695799591771102E-2"/>
  </r>
  <r>
    <x v="5"/>
    <x v="5"/>
    <x v="0"/>
    <x v="611"/>
    <n v="3.8722890584263236"/>
  </r>
  <r>
    <x v="5"/>
    <x v="3"/>
    <x v="0"/>
    <x v="612"/>
    <n v="1.3720759547018568"/>
  </r>
  <r>
    <x v="5"/>
    <x v="4"/>
    <x v="0"/>
    <x v="612"/>
    <n v="1.3535489579570958"/>
  </r>
  <r>
    <x v="5"/>
    <x v="0"/>
    <x v="0"/>
    <x v="613"/>
    <n v="23.051040491573122"/>
  </r>
  <r>
    <x v="5"/>
    <x v="6"/>
    <x v="0"/>
    <x v="613"/>
    <n v="7.5668556279100019E-2"/>
  </r>
  <r>
    <x v="5"/>
    <x v="1"/>
    <x v="0"/>
    <x v="613"/>
    <n v="0.39820778634903903"/>
  </r>
  <r>
    <x v="5"/>
    <x v="2"/>
    <x v="0"/>
    <x v="613"/>
    <n v="3.8718663442507273"/>
  </r>
  <r>
    <x v="5"/>
    <x v="7"/>
    <x v="0"/>
    <x v="613"/>
    <n v="0.69443792507623736"/>
  </r>
  <r>
    <x v="5"/>
    <x v="8"/>
    <x v="0"/>
    <x v="613"/>
    <n v="7.5668556279100019E-2"/>
  </r>
  <r>
    <x v="5"/>
    <x v="5"/>
    <x v="0"/>
    <x v="613"/>
    <n v="3.8718663442507273"/>
  </r>
  <r>
    <x v="5"/>
    <x v="3"/>
    <x v="0"/>
    <x v="614"/>
    <n v="1.3716427602472603"/>
  </r>
  <r>
    <x v="5"/>
    <x v="4"/>
    <x v="0"/>
    <x v="614"/>
    <n v="1.3535089923493393"/>
  </r>
  <r>
    <x v="5"/>
    <x v="0"/>
    <x v="0"/>
    <x v="615"/>
    <n v="22.651543972693482"/>
  </r>
  <r>
    <x v="5"/>
    <x v="6"/>
    <x v="0"/>
    <x v="615"/>
    <n v="7.4375456566068698E-2"/>
  </r>
  <r>
    <x v="5"/>
    <x v="1"/>
    <x v="0"/>
    <x v="615"/>
    <n v="0.39949651887964238"/>
  </r>
  <r>
    <x v="5"/>
    <x v="2"/>
    <x v="0"/>
    <x v="615"/>
    <n v="3.8714365308349796"/>
  </r>
  <r>
    <x v="5"/>
    <x v="7"/>
    <x v="0"/>
    <x v="615"/>
    <n v="0.69363476758057496"/>
  </r>
  <r>
    <x v="5"/>
    <x v="8"/>
    <x v="0"/>
    <x v="615"/>
    <n v="7.4375456566068698E-2"/>
  </r>
  <r>
    <x v="5"/>
    <x v="5"/>
    <x v="0"/>
    <x v="615"/>
    <n v="3.8714365308349796"/>
  </r>
  <r>
    <x v="5"/>
    <x v="3"/>
    <x v="0"/>
    <x v="616"/>
    <n v="1.3712165532575149"/>
  </r>
  <r>
    <x v="5"/>
    <x v="4"/>
    <x v="0"/>
    <x v="616"/>
    <n v="1.3534699463869204"/>
  </r>
  <r>
    <x v="5"/>
    <x v="0"/>
    <x v="0"/>
    <x v="617"/>
    <n v="22.25075470360099"/>
  </r>
  <r>
    <x v="5"/>
    <x v="6"/>
    <x v="0"/>
    <x v="617"/>
    <n v="7.307834567975012E-2"/>
  </r>
  <r>
    <x v="5"/>
    <x v="1"/>
    <x v="0"/>
    <x v="617"/>
    <n v="0.40078926909249352"/>
  </r>
  <r>
    <x v="5"/>
    <x v="2"/>
    <x v="0"/>
    <x v="617"/>
    <n v="3.8710034497541379"/>
  </r>
  <r>
    <x v="5"/>
    <x v="7"/>
    <x v="0"/>
    <x v="617"/>
    <n v="0.69283278847715979"/>
  </r>
  <r>
    <x v="5"/>
    <x v="8"/>
    <x v="0"/>
    <x v="617"/>
    <n v="7.307834567975012E-2"/>
  </r>
  <r>
    <x v="5"/>
    <x v="5"/>
    <x v="0"/>
    <x v="617"/>
    <n v="3.8710034497541379"/>
  </r>
  <r>
    <x v="5"/>
    <x v="3"/>
    <x v="0"/>
    <x v="618"/>
    <n v="1.3707903466984472"/>
  </r>
  <r>
    <x v="5"/>
    <x v="4"/>
    <x v="0"/>
    <x v="618"/>
    <n v="1.3534330355983171"/>
  </r>
  <r>
    <x v="5"/>
    <x v="0"/>
    <x v="0"/>
    <x v="619"/>
    <n v="21.848668692284601"/>
  </r>
  <r>
    <x v="5"/>
    <x v="6"/>
    <x v="0"/>
    <x v="619"/>
    <n v="7.1777290181060216E-2"/>
  </r>
  <r>
    <x v="5"/>
    <x v="1"/>
    <x v="0"/>
    <x v="619"/>
    <n v="0.40208601131638738"/>
  </r>
  <r>
    <x v="5"/>
    <x v="2"/>
    <x v="0"/>
    <x v="619"/>
    <n v="3.8705841177229949"/>
  </r>
  <r>
    <x v="5"/>
    <x v="7"/>
    <x v="0"/>
    <x v="619"/>
    <n v="0.6920578055512584"/>
  </r>
  <r>
    <x v="5"/>
    <x v="8"/>
    <x v="0"/>
    <x v="619"/>
    <n v="7.1777290181060216E-2"/>
  </r>
  <r>
    <x v="5"/>
    <x v="5"/>
    <x v="0"/>
    <x v="619"/>
    <n v="3.8705841177229949"/>
  </r>
  <r>
    <x v="5"/>
    <x v="3"/>
    <x v="0"/>
    <x v="620"/>
    <n v="1.3703641406119349"/>
  </r>
  <r>
    <x v="5"/>
    <x v="4"/>
    <x v="0"/>
    <x v="620"/>
    <n v="1.353395799266166"/>
  </r>
  <r>
    <x v="5"/>
    <x v="0"/>
    <x v="0"/>
    <x v="621"/>
    <n v="21.445282080742334"/>
  </r>
  <r>
    <x v="5"/>
    <x v="6"/>
    <x v="0"/>
    <x v="621"/>
    <n v="7.0472591694790115E-2"/>
  </r>
  <r>
    <x v="5"/>
    <x v="1"/>
    <x v="0"/>
    <x v="621"/>
    <n v="0.4033866115422659"/>
  </r>
  <r>
    <x v="5"/>
    <x v="2"/>
    <x v="0"/>
    <x v="621"/>
    <n v="3.8701510375601078"/>
  </r>
  <r>
    <x v="5"/>
    <x v="7"/>
    <x v="0"/>
    <x v="621"/>
    <n v="0.6912581434078392"/>
  </r>
  <r>
    <x v="5"/>
    <x v="8"/>
    <x v="0"/>
    <x v="621"/>
    <n v="7.0472591694790115E-2"/>
  </r>
  <r>
    <x v="5"/>
    <x v="5"/>
    <x v="0"/>
    <x v="621"/>
    <n v="3.8701510375601078"/>
  </r>
  <r>
    <x v="5"/>
    <x v="3"/>
    <x v="0"/>
    <x v="622"/>
    <n v="1.3699379349562335"/>
  </r>
  <r>
    <x v="5"/>
    <x v="4"/>
    <x v="0"/>
    <x v="622"/>
    <n v="1.3533606397362119"/>
  </r>
  <r>
    <x v="5"/>
    <x v="0"/>
    <x v="0"/>
    <x v="623"/>
    <n v="21.040590763312636"/>
  </r>
  <r>
    <x v="5"/>
    <x v="6"/>
    <x v="0"/>
    <x v="623"/>
    <n v="6.9163733912961545E-2"/>
  </r>
  <r>
    <x v="5"/>
    <x v="1"/>
    <x v="0"/>
    <x v="623"/>
    <n v="0.40469131742969844"/>
  </r>
  <r>
    <x v="5"/>
    <x v="2"/>
    <x v="0"/>
    <x v="623"/>
    <n v="3.8697283256112192"/>
  </r>
  <r>
    <x v="5"/>
    <x v="7"/>
    <x v="0"/>
    <x v="623"/>
    <n v="0.69048539905685891"/>
  </r>
  <r>
    <x v="5"/>
    <x v="8"/>
    <x v="0"/>
    <x v="623"/>
    <n v="6.9163733912961545E-2"/>
  </r>
  <r>
    <x v="5"/>
    <x v="5"/>
    <x v="0"/>
    <x v="623"/>
    <n v="3.8697283256112192"/>
  </r>
  <r>
    <x v="5"/>
    <x v="3"/>
    <x v="0"/>
    <x v="624"/>
    <n v="1.3695047427874307"/>
  </r>
  <r>
    <x v="5"/>
    <x v="4"/>
    <x v="0"/>
    <x v="624"/>
    <n v="1.3533252130417672"/>
  </r>
  <r>
    <x v="5"/>
    <x v="0"/>
    <x v="0"/>
    <x v="625"/>
    <n v="20.634590827299604"/>
  </r>
  <r>
    <x v="5"/>
    <x v="6"/>
    <x v="0"/>
    <x v="625"/>
    <n v="6.7851141720320349E-2"/>
  </r>
  <r>
    <x v="5"/>
    <x v="1"/>
    <x v="0"/>
    <x v="625"/>
    <n v="0.40599993601303208"/>
  </r>
  <r>
    <x v="5"/>
    <x v="2"/>
    <x v="0"/>
    <x v="625"/>
    <n v="3.8693052760528124"/>
  </r>
  <r>
    <x v="5"/>
    <x v="7"/>
    <x v="0"/>
    <x v="625"/>
    <n v="0.68968804832002206"/>
  </r>
  <r>
    <x v="5"/>
    <x v="8"/>
    <x v="0"/>
    <x v="625"/>
    <n v="6.7851141720320349E-2"/>
  </r>
  <r>
    <x v="5"/>
    <x v="5"/>
    <x v="0"/>
    <x v="625"/>
    <n v="3.8693052760528124"/>
  </r>
  <r>
    <x v="5"/>
    <x v="3"/>
    <x v="0"/>
    <x v="626"/>
    <n v="1.3690925119681063"/>
  </r>
  <r>
    <x v="5"/>
    <x v="4"/>
    <x v="0"/>
    <x v="626"/>
    <n v="1.3532907060021859"/>
  </r>
  <r>
    <x v="5"/>
    <x v="0"/>
    <x v="0"/>
    <x v="627"/>
    <n v="20.227278256609917"/>
  </r>
  <r>
    <x v="5"/>
    <x v="6"/>
    <x v="0"/>
    <x v="627"/>
    <n v="6.653460929771754E-2"/>
  </r>
  <r>
    <x v="5"/>
    <x v="1"/>
    <x v="0"/>
    <x v="627"/>
    <n v="0.40731257068968846"/>
  </r>
  <r>
    <x v="5"/>
    <x v="2"/>
    <x v="0"/>
    <x v="627"/>
    <n v="3.8688716740368312"/>
  </r>
  <r>
    <x v="5"/>
    <x v="7"/>
    <x v="0"/>
    <x v="627"/>
    <n v="0.68889186251503309"/>
  </r>
  <r>
    <x v="5"/>
    <x v="8"/>
    <x v="0"/>
    <x v="627"/>
    <n v="6.653460929771754E-2"/>
  </r>
  <r>
    <x v="5"/>
    <x v="5"/>
    <x v="0"/>
    <x v="627"/>
    <n v="3.8688716740368312"/>
  </r>
  <r>
    <x v="5"/>
    <x v="3"/>
    <x v="0"/>
    <x v="628"/>
    <n v="1.3686802815522592"/>
  </r>
  <r>
    <x v="5"/>
    <x v="4"/>
    <x v="0"/>
    <x v="628"/>
    <n v="1.3532603288182177"/>
  </r>
  <r>
    <x v="5"/>
    <x v="0"/>
    <x v="0"/>
    <x v="629"/>
    <n v="19.818648943735422"/>
  </r>
  <r>
    <x v="5"/>
    <x v="6"/>
    <x v="0"/>
    <x v="629"/>
    <n v="6.5213953241549091E-2"/>
  </r>
  <r>
    <x v="5"/>
    <x v="1"/>
    <x v="0"/>
    <x v="629"/>
    <n v="0.40862931287449433"/>
  </r>
  <r>
    <x v="5"/>
    <x v="2"/>
    <x v="0"/>
    <x v="629"/>
    <n v="3.8684740536439755"/>
  </r>
  <r>
    <x v="5"/>
    <x v="7"/>
    <x v="0"/>
    <x v="629"/>
    <n v="0.68817374280209065"/>
  </r>
  <r>
    <x v="5"/>
    <x v="8"/>
    <x v="0"/>
    <x v="629"/>
    <n v="6.5213953241549091E-2"/>
  </r>
  <r>
    <x v="5"/>
    <x v="5"/>
    <x v="0"/>
    <x v="629"/>
    <n v="3.8684740536439755"/>
  </r>
  <r>
    <x v="5"/>
    <x v="3"/>
    <x v="0"/>
    <x v="630"/>
    <n v="1.3682540776711383"/>
  </r>
  <r>
    <x v="5"/>
    <x v="4"/>
    <x v="0"/>
    <x v="630"/>
    <n v="1.3532275720951059"/>
  </r>
  <r>
    <x v="5"/>
    <x v="0"/>
    <x v="0"/>
    <x v="631"/>
    <n v="19.408699133268424"/>
  </r>
  <r>
    <x v="5"/>
    <x v="6"/>
    <x v="0"/>
    <x v="631"/>
    <n v="6.388994101426565E-2"/>
  </r>
  <r>
    <x v="5"/>
    <x v="1"/>
    <x v="0"/>
    <x v="631"/>
    <n v="0.40994981046699597"/>
  </r>
  <r>
    <x v="5"/>
    <x v="2"/>
    <x v="0"/>
    <x v="631"/>
    <n v="3.8680409757327539"/>
  </r>
  <r>
    <x v="5"/>
    <x v="7"/>
    <x v="0"/>
    <x v="631"/>
    <n v="0.68737978384922505"/>
  </r>
  <r>
    <x v="5"/>
    <x v="8"/>
    <x v="0"/>
    <x v="631"/>
    <n v="6.388994101426565E-2"/>
  </r>
  <r>
    <x v="5"/>
    <x v="5"/>
    <x v="0"/>
    <x v="631"/>
    <n v="3.8680409757327539"/>
  </r>
  <r>
    <x v="5"/>
    <x v="3"/>
    <x v="0"/>
    <x v="632"/>
    <n v="1.3678278742421002"/>
  </r>
  <r>
    <x v="5"/>
    <x v="4"/>
    <x v="0"/>
    <x v="632"/>
    <n v="1.3531967476800411"/>
  </r>
  <r>
    <x v="5"/>
    <x v="0"/>
    <x v="0"/>
    <x v="633"/>
    <n v="18.997424498266902"/>
  </r>
  <r>
    <x v="5"/>
    <x v="6"/>
    <x v="0"/>
    <x v="633"/>
    <n v="6.2561369610958983E-2"/>
  </r>
  <r>
    <x v="5"/>
    <x v="1"/>
    <x v="0"/>
    <x v="633"/>
    <n v="0.41127463500152112"/>
  </r>
  <r>
    <x v="5"/>
    <x v="2"/>
    <x v="0"/>
    <x v="633"/>
    <n v="3.8676216467709335"/>
  </r>
  <r>
    <x v="5"/>
    <x v="7"/>
    <x v="0"/>
    <x v="633"/>
    <n v="0.68661254974922004"/>
  </r>
  <r>
    <x v="5"/>
    <x v="8"/>
    <x v="0"/>
    <x v="633"/>
    <n v="6.2561369610958983E-2"/>
  </r>
  <r>
    <x v="5"/>
    <x v="5"/>
    <x v="0"/>
    <x v="633"/>
    <n v="3.8676216467709335"/>
  </r>
  <r>
    <x v="5"/>
    <x v="3"/>
    <x v="0"/>
    <x v="634"/>
    <n v="1.3674016712644788"/>
  </r>
  <r>
    <x v="5"/>
    <x v="4"/>
    <x v="0"/>
    <x v="634"/>
    <n v="1.3531658006140201"/>
  </r>
  <r>
    <x v="5"/>
    <x v="0"/>
    <x v="0"/>
    <x v="635"/>
    <n v="18.584821084731502"/>
  </r>
  <r>
    <x v="5"/>
    <x v="6"/>
    <x v="0"/>
    <x v="635"/>
    <n v="6.1229041851994376E-2"/>
  </r>
  <r>
    <x v="5"/>
    <x v="1"/>
    <x v="0"/>
    <x v="635"/>
    <n v="0.41260341353540136"/>
  </r>
  <r>
    <x v="5"/>
    <x v="2"/>
    <x v="0"/>
    <x v="635"/>
    <n v="3.8671885697708275"/>
  </r>
  <r>
    <x v="5"/>
    <x v="7"/>
    <x v="0"/>
    <x v="635"/>
    <n v="0.68582088178134115"/>
  </r>
  <r>
    <x v="5"/>
    <x v="8"/>
    <x v="0"/>
    <x v="635"/>
    <n v="6.1229041851994376E-2"/>
  </r>
  <r>
    <x v="5"/>
    <x v="5"/>
    <x v="0"/>
    <x v="635"/>
    <n v="3.8671885697708275"/>
  </r>
  <r>
    <x v="5"/>
    <x v="3"/>
    <x v="0"/>
    <x v="636"/>
    <n v="1.36697546872524"/>
  </r>
  <r>
    <x v="5"/>
    <x v="4"/>
    <x v="0"/>
    <x v="636"/>
    <n v="1.3531367274838946"/>
  </r>
  <r>
    <x v="5"/>
    <x v="0"/>
    <x v="0"/>
    <x v="637"/>
    <n v="18.17088471996319"/>
  </r>
  <r>
    <x v="5"/>
    <x v="6"/>
    <x v="0"/>
    <x v="637"/>
    <n v="5.9892506391757729E-2"/>
  </r>
  <r>
    <x v="5"/>
    <x v="1"/>
    <x v="0"/>
    <x v="637"/>
    <n v="0.41393636476831003"/>
  </r>
  <r>
    <x v="5"/>
    <x v="2"/>
    <x v="0"/>
    <x v="637"/>
    <n v="3.8667658609091582"/>
  </r>
  <r>
    <x v="5"/>
    <x v="7"/>
    <x v="0"/>
    <x v="637"/>
    <n v="0.68505586116406902"/>
  </r>
  <r>
    <x v="5"/>
    <x v="8"/>
    <x v="0"/>
    <x v="637"/>
    <n v="5.9892506391757729E-2"/>
  </r>
  <r>
    <x v="5"/>
    <x v="5"/>
    <x v="0"/>
    <x v="637"/>
    <n v="3.8667658609091582"/>
  </r>
  <r>
    <x v="5"/>
    <x v="3"/>
    <x v="0"/>
    <x v="638"/>
    <n v="1.3665422797161542"/>
  </r>
  <r>
    <x v="5"/>
    <x v="4"/>
    <x v="0"/>
    <x v="638"/>
    <n v="1.3531075900830913"/>
  </r>
  <r>
    <x v="5"/>
    <x v="0"/>
    <x v="0"/>
    <x v="639"/>
    <n v="17.755611398300829"/>
  </r>
  <r>
    <x v="5"/>
    <x v="6"/>
    <x v="0"/>
    <x v="639"/>
    <n v="5.8552130581391068E-2"/>
  </r>
  <r>
    <x v="5"/>
    <x v="1"/>
    <x v="0"/>
    <x v="639"/>
    <n v="0.41527332166236047"/>
  </r>
  <r>
    <x v="5"/>
    <x v="2"/>
    <x v="0"/>
    <x v="639"/>
    <n v="3.86633605290295"/>
  </r>
  <r>
    <x v="5"/>
    <x v="7"/>
    <x v="0"/>
    <x v="639"/>
    <n v="0.68426647870501223"/>
  </r>
  <r>
    <x v="5"/>
    <x v="8"/>
    <x v="0"/>
    <x v="639"/>
    <n v="5.8552130581391068E-2"/>
  </r>
  <r>
    <x v="5"/>
    <x v="5"/>
    <x v="0"/>
    <x v="639"/>
    <n v="3.86633605290295"/>
  </r>
  <r>
    <x v="5"/>
    <x v="3"/>
    <x v="0"/>
    <x v="640"/>
    <n v="1.3661160780981785"/>
  </r>
  <r>
    <x v="5"/>
    <x v="4"/>
    <x v="0"/>
    <x v="640"/>
    <n v="1.3530793723514067"/>
  </r>
  <r>
    <x v="5"/>
    <x v="0"/>
    <x v="0"/>
    <x v="641"/>
    <n v="17.338996975207113"/>
  </r>
  <r>
    <x v="5"/>
    <x v="6"/>
    <x v="0"/>
    <x v="641"/>
    <n v="5.7207633742154006E-2"/>
  </r>
  <r>
    <x v="5"/>
    <x v="1"/>
    <x v="0"/>
    <x v="641"/>
    <n v="0.41661442309371466"/>
  </r>
  <r>
    <x v="5"/>
    <x v="2"/>
    <x v="0"/>
    <x v="641"/>
    <n v="3.8659029772806308"/>
  </r>
  <r>
    <x v="5"/>
    <x v="7"/>
    <x v="0"/>
    <x v="641"/>
    <n v="0.68347825197777201"/>
  </r>
  <r>
    <x v="5"/>
    <x v="8"/>
    <x v="0"/>
    <x v="641"/>
    <n v="5.7207633742154006E-2"/>
  </r>
  <r>
    <x v="5"/>
    <x v="5"/>
    <x v="0"/>
    <x v="641"/>
    <n v="3.8659029772806308"/>
  </r>
  <r>
    <x v="5"/>
    <x v="3"/>
    <x v="0"/>
    <x v="642"/>
    <n v="1.3656898769105696"/>
  </r>
  <r>
    <x v="5"/>
    <x v="4"/>
    <x v="0"/>
    <x v="642"/>
    <n v="1.353052940518662"/>
  </r>
  <r>
    <x v="5"/>
    <x v="0"/>
    <x v="0"/>
    <x v="643"/>
    <n v="16.921037324651092"/>
  </r>
  <r>
    <x v="5"/>
    <x v="6"/>
    <x v="0"/>
    <x v="643"/>
    <n v="5.5859066691260645E-2"/>
  </r>
  <r>
    <x v="5"/>
    <x v="1"/>
    <x v="0"/>
    <x v="643"/>
    <n v="0.41795965055602191"/>
  </r>
  <r>
    <x v="5"/>
    <x v="2"/>
    <x v="0"/>
    <x v="643"/>
    <n v="3.8654836505242685"/>
  </r>
  <r>
    <x v="5"/>
    <x v="7"/>
    <x v="0"/>
    <x v="643"/>
    <n v="0.68271655618882632"/>
  </r>
  <r>
    <x v="5"/>
    <x v="8"/>
    <x v="0"/>
    <x v="643"/>
    <n v="5.5859066691260645E-2"/>
  </r>
  <r>
    <x v="5"/>
    <x v="5"/>
    <x v="0"/>
    <x v="643"/>
    <n v="3.8654836505242685"/>
  </r>
  <r>
    <x v="5"/>
    <x v="3"/>
    <x v="0"/>
    <x v="644"/>
    <n v="1.3652636761749992"/>
  </r>
  <r>
    <x v="5"/>
    <x v="4"/>
    <x v="0"/>
    <x v="644"/>
    <n v="1.3530265324648294"/>
  </r>
  <r>
    <x v="5"/>
    <x v="0"/>
    <x v="0"/>
    <x v="645"/>
    <n v="16.501728422782033"/>
  </r>
  <r>
    <x v="5"/>
    <x v="6"/>
    <x v="0"/>
    <x v="645"/>
    <n v="5.4506660940291218E-2"/>
  </r>
  <r>
    <x v="5"/>
    <x v="1"/>
    <x v="0"/>
    <x v="645"/>
    <n v="0.41930890186905756"/>
  </r>
  <r>
    <x v="5"/>
    <x v="2"/>
    <x v="0"/>
    <x v="645"/>
    <n v="3.8650505758092901"/>
  </r>
  <r>
    <x v="5"/>
    <x v="7"/>
    <x v="0"/>
    <x v="645"/>
    <n v="0.68193060189960442"/>
  </r>
  <r>
    <x v="5"/>
    <x v="8"/>
    <x v="0"/>
    <x v="645"/>
    <n v="5.4506660940291218E-2"/>
  </r>
  <r>
    <x v="5"/>
    <x v="5"/>
    <x v="0"/>
    <x v="645"/>
    <n v="3.8650505758092901"/>
  </r>
  <r>
    <x v="5"/>
    <x v="3"/>
    <x v="0"/>
    <x v="646"/>
    <n v="1.3648374758915782"/>
  </r>
  <r>
    <x v="5"/>
    <x v="4"/>
    <x v="0"/>
    <x v="646"/>
    <n v="1.3530018519374076"/>
  </r>
  <r>
    <x v="5"/>
    <x v="0"/>
    <x v="0"/>
    <x v="647"/>
    <n v="16.08106604846996"/>
  </r>
  <r>
    <x v="5"/>
    <x v="6"/>
    <x v="0"/>
    <x v="647"/>
    <n v="5.3150012451934979E-2"/>
  </r>
  <r>
    <x v="5"/>
    <x v="1"/>
    <x v="0"/>
    <x v="647"/>
    <n v="0.42066237431207465"/>
  </r>
  <r>
    <x v="5"/>
    <x v="2"/>
    <x v="0"/>
    <x v="647"/>
    <n v="3.8647162644922162"/>
  </r>
  <r>
    <x v="5"/>
    <x v="7"/>
    <x v="0"/>
    <x v="647"/>
    <n v="0.68117110167676098"/>
  </r>
  <r>
    <x v="5"/>
    <x v="8"/>
    <x v="0"/>
    <x v="647"/>
    <n v="5.3150012451934979E-2"/>
  </r>
  <r>
    <x v="5"/>
    <x v="5"/>
    <x v="0"/>
    <x v="647"/>
    <n v="3.8647162644922162"/>
  </r>
  <r>
    <x v="5"/>
    <x v="3"/>
    <x v="0"/>
    <x v="648"/>
    <n v="1.3682292844765076"/>
  </r>
  <r>
    <x v="5"/>
    <x v="4"/>
    <x v="0"/>
    <x v="648"/>
    <n v="1.3529772535700646"/>
  </r>
  <r>
    <x v="5"/>
    <x v="0"/>
    <x v="0"/>
    <x v="649"/>
    <n v="15.659046681481033"/>
  </r>
  <r>
    <x v="5"/>
    <x v="6"/>
    <x v="0"/>
    <x v="649"/>
    <n v="5.1790631256579317E-2"/>
  </r>
  <r>
    <x v="5"/>
    <x v="1"/>
    <x v="0"/>
    <x v="649"/>
    <n v="0.42201936698892678"/>
  </r>
  <r>
    <x v="5"/>
    <x v="2"/>
    <x v="0"/>
    <x v="649"/>
    <n v="3.8643876188268234"/>
  </r>
  <r>
    <x v="5"/>
    <x v="7"/>
    <x v="0"/>
    <x v="649"/>
    <n v="0.68038736401175648"/>
  </r>
  <r>
    <x v="5"/>
    <x v="8"/>
    <x v="0"/>
    <x v="649"/>
    <n v="5.1790631256579317E-2"/>
  </r>
  <r>
    <x v="5"/>
    <x v="5"/>
    <x v="0"/>
    <x v="649"/>
    <n v="3.8643876188268234"/>
  </r>
  <r>
    <x v="5"/>
    <x v="3"/>
    <x v="0"/>
    <x v="650"/>
    <n v="1.3679378885256499"/>
  </r>
  <r>
    <x v="5"/>
    <x v="4"/>
    <x v="0"/>
    <x v="650"/>
    <n v="1.3529455384687861"/>
  </r>
  <r>
    <x v="5"/>
    <x v="0"/>
    <x v="0"/>
    <x v="651"/>
    <n v="15.235666157486794"/>
  </r>
  <r>
    <x v="5"/>
    <x v="6"/>
    <x v="0"/>
    <x v="651"/>
    <n v="5.0427188432121919E-2"/>
  </r>
  <r>
    <x v="5"/>
    <x v="1"/>
    <x v="0"/>
    <x v="651"/>
    <n v="0.42338052399423898"/>
  </r>
  <r>
    <x v="5"/>
    <x v="2"/>
    <x v="0"/>
    <x v="651"/>
    <n v="3.863958733533388"/>
  </r>
  <r>
    <x v="5"/>
    <x v="7"/>
    <x v="0"/>
    <x v="651"/>
    <n v="0.6796047152349648"/>
  </r>
  <r>
    <x v="5"/>
    <x v="8"/>
    <x v="0"/>
    <x v="651"/>
    <n v="5.0427188432121919E-2"/>
  </r>
  <r>
    <x v="5"/>
    <x v="5"/>
    <x v="0"/>
    <x v="651"/>
    <n v="3.863958733533388"/>
  </r>
  <r>
    <x v="5"/>
    <x v="3"/>
    <x v="0"/>
    <x v="652"/>
    <n v="1.367518660482836"/>
  </r>
  <r>
    <x v="5"/>
    <x v="4"/>
    <x v="0"/>
    <x v="652"/>
    <n v="1.3529164492662948"/>
  </r>
  <r>
    <x v="5"/>
    <x v="0"/>
    <x v="0"/>
    <x v="653"/>
    <n v="14.810919667875897"/>
  </r>
  <r>
    <x v="5"/>
    <x v="6"/>
    <x v="0"/>
    <x v="653"/>
    <n v="4.9058321092016605E-2"/>
  </r>
  <r>
    <x v="5"/>
    <x v="1"/>
    <x v="0"/>
    <x v="653"/>
    <n v="0.42474648961089695"/>
  </r>
  <r>
    <x v="5"/>
    <x v="2"/>
    <x v="0"/>
    <x v="653"/>
    <n v="3.8635512462197186"/>
  </r>
  <r>
    <x v="5"/>
    <x v="7"/>
    <x v="0"/>
    <x v="653"/>
    <n v="0.67887360319593382"/>
  </r>
  <r>
    <x v="5"/>
    <x v="8"/>
    <x v="0"/>
    <x v="653"/>
    <n v="4.9058321092016605E-2"/>
  </r>
  <r>
    <x v="5"/>
    <x v="5"/>
    <x v="0"/>
    <x v="653"/>
    <n v="3.8635512462197186"/>
  </r>
  <r>
    <x v="5"/>
    <x v="3"/>
    <x v="0"/>
    <x v="654"/>
    <n v="1.3670924457767519"/>
  </r>
  <r>
    <x v="5"/>
    <x v="4"/>
    <x v="0"/>
    <x v="654"/>
    <n v="1.352886241500828"/>
  </r>
  <r>
    <x v="5"/>
    <x v="0"/>
    <x v="0"/>
    <x v="655"/>
    <n v="14.38480315942069"/>
  </r>
  <r>
    <x v="5"/>
    <x v="6"/>
    <x v="0"/>
    <x v="655"/>
    <n v="4.7685622617068171E-2"/>
  </r>
  <r>
    <x v="5"/>
    <x v="1"/>
    <x v="0"/>
    <x v="655"/>
    <n v="0.42611650845520643"/>
  </r>
  <r>
    <x v="5"/>
    <x v="2"/>
    <x v="0"/>
    <x v="655"/>
    <n v="3.8631193566271405"/>
  </r>
  <r>
    <x v="5"/>
    <x v="7"/>
    <x v="0"/>
    <x v="655"/>
    <n v="0.67809317089401322"/>
  </r>
  <r>
    <x v="5"/>
    <x v="8"/>
    <x v="0"/>
    <x v="655"/>
    <n v="4.7685622617068171E-2"/>
  </r>
  <r>
    <x v="5"/>
    <x v="5"/>
    <x v="0"/>
    <x v="655"/>
    <n v="3.8631193566271405"/>
  </r>
  <r>
    <x v="5"/>
    <x v="3"/>
    <x v="0"/>
    <x v="656"/>
    <n v="1.3666662315080735"/>
  </r>
  <r>
    <x v="5"/>
    <x v="4"/>
    <x v="0"/>
    <x v="656"/>
    <n v="1.3528578814542946"/>
  </r>
  <r>
    <x v="5"/>
    <x v="0"/>
    <x v="0"/>
    <x v="657"/>
    <n v="13.95731229601313"/>
  </r>
  <r>
    <x v="5"/>
    <x v="6"/>
    <x v="0"/>
    <x v="657"/>
    <n v="4.6308509605357553E-2"/>
  </r>
  <r>
    <x v="5"/>
    <x v="1"/>
    <x v="0"/>
    <x v="657"/>
    <n v="0.42749086340755904"/>
  </r>
  <r>
    <x v="5"/>
    <x v="2"/>
    <x v="0"/>
    <x v="657"/>
    <n v="3.8627011782548548"/>
  </r>
  <r>
    <x v="5"/>
    <x v="7"/>
    <x v="0"/>
    <x v="657"/>
    <n v="0.67733900528324165"/>
  </r>
  <r>
    <x v="5"/>
    <x v="8"/>
    <x v="0"/>
    <x v="657"/>
    <n v="4.6308509605357553E-2"/>
  </r>
  <r>
    <x v="5"/>
    <x v="5"/>
    <x v="0"/>
    <x v="657"/>
    <n v="3.8627011782548548"/>
  </r>
  <r>
    <x v="5"/>
    <x v="3"/>
    <x v="0"/>
    <x v="658"/>
    <n v="1.3662400177059997"/>
  </r>
  <r>
    <x v="5"/>
    <x v="4"/>
    <x v="0"/>
    <x v="658"/>
    <n v="1.3528294784590056"/>
  </r>
  <r>
    <x v="5"/>
    <x v="0"/>
    <x v="0"/>
    <x v="659"/>
    <n v="13.528442952851943"/>
  </r>
  <r>
    <x v="5"/>
    <x v="6"/>
    <x v="0"/>
    <x v="659"/>
    <n v="4.4927438875900547E-2"/>
  </r>
  <r>
    <x v="5"/>
    <x v="1"/>
    <x v="0"/>
    <x v="659"/>
    <n v="0.42886934316118697"/>
  </r>
  <r>
    <x v="5"/>
    <x v="2"/>
    <x v="0"/>
    <x v="659"/>
    <n v="3.8622692895721933"/>
  </r>
  <r>
    <x v="5"/>
    <x v="7"/>
    <x v="0"/>
    <x v="659"/>
    <n v="0.67656081904468524"/>
  </r>
  <r>
    <x v="5"/>
    <x v="8"/>
    <x v="0"/>
    <x v="659"/>
    <n v="4.4927438875900547E-2"/>
  </r>
  <r>
    <x v="5"/>
    <x v="5"/>
    <x v="0"/>
    <x v="659"/>
    <n v="3.8622692895721933"/>
  </r>
  <r>
    <x v="5"/>
    <x v="3"/>
    <x v="0"/>
    <x v="660"/>
    <n v="1.3658138043488588"/>
  </r>
  <r>
    <x v="5"/>
    <x v="4"/>
    <x v="0"/>
    <x v="660"/>
    <n v="1.3528028649682611"/>
  </r>
  <r>
    <x v="5"/>
    <x v="0"/>
    <x v="0"/>
    <x v="661"/>
    <n v="13.098190839310858"/>
  </r>
  <r>
    <x v="5"/>
    <x v="6"/>
    <x v="0"/>
    <x v="661"/>
    <n v="4.3542074793774317E-2"/>
  </r>
  <r>
    <x v="5"/>
    <x v="1"/>
    <x v="0"/>
    <x v="661"/>
    <n v="0.43025211354108456"/>
  </r>
  <r>
    <x v="5"/>
    <x v="2"/>
    <x v="0"/>
    <x v="661"/>
    <n v="3.8618477405768825"/>
  </r>
  <r>
    <x v="5"/>
    <x v="7"/>
    <x v="0"/>
    <x v="661"/>
    <n v="0.67580882352357774"/>
  </r>
  <r>
    <x v="5"/>
    <x v="8"/>
    <x v="0"/>
    <x v="661"/>
    <n v="4.3542074793774317E-2"/>
  </r>
  <r>
    <x v="5"/>
    <x v="5"/>
    <x v="0"/>
    <x v="661"/>
    <n v="3.8618477405768825"/>
  </r>
  <r>
    <x v="5"/>
    <x v="3"/>
    <x v="0"/>
    <x v="662"/>
    <n v="1.3653806043429917"/>
  </r>
  <r>
    <x v="5"/>
    <x v="4"/>
    <x v="0"/>
    <x v="662"/>
    <n v="1.3527762667514764"/>
  </r>
  <r>
    <x v="5"/>
    <x v="0"/>
    <x v="0"/>
    <x v="663"/>
    <n v="12.666551784491515"/>
  </r>
  <r>
    <x v="5"/>
    <x v="6"/>
    <x v="0"/>
    <x v="663"/>
    <n v="4.2152682248697684E-2"/>
  </r>
  <r>
    <x v="5"/>
    <x v="1"/>
    <x v="0"/>
    <x v="663"/>
    <n v="0.43163905481934323"/>
  </r>
  <r>
    <x v="5"/>
    <x v="2"/>
    <x v="0"/>
    <x v="663"/>
    <n v="3.8614191119102781"/>
  </r>
  <r>
    <x v="5"/>
    <x v="7"/>
    <x v="0"/>
    <x v="663"/>
    <n v="0.67503287800461831"/>
  </r>
  <r>
    <x v="5"/>
    <x v="8"/>
    <x v="0"/>
    <x v="663"/>
    <n v="4.2152682248697684E-2"/>
  </r>
  <r>
    <x v="5"/>
    <x v="5"/>
    <x v="0"/>
    <x v="663"/>
    <n v="3.8614191119102781"/>
  </r>
  <r>
    <x v="5"/>
    <x v="3"/>
    <x v="0"/>
    <x v="664"/>
    <n v="1.3649543919045382"/>
  </r>
  <r>
    <x v="5"/>
    <x v="4"/>
    <x v="0"/>
    <x v="664"/>
    <n v="1.3527505857205302"/>
  </r>
  <r>
    <x v="5"/>
    <x v="0"/>
    <x v="0"/>
    <x v="665"/>
    <n v="12.233521512364085"/>
  </r>
  <r>
    <x v="5"/>
    <x v="6"/>
    <x v="0"/>
    <x v="665"/>
    <n v="4.0759054285530449E-2"/>
  </r>
  <r>
    <x v="5"/>
    <x v="1"/>
    <x v="0"/>
    <x v="665"/>
    <n v="0.43303027212743089"/>
  </r>
  <r>
    <x v="5"/>
    <x v="2"/>
    <x v="0"/>
    <x v="665"/>
    <n v="3.8609872245909038"/>
  </r>
  <r>
    <x v="5"/>
    <x v="7"/>
    <x v="0"/>
    <x v="665"/>
    <n v="0.67425806556549983"/>
  </r>
  <r>
    <x v="5"/>
    <x v="8"/>
    <x v="0"/>
    <x v="665"/>
    <n v="4.0759054285530449E-2"/>
  </r>
  <r>
    <x v="5"/>
    <x v="5"/>
    <x v="0"/>
    <x v="665"/>
    <n v="3.8609872245909038"/>
  </r>
  <r>
    <x v="5"/>
    <x v="3"/>
    <x v="0"/>
    <x v="666"/>
    <n v="1.3645281799029796"/>
  </r>
  <r>
    <x v="5"/>
    <x v="4"/>
    <x v="0"/>
    <x v="666"/>
    <n v="1.3527266063950716"/>
  </r>
  <r>
    <x v="5"/>
    <x v="0"/>
    <x v="0"/>
    <x v="667"/>
    <n v="11.799095757667507"/>
  </r>
  <r>
    <x v="5"/>
    <x v="6"/>
    <x v="0"/>
    <x v="667"/>
    <n v="3.936122522582957E-2"/>
  </r>
  <r>
    <x v="5"/>
    <x v="1"/>
    <x v="0"/>
    <x v="667"/>
    <n v="0.43442575469657796"/>
  </r>
  <r>
    <x v="5"/>
    <x v="2"/>
    <x v="0"/>
    <x v="667"/>
    <n v="3.8605690484189692"/>
  </r>
  <r>
    <x v="5"/>
    <x v="7"/>
    <x v="0"/>
    <x v="667"/>
    <n v="0.67350932972630317"/>
  </r>
  <r>
    <x v="5"/>
    <x v="8"/>
    <x v="0"/>
    <x v="667"/>
    <n v="3.936122522582957E-2"/>
  </r>
  <r>
    <x v="5"/>
    <x v="5"/>
    <x v="0"/>
    <x v="667"/>
    <n v="3.8605690484189692"/>
  </r>
  <r>
    <x v="5"/>
    <x v="3"/>
    <x v="0"/>
    <x v="668"/>
    <n v="1.3641019683684696"/>
  </r>
  <r>
    <x v="5"/>
    <x v="4"/>
    <x v="0"/>
    <x v="668"/>
    <n v="1.3527027301556194"/>
  </r>
  <r>
    <x v="5"/>
    <x v="0"/>
    <x v="0"/>
    <x v="669"/>
    <n v="11.363270323015991"/>
  </r>
  <r>
    <x v="5"/>
    <x v="6"/>
    <x v="0"/>
    <x v="669"/>
    <n v="3.7959353234485425E-2"/>
  </r>
  <r>
    <x v="5"/>
    <x v="1"/>
    <x v="0"/>
    <x v="669"/>
    <n v="0.43582543465151663"/>
  </r>
  <r>
    <x v="5"/>
    <x v="2"/>
    <x v="0"/>
    <x v="669"/>
    <n v="3.8601371620055147"/>
  </r>
  <r>
    <x v="5"/>
    <x v="7"/>
    <x v="0"/>
    <x v="669"/>
    <n v="0.67273674521298743"/>
  </r>
  <r>
    <x v="5"/>
    <x v="8"/>
    <x v="0"/>
    <x v="669"/>
    <n v="3.7959353234485425E-2"/>
  </r>
  <r>
    <x v="5"/>
    <x v="5"/>
    <x v="0"/>
    <x v="669"/>
    <n v="3.8601371620055147"/>
  </r>
  <r>
    <x v="5"/>
    <x v="3"/>
    <x v="0"/>
    <x v="670"/>
    <n v="1.3636757572711877"/>
  </r>
  <r>
    <x v="5"/>
    <x v="4"/>
    <x v="0"/>
    <x v="670"/>
    <n v="1.352680497406844"/>
  </r>
  <r>
    <x v="5"/>
    <x v="0"/>
    <x v="0"/>
    <x v="671"/>
    <n v="10.926040868075276"/>
  </r>
  <r>
    <x v="5"/>
    <x v="6"/>
    <x v="0"/>
    <x v="671"/>
    <n v="3.6553151713156831E-2"/>
  </r>
  <r>
    <x v="5"/>
    <x v="1"/>
    <x v="0"/>
    <x v="671"/>
    <n v="0.43722945494071391"/>
  </r>
  <r>
    <x v="5"/>
    <x v="2"/>
    <x v="0"/>
    <x v="671"/>
    <n v="3.8596239515519803"/>
  </r>
  <r>
    <x v="5"/>
    <x v="7"/>
    <x v="0"/>
    <x v="671"/>
    <n v="0.67199016194223959"/>
  </r>
  <r>
    <x v="5"/>
    <x v="8"/>
    <x v="0"/>
    <x v="671"/>
    <n v="3.6553151713156831E-2"/>
  </r>
  <r>
    <x v="5"/>
    <x v="5"/>
    <x v="0"/>
    <x v="671"/>
    <n v="3.8596239515519803"/>
  </r>
  <r>
    <x v="5"/>
    <x v="3"/>
    <x v="0"/>
    <x v="672"/>
    <n v="1.3594238368486167"/>
  </r>
  <r>
    <x v="5"/>
    <x v="4"/>
    <x v="0"/>
    <x v="672"/>
    <n v="1.3526584259677232"/>
  </r>
  <r>
    <x v="5"/>
    <x v="0"/>
    <x v="0"/>
    <x v="673"/>
    <n v="10.487402762556609"/>
  </r>
  <r>
    <x v="5"/>
    <x v="6"/>
    <x v="0"/>
    <x v="673"/>
    <n v="3.5142007525049083E-2"/>
  </r>
  <r>
    <x v="5"/>
    <x v="1"/>
    <x v="0"/>
    <x v="673"/>
    <n v="0.43863810551866611"/>
  </r>
  <r>
    <x v="5"/>
    <x v="2"/>
    <x v="0"/>
    <x v="673"/>
    <n v="3.8591007030163249"/>
  </r>
  <r>
    <x v="5"/>
    <x v="7"/>
    <x v="0"/>
    <x v="673"/>
    <n v="0.67121985161904607"/>
  </r>
  <r>
    <x v="5"/>
    <x v="8"/>
    <x v="0"/>
    <x v="673"/>
    <n v="3.5142007525049083E-2"/>
  </r>
  <r>
    <x v="5"/>
    <x v="5"/>
    <x v="0"/>
    <x v="673"/>
    <n v="3.8591007030163249"/>
  </r>
  <r>
    <x v="5"/>
    <x v="3"/>
    <x v="0"/>
    <x v="674"/>
    <n v="1.3588846950142841"/>
  </r>
  <r>
    <x v="5"/>
    <x v="4"/>
    <x v="0"/>
    <x v="674"/>
    <n v="1.3526453224754764"/>
  </r>
  <r>
    <x v="5"/>
    <x v="0"/>
    <x v="0"/>
    <x v="675"/>
    <n v="10.047351710993874"/>
  </r>
  <r>
    <x v="5"/>
    <x v="6"/>
    <x v="0"/>
    <x v="675"/>
    <n v="3.3726619478164445E-2"/>
  </r>
  <r>
    <x v="5"/>
    <x v="1"/>
    <x v="0"/>
    <x v="675"/>
    <n v="0.44005105156273577"/>
  </r>
  <r>
    <x v="5"/>
    <x v="2"/>
    <x v="0"/>
    <x v="675"/>
    <n v="3.8586638626502889"/>
  </r>
  <r>
    <x v="5"/>
    <x v="7"/>
    <x v="0"/>
    <x v="675"/>
    <n v="0.67045071826599634"/>
  </r>
  <r>
    <x v="5"/>
    <x v="8"/>
    <x v="0"/>
    <x v="675"/>
    <n v="3.3726619478164445E-2"/>
  </r>
  <r>
    <x v="5"/>
    <x v="5"/>
    <x v="0"/>
    <x v="675"/>
    <n v="3.8586638626502889"/>
  </r>
  <r>
    <x v="5"/>
    <x v="3"/>
    <x v="0"/>
    <x v="676"/>
    <n v="1.3584724749907462"/>
  </r>
  <r>
    <x v="5"/>
    <x v="4"/>
    <x v="0"/>
    <x v="676"/>
    <n v="1.3526345199254663"/>
  </r>
  <r>
    <x v="5"/>
    <x v="0"/>
    <x v="0"/>
    <x v="677"/>
    <n v="9.6058837889289208"/>
  </r>
  <r>
    <x v="5"/>
    <x v="6"/>
    <x v="0"/>
    <x v="677"/>
    <n v="3.2307794135457826E-2"/>
  </r>
  <r>
    <x v="5"/>
    <x v="1"/>
    <x v="0"/>
    <x v="677"/>
    <n v="0.44146792206495383"/>
  </r>
  <r>
    <x v="5"/>
    <x v="2"/>
    <x v="0"/>
    <x v="677"/>
    <n v="3.8582662522813704"/>
  </r>
  <r>
    <x v="5"/>
    <x v="7"/>
    <x v="0"/>
    <x v="677"/>
    <n v="0.6697569961562555"/>
  </r>
  <r>
    <x v="5"/>
    <x v="8"/>
    <x v="0"/>
    <x v="677"/>
    <n v="3.2307794135457826E-2"/>
  </r>
  <r>
    <x v="5"/>
    <x v="5"/>
    <x v="0"/>
    <x v="677"/>
    <n v="3.8582662522813704"/>
  </r>
  <r>
    <x v="5"/>
    <x v="3"/>
    <x v="0"/>
    <x v="678"/>
    <n v="1.3580462818540084"/>
  </r>
  <r>
    <x v="5"/>
    <x v="4"/>
    <x v="0"/>
    <x v="678"/>
    <n v="1.3526234351701305"/>
  </r>
  <r>
    <x v="5"/>
    <x v="0"/>
    <x v="0"/>
    <x v="679"/>
    <n v="9.162994823278158"/>
  </r>
  <r>
    <x v="5"/>
    <x v="6"/>
    <x v="0"/>
    <x v="679"/>
    <n v="3.088504770513411E-2"/>
  </r>
  <r>
    <x v="5"/>
    <x v="1"/>
    <x v="0"/>
    <x v="679"/>
    <n v="0.44288896565076319"/>
  </r>
  <r>
    <x v="5"/>
    <x v="2"/>
    <x v="0"/>
    <x v="679"/>
    <n v="3.8578331852880599"/>
  </r>
  <r>
    <x v="5"/>
    <x v="7"/>
    <x v="0"/>
    <x v="679"/>
    <n v="0.66899000681654808"/>
  </r>
  <r>
    <x v="5"/>
    <x v="8"/>
    <x v="0"/>
    <x v="679"/>
    <n v="3.088504770513411E-2"/>
  </r>
  <r>
    <x v="5"/>
    <x v="5"/>
    <x v="0"/>
    <x v="679"/>
    <n v="3.8578331852880599"/>
  </r>
  <r>
    <x v="5"/>
    <x v="3"/>
    <x v="0"/>
    <x v="680"/>
    <n v="1.3576200891701751"/>
  </r>
  <r>
    <x v="5"/>
    <x v="4"/>
    <x v="0"/>
    <x v="680"/>
    <n v="1.3526135836792408"/>
  </r>
  <r>
    <x v="5"/>
    <x v="0"/>
    <x v="0"/>
    <x v="681"/>
    <n v="8.7186803358540477"/>
  </r>
  <r>
    <x v="5"/>
    <x v="6"/>
    <x v="0"/>
    <x v="681"/>
    <n v="2.9457754588220798E-2"/>
  </r>
  <r>
    <x v="5"/>
    <x v="1"/>
    <x v="0"/>
    <x v="681"/>
    <n v="0.44431448742411095"/>
  </r>
  <r>
    <x v="5"/>
    <x v="2"/>
    <x v="0"/>
    <x v="681"/>
    <n v="3.8574138668984714"/>
  </r>
  <r>
    <x v="5"/>
    <x v="7"/>
    <x v="0"/>
    <x v="681"/>
    <n v="0.66824883004610536"/>
  </r>
  <r>
    <x v="5"/>
    <x v="8"/>
    <x v="0"/>
    <x v="681"/>
    <n v="2.9457754588220798E-2"/>
  </r>
  <r>
    <x v="5"/>
    <x v="5"/>
    <x v="0"/>
    <x v="681"/>
    <n v="3.8574138668984714"/>
  </r>
  <r>
    <x v="5"/>
    <x v="3"/>
    <x v="0"/>
    <x v="682"/>
    <n v="1.357193896937936"/>
  </r>
  <r>
    <x v="5"/>
    <x v="4"/>
    <x v="0"/>
    <x v="682"/>
    <n v="1.3526043086893091"/>
  </r>
  <r>
    <x v="5"/>
    <x v="0"/>
    <x v="0"/>
    <x v="683"/>
    <n v="8.2729360268480807"/>
  </r>
  <r>
    <x v="5"/>
    <x v="6"/>
    <x v="0"/>
    <x v="683"/>
    <n v="2.8026298690481833E-2"/>
  </r>
  <r>
    <x v="5"/>
    <x v="1"/>
    <x v="0"/>
    <x v="683"/>
    <n v="0.44574430900596756"/>
  </r>
  <r>
    <x v="5"/>
    <x v="2"/>
    <x v="0"/>
    <x v="683"/>
    <n v="3.8569808008127238"/>
  </r>
  <r>
    <x v="5"/>
    <x v="7"/>
    <x v="0"/>
    <x v="683"/>
    <n v="0.66748404456862442"/>
  </r>
  <r>
    <x v="5"/>
    <x v="8"/>
    <x v="0"/>
    <x v="683"/>
    <n v="2.8026298690481833E-2"/>
  </r>
  <r>
    <x v="5"/>
    <x v="5"/>
    <x v="0"/>
    <x v="683"/>
    <n v="3.8569808008127238"/>
  </r>
  <r>
    <x v="5"/>
    <x v="3"/>
    <x v="0"/>
    <x v="684"/>
    <n v="1.3567677051357085"/>
  </r>
  <r>
    <x v="5"/>
    <x v="4"/>
    <x v="0"/>
    <x v="684"/>
    <n v="1.3525962085893184"/>
  </r>
  <r>
    <x v="5"/>
    <x v="0"/>
    <x v="0"/>
    <x v="685"/>
    <n v="7.8257574863692305"/>
  </r>
  <r>
    <x v="5"/>
    <x v="6"/>
    <x v="0"/>
    <x v="685"/>
    <n v="2.6590462851587254E-2"/>
  </r>
  <r>
    <x v="5"/>
    <x v="1"/>
    <x v="0"/>
    <x v="685"/>
    <n v="0.44717854047885058"/>
  </r>
  <r>
    <x v="5"/>
    <x v="2"/>
    <x v="0"/>
    <x v="685"/>
    <n v="3.8565581026108386"/>
  </r>
  <r>
    <x v="5"/>
    <x v="7"/>
    <x v="0"/>
    <x v="685"/>
    <n v="0.66674499711890067"/>
  </r>
  <r>
    <x v="5"/>
    <x v="8"/>
    <x v="0"/>
    <x v="685"/>
    <n v="2.6590462851587254E-2"/>
  </r>
  <r>
    <x v="5"/>
    <x v="5"/>
    <x v="0"/>
    <x v="685"/>
    <n v="3.8565581026108386"/>
  </r>
  <r>
    <x v="5"/>
    <x v="3"/>
    <x v="0"/>
    <x v="686"/>
    <n v="1.3563345270625415"/>
  </r>
  <r>
    <x v="5"/>
    <x v="4"/>
    <x v="0"/>
    <x v="686"/>
    <n v="1.3525887433752493"/>
  </r>
  <r>
    <x v="5"/>
    <x v="0"/>
    <x v="0"/>
    <x v="687"/>
    <n v="7.3771403744101427"/>
  </r>
  <r>
    <x v="5"/>
    <x v="6"/>
    <x v="0"/>
    <x v="687"/>
    <n v="2.5150407035937045E-2"/>
  </r>
  <r>
    <x v="5"/>
    <x v="1"/>
    <x v="0"/>
    <x v="687"/>
    <n v="0.44861711195908816"/>
  </r>
  <r>
    <x v="5"/>
    <x v="2"/>
    <x v="0"/>
    <x v="687"/>
    <n v="3.8561283054449591"/>
  </r>
  <r>
    <x v="5"/>
    <x v="7"/>
    <x v="0"/>
    <x v="687"/>
    <n v="0.66598241028560301"/>
  </r>
  <r>
    <x v="5"/>
    <x v="8"/>
    <x v="0"/>
    <x v="687"/>
    <n v="2.5150407035937045E-2"/>
  </r>
  <r>
    <x v="5"/>
    <x v="5"/>
    <x v="0"/>
    <x v="687"/>
    <n v="3.8561283054449591"/>
  </r>
  <r>
    <x v="5"/>
    <x v="3"/>
    <x v="0"/>
    <x v="688"/>
    <n v="1.3559083361823321"/>
  </r>
  <r>
    <x v="5"/>
    <x v="4"/>
    <x v="0"/>
    <x v="688"/>
    <n v="1.3525821978873642"/>
  </r>
  <r>
    <x v="5"/>
    <x v="0"/>
    <x v="0"/>
    <x v="689"/>
    <n v="6.9270802814397738"/>
  </r>
  <r>
    <x v="5"/>
    <x v="6"/>
    <x v="0"/>
    <x v="689"/>
    <n v="2.3705999842502948E-2"/>
  </r>
  <r>
    <x v="5"/>
    <x v="1"/>
    <x v="0"/>
    <x v="689"/>
    <n v="0.45006009297036847"/>
  </r>
  <r>
    <x v="5"/>
    <x v="2"/>
    <x v="0"/>
    <x v="689"/>
    <n v="3.8556952407372425"/>
  </r>
  <r>
    <x v="5"/>
    <x v="7"/>
    <x v="0"/>
    <x v="689"/>
    <n v="0.66522093523603087"/>
  </r>
  <r>
    <x v="5"/>
    <x v="8"/>
    <x v="0"/>
    <x v="689"/>
    <n v="2.3705999842502948E-2"/>
  </r>
  <r>
    <x v="5"/>
    <x v="5"/>
    <x v="0"/>
    <x v="689"/>
    <n v="3.8556952407372425"/>
  </r>
  <r>
    <x v="5"/>
    <x v="3"/>
    <x v="0"/>
    <x v="690"/>
    <n v="1.3554821457399724"/>
  </r>
  <r>
    <x v="5"/>
    <x v="4"/>
    <x v="0"/>
    <x v="690"/>
    <n v="1.352576739248712"/>
  </r>
  <r>
    <x v="5"/>
    <x v="0"/>
    <x v="0"/>
    <x v="691"/>
    <n v="6.4755728005752351"/>
  </r>
  <r>
    <x v="5"/>
    <x v="6"/>
    <x v="0"/>
    <x v="691"/>
    <n v="2.2257258727793244E-2"/>
  </r>
  <r>
    <x v="5"/>
    <x v="1"/>
    <x v="0"/>
    <x v="691"/>
    <n v="0.4515074808645389"/>
  </r>
  <r>
    <x v="5"/>
    <x v="2"/>
    <x v="0"/>
    <x v="691"/>
    <n v="3.855275924552779"/>
  </r>
  <r>
    <x v="5"/>
    <x v="7"/>
    <x v="0"/>
    <x v="691"/>
    <n v="0.66448508624730351"/>
  </r>
  <r>
    <x v="5"/>
    <x v="8"/>
    <x v="0"/>
    <x v="691"/>
    <n v="2.2257258727793244E-2"/>
  </r>
  <r>
    <x v="5"/>
    <x v="5"/>
    <x v="0"/>
    <x v="691"/>
    <n v="3.855275924552779"/>
  </r>
  <r>
    <x v="5"/>
    <x v="3"/>
    <x v="0"/>
    <x v="692"/>
    <n v="1.3550559557489184"/>
  </r>
  <r>
    <x v="5"/>
    <x v="4"/>
    <x v="0"/>
    <x v="692"/>
    <n v="1.3525720035527655"/>
  </r>
  <r>
    <x v="5"/>
    <x v="0"/>
    <x v="0"/>
    <x v="693"/>
    <n v="6.0226135566076051"/>
  </r>
  <r>
    <x v="5"/>
    <x v="6"/>
    <x v="0"/>
    <x v="693"/>
    <n v="2.0804266596455234E-2"/>
  </r>
  <r>
    <x v="5"/>
    <x v="1"/>
    <x v="0"/>
    <x v="693"/>
    <n v="0.45295924396762982"/>
  </r>
  <r>
    <x v="5"/>
    <x v="2"/>
    <x v="0"/>
    <x v="693"/>
    <n v="3.8548428607558893"/>
  </r>
  <r>
    <x v="5"/>
    <x v="7"/>
    <x v="0"/>
    <x v="693"/>
    <n v="0.6637257972877223"/>
  </r>
  <r>
    <x v="5"/>
    <x v="8"/>
    <x v="0"/>
    <x v="693"/>
    <n v="2.0804266596455234E-2"/>
  </r>
  <r>
    <x v="5"/>
    <x v="5"/>
    <x v="0"/>
    <x v="693"/>
    <n v="3.8548428607558893"/>
  </r>
  <r>
    <x v="5"/>
    <x v="3"/>
    <x v="0"/>
    <x v="694"/>
    <n v="1.3546297662108575"/>
  </r>
  <r>
    <x v="5"/>
    <x v="4"/>
    <x v="0"/>
    <x v="694"/>
    <n v="1.3525682963309249"/>
  </r>
  <r>
    <x v="5"/>
    <x v="0"/>
    <x v="0"/>
    <x v="695"/>
    <n v="5.5681980887740172"/>
  </r>
  <r>
    <x v="5"/>
    <x v="6"/>
    <x v="0"/>
    <x v="695"/>
    <n v="1.9346857393150185E-2"/>
  </r>
  <r>
    <x v="5"/>
    <x v="1"/>
    <x v="0"/>
    <x v="695"/>
    <n v="0.45441546783358827"/>
  </r>
  <r>
    <x v="5"/>
    <x v="2"/>
    <x v="0"/>
    <x v="695"/>
    <n v="3.8544201647887943"/>
  </r>
  <r>
    <x v="5"/>
    <x v="7"/>
    <x v="0"/>
    <x v="695"/>
    <n v="0.6629920604513837"/>
  </r>
  <r>
    <x v="5"/>
    <x v="8"/>
    <x v="0"/>
    <x v="695"/>
    <n v="1.9346857393150185E-2"/>
  </r>
  <r>
    <x v="5"/>
    <x v="5"/>
    <x v="0"/>
    <x v="695"/>
    <n v="3.8544201647887943"/>
  </r>
  <r>
    <x v="5"/>
    <x v="3"/>
    <x v="0"/>
    <x v="696"/>
    <n v="1.3541965904162234"/>
  </r>
  <r>
    <x v="5"/>
    <x v="4"/>
    <x v="0"/>
    <x v="696"/>
    <n v="1.3525653704378415"/>
  </r>
  <r>
    <x v="5"/>
    <x v="0"/>
    <x v="0"/>
    <x v="697"/>
    <n v="5.1123219842725076"/>
  </r>
  <r>
    <x v="5"/>
    <x v="6"/>
    <x v="0"/>
    <x v="697"/>
    <n v="1.7885145829090631E-2"/>
  </r>
  <r>
    <x v="5"/>
    <x v="1"/>
    <x v="0"/>
    <x v="697"/>
    <n v="0.45587610450150995"/>
  </r>
  <r>
    <x v="5"/>
    <x v="2"/>
    <x v="0"/>
    <x v="697"/>
    <n v="3.853997131220952"/>
  </r>
  <r>
    <x v="5"/>
    <x v="7"/>
    <x v="0"/>
    <x v="697"/>
    <n v="0.66223495241622488"/>
  </r>
  <r>
    <x v="5"/>
    <x v="8"/>
    <x v="0"/>
    <x v="697"/>
    <n v="1.7885145829090631E-2"/>
  </r>
  <r>
    <x v="5"/>
    <x v="5"/>
    <x v="0"/>
    <x v="697"/>
    <n v="3.853997131220952"/>
  </r>
  <r>
    <x v="5"/>
    <x v="3"/>
    <x v="0"/>
    <x v="698"/>
    <n v="1.3537843751786127"/>
  </r>
  <r>
    <x v="5"/>
    <x v="4"/>
    <x v="0"/>
    <x v="698"/>
    <n v="1.3525633642848645"/>
  </r>
  <r>
    <x v="5"/>
    <x v="0"/>
    <x v="0"/>
    <x v="699"/>
    <n v="4.6549807893632007"/>
  </r>
  <r>
    <x v="5"/>
    <x v="6"/>
    <x v="0"/>
    <x v="699"/>
    <n v="1.6419061884386507E-2"/>
  </r>
  <r>
    <x v="5"/>
    <x v="1"/>
    <x v="0"/>
    <x v="699"/>
    <n v="0.45734119490930647"/>
  </r>
  <r>
    <x v="5"/>
    <x v="2"/>
    <x v="0"/>
    <x v="699"/>
    <n v="3.8535635455948825"/>
  </r>
  <r>
    <x v="5"/>
    <x v="7"/>
    <x v="0"/>
    <x v="699"/>
    <n v="0.66147894345193015"/>
  </r>
  <r>
    <x v="5"/>
    <x v="8"/>
    <x v="0"/>
    <x v="699"/>
    <n v="1.6419061884386507E-2"/>
  </r>
  <r>
    <x v="5"/>
    <x v="5"/>
    <x v="0"/>
    <x v="699"/>
    <n v="3.8535635455948825"/>
  </r>
  <r>
    <x v="5"/>
    <x v="3"/>
    <x v="0"/>
    <x v="700"/>
    <n v="1.3533721603449234"/>
  </r>
  <r>
    <x v="5"/>
    <x v="4"/>
    <x v="0"/>
    <x v="700"/>
    <n v="1.3525623428143785"/>
  </r>
  <r>
    <x v="5"/>
    <x v="0"/>
    <x v="0"/>
    <x v="701"/>
    <n v="4.1961700200922909"/>
  </r>
  <r>
    <x v="5"/>
    <x v="6"/>
    <x v="0"/>
    <x v="701"/>
    <n v="1.494855356277857E-2"/>
  </r>
  <r>
    <x v="5"/>
    <x v="1"/>
    <x v="0"/>
    <x v="701"/>
    <n v="0.45881076927090958"/>
  </r>
  <r>
    <x v="5"/>
    <x v="2"/>
    <x v="0"/>
    <x v="701"/>
    <n v="3.8531659402354013"/>
  </r>
  <r>
    <x v="5"/>
    <x v="7"/>
    <x v="0"/>
    <x v="701"/>
    <n v="0.66079705534698918"/>
  </r>
  <r>
    <x v="5"/>
    <x v="8"/>
    <x v="0"/>
    <x v="701"/>
    <n v="1.494855356277857E-2"/>
  </r>
  <r>
    <x v="5"/>
    <x v="5"/>
    <x v="0"/>
    <x v="701"/>
    <n v="3.8531659402354013"/>
  </r>
  <r>
    <x v="5"/>
    <x v="3"/>
    <x v="0"/>
    <x v="702"/>
    <n v="1.3529459725810433"/>
  </r>
  <r>
    <x v="5"/>
    <x v="4"/>
    <x v="0"/>
    <x v="702"/>
    <n v="1.3525620871425392"/>
  </r>
  <r>
    <x v="5"/>
    <x v="0"/>
    <x v="0"/>
    <x v="703"/>
    <n v="3.735885259107353"/>
  </r>
  <r>
    <x v="5"/>
    <x v="6"/>
    <x v="0"/>
    <x v="703"/>
    <n v="1.3473782834046898E-2"/>
  </r>
  <r>
    <x v="5"/>
    <x v="1"/>
    <x v="0"/>
    <x v="703"/>
    <n v="0.46028476098493776"/>
  </r>
  <r>
    <x v="5"/>
    <x v="2"/>
    <x v="0"/>
    <x v="703"/>
    <n v="3.8527328786901993"/>
  </r>
  <r>
    <x v="5"/>
    <x v="7"/>
    <x v="0"/>
    <x v="703"/>
    <n v="0.66004314761921701"/>
  </r>
  <r>
    <x v="5"/>
    <x v="8"/>
    <x v="0"/>
    <x v="703"/>
    <n v="1.3473782834046898E-2"/>
  </r>
  <r>
    <x v="5"/>
    <x v="5"/>
    <x v="0"/>
    <x v="703"/>
    <n v="3.8527328786901993"/>
  </r>
  <r>
    <x v="5"/>
    <x v="3"/>
    <x v="0"/>
    <x v="704"/>
    <n v="1.3525197852475523"/>
  </r>
  <r>
    <x v="5"/>
    <x v="4"/>
    <x v="0"/>
    <x v="704"/>
    <n v="1.3525627154413078"/>
  </r>
  <r>
    <x v="5"/>
    <x v="0"/>
    <x v="0"/>
    <x v="705"/>
    <n v="3.2741219526392724"/>
  </r>
  <r>
    <x v="5"/>
    <x v="6"/>
    <x v="0"/>
    <x v="705"/>
    <n v="1.199447330731393E-2"/>
  </r>
  <r>
    <x v="5"/>
    <x v="1"/>
    <x v="0"/>
    <x v="705"/>
    <n v="0.4617633064680805"/>
  </r>
  <r>
    <x v="5"/>
    <x v="2"/>
    <x v="0"/>
    <x v="705"/>
    <n v="3.8523135655757024"/>
  </r>
  <r>
    <x v="5"/>
    <x v="7"/>
    <x v="0"/>
    <x v="705"/>
    <n v="0.65931461001622971"/>
  </r>
  <r>
    <x v="5"/>
    <x v="8"/>
    <x v="0"/>
    <x v="705"/>
    <n v="1.199447330731393E-2"/>
  </r>
  <r>
    <x v="5"/>
    <x v="5"/>
    <x v="0"/>
    <x v="705"/>
    <n v="3.8523135655757024"/>
  </r>
  <r>
    <x v="5"/>
    <x v="3"/>
    <x v="0"/>
    <x v="706"/>
    <n v="1.3520935983881266"/>
  </r>
  <r>
    <x v="5"/>
    <x v="4"/>
    <x v="0"/>
    <x v="706"/>
    <n v="1.3525642696001761"/>
  </r>
  <r>
    <x v="5"/>
    <x v="0"/>
    <x v="0"/>
    <x v="707"/>
    <n v="2.8108756178161252"/>
  </r>
  <r>
    <x v="5"/>
    <x v="6"/>
    <x v="0"/>
    <x v="707"/>
    <n v="1.0510787011251032E-2"/>
  </r>
  <r>
    <x v="5"/>
    <x v="1"/>
    <x v="0"/>
    <x v="707"/>
    <n v="0.46324633482314714"/>
  </r>
  <r>
    <x v="5"/>
    <x v="2"/>
    <x v="0"/>
    <x v="707"/>
    <n v="3.8518805049495208"/>
  </r>
  <r>
    <x v="5"/>
    <x v="7"/>
    <x v="0"/>
    <x v="707"/>
    <n v="0.6585628640132396"/>
  </r>
  <r>
    <x v="5"/>
    <x v="8"/>
    <x v="0"/>
    <x v="707"/>
    <n v="1.0510787011251032E-2"/>
  </r>
  <r>
    <x v="5"/>
    <x v="5"/>
    <x v="0"/>
    <x v="707"/>
    <n v="3.8518805049495208"/>
  </r>
  <r>
    <x v="5"/>
    <x v="3"/>
    <x v="0"/>
    <x v="708"/>
    <n v="1.3516674119589123"/>
  </r>
  <r>
    <x v="5"/>
    <x v="4"/>
    <x v="0"/>
    <x v="708"/>
    <n v="1.3525666493535926"/>
  </r>
  <r>
    <x v="5"/>
    <x v="0"/>
    <x v="0"/>
    <x v="709"/>
    <n v="2.3461417217014606"/>
  </r>
  <r>
    <x v="5"/>
    <x v="6"/>
    <x v="0"/>
    <x v="709"/>
    <n v="9.0226308284196942E-3"/>
  </r>
  <r>
    <x v="5"/>
    <x v="1"/>
    <x v="0"/>
    <x v="709"/>
    <n v="0.46473389611466465"/>
  </r>
  <r>
    <x v="5"/>
    <x v="2"/>
    <x v="0"/>
    <x v="709"/>
    <n v="3.8514578120692899"/>
  </r>
  <r>
    <x v="5"/>
    <x v="7"/>
    <x v="0"/>
    <x v="709"/>
    <n v="0.65783641502532642"/>
  </r>
  <r>
    <x v="5"/>
    <x v="8"/>
    <x v="0"/>
    <x v="709"/>
    <n v="9.0226308284196942E-3"/>
  </r>
  <r>
    <x v="5"/>
    <x v="5"/>
    <x v="0"/>
    <x v="709"/>
    <n v="3.8514578120692899"/>
  </r>
  <r>
    <x v="5"/>
    <x v="3"/>
    <x v="0"/>
    <x v="710"/>
    <n v="1.351234239331589"/>
  </r>
  <r>
    <x v="5"/>
    <x v="4"/>
    <x v="0"/>
    <x v="710"/>
    <n v="1.3525700133546925"/>
  </r>
  <r>
    <x v="5"/>
    <x v="0"/>
    <x v="0"/>
    <x v="711"/>
    <n v="1.8799157476092503"/>
  </r>
  <r>
    <x v="5"/>
    <x v="6"/>
    <x v="0"/>
    <x v="711"/>
    <n v="7.5300548852237879E-3"/>
  </r>
  <r>
    <x v="5"/>
    <x v="1"/>
    <x v="0"/>
    <x v="711"/>
    <n v="0.46622597409221028"/>
  </r>
  <r>
    <x v="5"/>
    <x v="2"/>
    <x v="0"/>
    <x v="711"/>
    <n v="3.851028020306666"/>
  </r>
  <r>
    <x v="5"/>
    <x v="7"/>
    <x v="0"/>
    <x v="711"/>
    <n v="0.65708682565340037"/>
  </r>
  <r>
    <x v="5"/>
    <x v="8"/>
    <x v="0"/>
    <x v="711"/>
    <n v="7.5300548852237879E-3"/>
  </r>
  <r>
    <x v="5"/>
    <x v="5"/>
    <x v="0"/>
    <x v="711"/>
    <n v="3.851028020306666"/>
  </r>
  <r>
    <x v="5"/>
    <x v="3"/>
    <x v="0"/>
    <x v="712"/>
    <n v="1.3508080538094491"/>
  </r>
  <r>
    <x v="5"/>
    <x v="4"/>
    <x v="0"/>
    <x v="712"/>
    <n v="1.3525742971162158"/>
  </r>
  <r>
    <x v="5"/>
    <x v="0"/>
    <x v="0"/>
    <x v="713"/>
    <n v="1.4121931476479022"/>
  </r>
  <r>
    <x v="5"/>
    <x v="6"/>
    <x v="0"/>
    <x v="713"/>
    <n v="6.0330068498822813E-3"/>
  </r>
  <r>
    <x v="5"/>
    <x v="1"/>
    <x v="0"/>
    <x v="713"/>
    <n v="0.46772259996134818"/>
  </r>
  <r>
    <x v="5"/>
    <x v="2"/>
    <x v="0"/>
    <x v="713"/>
    <n v="3.850594961051188"/>
  </r>
  <r>
    <x v="5"/>
    <x v="7"/>
    <x v="0"/>
    <x v="713"/>
    <n v="0.65633832680927284"/>
  </r>
  <r>
    <x v="5"/>
    <x v="8"/>
    <x v="0"/>
    <x v="713"/>
    <n v="6.0330068498822813E-3"/>
  </r>
  <r>
    <x v="5"/>
    <x v="5"/>
    <x v="0"/>
    <x v="713"/>
    <n v="3.850594961051188"/>
  </r>
  <r>
    <x v="5"/>
    <x v="3"/>
    <x v="0"/>
    <x v="714"/>
    <n v="1.3503818687406355"/>
  </r>
  <r>
    <x v="5"/>
    <x v="4"/>
    <x v="0"/>
    <x v="714"/>
    <n v="1.3525793184291812"/>
  </r>
  <r>
    <x v="5"/>
    <x v="0"/>
    <x v="0"/>
    <x v="715"/>
    <n v="0.94296936783448759"/>
  </r>
  <r>
    <x v="5"/>
    <x v="6"/>
    <x v="0"/>
    <x v="715"/>
    <n v="4.5314865153031573E-3"/>
  </r>
  <r>
    <x v="5"/>
    <x v="1"/>
    <x v="0"/>
    <x v="715"/>
    <n v="0.46922377981341457"/>
  </r>
  <r>
    <x v="5"/>
    <x v="2"/>
    <x v="0"/>
    <x v="715"/>
    <n v="3.8501756501533402"/>
  </r>
  <r>
    <x v="5"/>
    <x v="7"/>
    <x v="0"/>
    <x v="715"/>
    <n v="0.65561501516312337"/>
  </r>
  <r>
    <x v="5"/>
    <x v="8"/>
    <x v="0"/>
    <x v="715"/>
    <n v="4.5314865153031573E-3"/>
  </r>
  <r>
    <x v="5"/>
    <x v="5"/>
    <x v="0"/>
    <x v="715"/>
    <n v="3.8501756501533402"/>
  </r>
  <r>
    <x v="5"/>
    <x v="3"/>
    <x v="0"/>
    <x v="716"/>
    <n v="1.3499556841228832"/>
  </r>
  <r>
    <x v="5"/>
    <x v="4"/>
    <x v="0"/>
    <x v="716"/>
    <n v="1.3525854120507885"/>
  </r>
  <r>
    <x v="5"/>
    <x v="0"/>
    <x v="0"/>
    <x v="717"/>
    <n v="0.47223984697516658"/>
  </r>
  <r>
    <x v="5"/>
    <x v="6"/>
    <x v="0"/>
    <x v="717"/>
    <n v="3.0254980823971596E-3"/>
  </r>
  <r>
    <x v="5"/>
    <x v="1"/>
    <x v="0"/>
    <x v="717"/>
    <n v="0.47072952085932102"/>
  </r>
  <r>
    <x v="5"/>
    <x v="2"/>
    <x v="0"/>
    <x v="717"/>
    <n v="3.8497425918088446"/>
  </r>
  <r>
    <x v="5"/>
    <x v="7"/>
    <x v="0"/>
    <x v="717"/>
    <n v="0.65486866064533689"/>
  </r>
  <r>
    <x v="5"/>
    <x v="8"/>
    <x v="0"/>
    <x v="717"/>
    <n v="3.0254980823971596E-3"/>
  </r>
  <r>
    <x v="5"/>
    <x v="5"/>
    <x v="0"/>
    <x v="717"/>
    <n v="3.8497425918088446"/>
  </r>
  <r>
    <x v="5"/>
    <x v="3"/>
    <x v="0"/>
    <x v="718"/>
    <n v="1.3495294999429586"/>
  </r>
  <r>
    <x v="5"/>
    <x v="4"/>
    <x v="0"/>
    <x v="718"/>
    <n v="1.3525921848470457"/>
  </r>
  <r>
    <x v="5"/>
    <x v="0"/>
    <x v="0"/>
    <x v="719"/>
    <n v="0"/>
  </r>
  <r>
    <x v="5"/>
    <x v="6"/>
    <x v="0"/>
    <x v="719"/>
    <n v="1.5150015437077912E-3"/>
  </r>
  <r>
    <x v="5"/>
    <x v="1"/>
    <x v="0"/>
    <x v="719"/>
    <n v="0.47223984697516658"/>
  </r>
  <r>
    <x v="5"/>
    <x v="2"/>
    <x v="0"/>
    <x v="719"/>
    <n v="0"/>
  </r>
  <r>
    <x v="5"/>
    <x v="7"/>
    <x v="0"/>
    <x v="719"/>
    <n v="0.65414742080697896"/>
  </r>
  <r>
    <x v="5"/>
    <x v="8"/>
    <x v="0"/>
    <x v="719"/>
    <n v="1.5150015437077912E-3"/>
  </r>
  <r>
    <x v="5"/>
    <x v="5"/>
    <x v="0"/>
    <x v="719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rowGrandTotals="0" colGrandTotals="0" itemPrintTitles="1" showDropZones="0" indent="0" compact="0" compactData="0" gridDropZones="1" fieldListSortAscending="1">
  <location ref="A6:G368" firstHeaderRow="1" firstDataRow="2" firstDataCol="1" rowPageCount="1" colPageCount="1"/>
  <pivotFields count="5">
    <pivotField axis="axisPage" compact="0" outline="0" subtotalTop="0" showAll="0" includeNewItemsInFilter="1">
      <items count="7">
        <item x="0"/>
        <item x="3"/>
        <item x="4"/>
        <item x="2"/>
        <item x="1"/>
        <item x="5"/>
        <item t="default"/>
      </items>
    </pivotField>
    <pivotField axis="axisCol" compact="0" outline="0" subtotalTop="0" showAll="0" includeNewItemsInFilter="1">
      <items count="10">
        <item x="0"/>
        <item x="8"/>
        <item x="5"/>
        <item x="7"/>
        <item h="1" x="4"/>
        <item h="1" x="2"/>
        <item x="1"/>
        <item h="1" x="3"/>
        <item x="6"/>
        <item t="default"/>
      </items>
    </pivotField>
    <pivotField compact="0" outline="0" subtotalTop="0" showAll="0" includeNewItemsInFilter="1">
      <items count="2">
        <item x="0"/>
        <item t="default"/>
      </items>
    </pivotField>
    <pivotField axis="axisRow" compact="0" outline="0" subtotalTop="0" showAll="0" includeNewItemsInFilter="1">
      <items count="7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t="default"/>
      </items>
    </pivotField>
    <pivotField dataField="1" compact="0" outline="0" subtotalTop="0" showAll="0" includeNewItemsInFilter="1"/>
  </pivotFields>
  <rowFields count="1">
    <field x="3"/>
  </rowFields>
  <rowItems count="361">
    <i>
      <x/>
    </i>
    <i>
      <x v="1"/>
    </i>
    <i>
      <x v="3"/>
    </i>
    <i>
      <x v="5"/>
    </i>
    <i>
      <x v="7"/>
    </i>
    <i>
      <x v="9"/>
    </i>
    <i>
      <x v="11"/>
    </i>
    <i>
      <x v="13"/>
    </i>
    <i>
      <x v="15"/>
    </i>
    <i>
      <x v="17"/>
    </i>
    <i>
      <x v="19"/>
    </i>
    <i>
      <x v="21"/>
    </i>
    <i>
      <x v="23"/>
    </i>
    <i>
      <x v="25"/>
    </i>
    <i>
      <x v="27"/>
    </i>
    <i>
      <x v="29"/>
    </i>
    <i>
      <x v="31"/>
    </i>
    <i>
      <x v="33"/>
    </i>
    <i>
      <x v="35"/>
    </i>
    <i>
      <x v="37"/>
    </i>
    <i>
      <x v="39"/>
    </i>
    <i>
      <x v="41"/>
    </i>
    <i>
      <x v="43"/>
    </i>
    <i>
      <x v="45"/>
    </i>
    <i>
      <x v="47"/>
    </i>
    <i>
      <x v="49"/>
    </i>
    <i>
      <x v="51"/>
    </i>
    <i>
      <x v="53"/>
    </i>
    <i>
      <x v="55"/>
    </i>
    <i>
      <x v="57"/>
    </i>
    <i>
      <x v="59"/>
    </i>
    <i>
      <x v="61"/>
    </i>
    <i>
      <x v="63"/>
    </i>
    <i>
      <x v="65"/>
    </i>
    <i>
      <x v="67"/>
    </i>
    <i>
      <x v="69"/>
    </i>
    <i>
      <x v="71"/>
    </i>
    <i>
      <x v="73"/>
    </i>
    <i>
      <x v="75"/>
    </i>
    <i>
      <x v="77"/>
    </i>
    <i>
      <x v="79"/>
    </i>
    <i>
      <x v="81"/>
    </i>
    <i>
      <x v="83"/>
    </i>
    <i>
      <x v="85"/>
    </i>
    <i>
      <x v="87"/>
    </i>
    <i>
      <x v="89"/>
    </i>
    <i>
      <x v="91"/>
    </i>
    <i>
      <x v="93"/>
    </i>
    <i>
      <x v="95"/>
    </i>
    <i>
      <x v="97"/>
    </i>
    <i>
      <x v="99"/>
    </i>
    <i>
      <x v="101"/>
    </i>
    <i>
      <x v="103"/>
    </i>
    <i>
      <x v="105"/>
    </i>
    <i>
      <x v="107"/>
    </i>
    <i>
      <x v="109"/>
    </i>
    <i>
      <x v="111"/>
    </i>
    <i>
      <x v="113"/>
    </i>
    <i>
      <x v="115"/>
    </i>
    <i>
      <x v="117"/>
    </i>
    <i>
      <x v="119"/>
    </i>
    <i>
      <x v="121"/>
    </i>
    <i>
      <x v="123"/>
    </i>
    <i>
      <x v="125"/>
    </i>
    <i>
      <x v="127"/>
    </i>
    <i>
      <x v="129"/>
    </i>
    <i>
      <x v="131"/>
    </i>
    <i>
      <x v="133"/>
    </i>
    <i>
      <x v="135"/>
    </i>
    <i>
      <x v="137"/>
    </i>
    <i>
      <x v="139"/>
    </i>
    <i>
      <x v="141"/>
    </i>
    <i>
      <x v="143"/>
    </i>
    <i>
      <x v="145"/>
    </i>
    <i>
      <x v="147"/>
    </i>
    <i>
      <x v="149"/>
    </i>
    <i>
      <x v="151"/>
    </i>
    <i>
      <x v="153"/>
    </i>
    <i>
      <x v="155"/>
    </i>
    <i>
      <x v="157"/>
    </i>
    <i>
      <x v="159"/>
    </i>
    <i>
      <x v="161"/>
    </i>
    <i>
      <x v="163"/>
    </i>
    <i>
      <x v="165"/>
    </i>
    <i>
      <x v="167"/>
    </i>
    <i>
      <x v="169"/>
    </i>
    <i>
      <x v="171"/>
    </i>
    <i>
      <x v="173"/>
    </i>
    <i>
      <x v="175"/>
    </i>
    <i>
      <x v="177"/>
    </i>
    <i>
      <x v="179"/>
    </i>
    <i>
      <x v="181"/>
    </i>
    <i>
      <x v="183"/>
    </i>
    <i>
      <x v="185"/>
    </i>
    <i>
      <x v="187"/>
    </i>
    <i>
      <x v="189"/>
    </i>
    <i>
      <x v="191"/>
    </i>
    <i>
      <x v="193"/>
    </i>
    <i>
      <x v="195"/>
    </i>
    <i>
      <x v="197"/>
    </i>
    <i>
      <x v="199"/>
    </i>
    <i>
      <x v="201"/>
    </i>
    <i>
      <x v="203"/>
    </i>
    <i>
      <x v="205"/>
    </i>
    <i>
      <x v="207"/>
    </i>
    <i>
      <x v="209"/>
    </i>
    <i>
      <x v="211"/>
    </i>
    <i>
      <x v="213"/>
    </i>
    <i>
      <x v="215"/>
    </i>
    <i>
      <x v="217"/>
    </i>
    <i>
      <x v="219"/>
    </i>
    <i>
      <x v="221"/>
    </i>
    <i>
      <x v="223"/>
    </i>
    <i>
      <x v="225"/>
    </i>
    <i>
      <x v="227"/>
    </i>
    <i>
      <x v="229"/>
    </i>
    <i>
      <x v="231"/>
    </i>
    <i>
      <x v="233"/>
    </i>
    <i>
      <x v="235"/>
    </i>
    <i>
      <x v="237"/>
    </i>
    <i>
      <x v="239"/>
    </i>
    <i>
      <x v="241"/>
    </i>
    <i>
      <x v="243"/>
    </i>
    <i>
      <x v="245"/>
    </i>
    <i>
      <x v="247"/>
    </i>
    <i>
      <x v="249"/>
    </i>
    <i>
      <x v="251"/>
    </i>
    <i>
      <x v="253"/>
    </i>
    <i>
      <x v="255"/>
    </i>
    <i>
      <x v="257"/>
    </i>
    <i>
      <x v="259"/>
    </i>
    <i>
      <x v="261"/>
    </i>
    <i>
      <x v="263"/>
    </i>
    <i>
      <x v="265"/>
    </i>
    <i>
      <x v="267"/>
    </i>
    <i>
      <x v="269"/>
    </i>
    <i>
      <x v="271"/>
    </i>
    <i>
      <x v="273"/>
    </i>
    <i>
      <x v="275"/>
    </i>
    <i>
      <x v="277"/>
    </i>
    <i>
      <x v="279"/>
    </i>
    <i>
      <x v="281"/>
    </i>
    <i>
      <x v="283"/>
    </i>
    <i>
      <x v="285"/>
    </i>
    <i>
      <x v="287"/>
    </i>
    <i>
      <x v="289"/>
    </i>
    <i>
      <x v="291"/>
    </i>
    <i>
      <x v="293"/>
    </i>
    <i>
      <x v="295"/>
    </i>
    <i>
      <x v="297"/>
    </i>
    <i>
      <x v="299"/>
    </i>
    <i>
      <x v="301"/>
    </i>
    <i>
      <x v="303"/>
    </i>
    <i>
      <x v="305"/>
    </i>
    <i>
      <x v="307"/>
    </i>
    <i>
      <x v="309"/>
    </i>
    <i>
      <x v="311"/>
    </i>
    <i>
      <x v="313"/>
    </i>
    <i>
      <x v="315"/>
    </i>
    <i>
      <x v="317"/>
    </i>
    <i>
      <x v="319"/>
    </i>
    <i>
      <x v="321"/>
    </i>
    <i>
      <x v="323"/>
    </i>
    <i>
      <x v="325"/>
    </i>
    <i>
      <x v="327"/>
    </i>
    <i>
      <x v="329"/>
    </i>
    <i>
      <x v="331"/>
    </i>
    <i>
      <x v="333"/>
    </i>
    <i>
      <x v="335"/>
    </i>
    <i>
      <x v="337"/>
    </i>
    <i>
      <x v="339"/>
    </i>
    <i>
      <x v="341"/>
    </i>
    <i>
      <x v="343"/>
    </i>
    <i>
      <x v="345"/>
    </i>
    <i>
      <x v="347"/>
    </i>
    <i>
      <x v="349"/>
    </i>
    <i>
      <x v="351"/>
    </i>
    <i>
      <x v="353"/>
    </i>
    <i>
      <x v="355"/>
    </i>
    <i>
      <x v="357"/>
    </i>
    <i>
      <x v="359"/>
    </i>
    <i>
      <x v="361"/>
    </i>
    <i>
      <x v="363"/>
    </i>
    <i>
      <x v="365"/>
    </i>
    <i>
      <x v="367"/>
    </i>
    <i>
      <x v="369"/>
    </i>
    <i>
      <x v="371"/>
    </i>
    <i>
      <x v="373"/>
    </i>
    <i>
      <x v="375"/>
    </i>
    <i>
      <x v="377"/>
    </i>
    <i>
      <x v="379"/>
    </i>
    <i>
      <x v="381"/>
    </i>
    <i>
      <x v="383"/>
    </i>
    <i>
      <x v="385"/>
    </i>
    <i>
      <x v="387"/>
    </i>
    <i>
      <x v="389"/>
    </i>
    <i>
      <x v="391"/>
    </i>
    <i>
      <x v="393"/>
    </i>
    <i>
      <x v="395"/>
    </i>
    <i>
      <x v="397"/>
    </i>
    <i>
      <x v="399"/>
    </i>
    <i>
      <x v="401"/>
    </i>
    <i>
      <x v="403"/>
    </i>
    <i>
      <x v="405"/>
    </i>
    <i>
      <x v="407"/>
    </i>
    <i>
      <x v="409"/>
    </i>
    <i>
      <x v="411"/>
    </i>
    <i>
      <x v="413"/>
    </i>
    <i>
      <x v="415"/>
    </i>
    <i>
      <x v="417"/>
    </i>
    <i>
      <x v="419"/>
    </i>
    <i>
      <x v="421"/>
    </i>
    <i>
      <x v="423"/>
    </i>
    <i>
      <x v="425"/>
    </i>
    <i>
      <x v="427"/>
    </i>
    <i>
      <x v="429"/>
    </i>
    <i>
      <x v="431"/>
    </i>
    <i>
      <x v="433"/>
    </i>
    <i>
      <x v="435"/>
    </i>
    <i>
      <x v="437"/>
    </i>
    <i>
      <x v="439"/>
    </i>
    <i>
      <x v="441"/>
    </i>
    <i>
      <x v="443"/>
    </i>
    <i>
      <x v="445"/>
    </i>
    <i>
      <x v="447"/>
    </i>
    <i>
      <x v="449"/>
    </i>
    <i>
      <x v="451"/>
    </i>
    <i>
      <x v="453"/>
    </i>
    <i>
      <x v="455"/>
    </i>
    <i>
      <x v="457"/>
    </i>
    <i>
      <x v="459"/>
    </i>
    <i>
      <x v="461"/>
    </i>
    <i>
      <x v="463"/>
    </i>
    <i>
      <x v="465"/>
    </i>
    <i>
      <x v="467"/>
    </i>
    <i>
      <x v="469"/>
    </i>
    <i>
      <x v="471"/>
    </i>
    <i>
      <x v="473"/>
    </i>
    <i>
      <x v="475"/>
    </i>
    <i>
      <x v="477"/>
    </i>
    <i>
      <x v="479"/>
    </i>
    <i>
      <x v="481"/>
    </i>
    <i>
      <x v="483"/>
    </i>
    <i>
      <x v="485"/>
    </i>
    <i>
      <x v="487"/>
    </i>
    <i>
      <x v="489"/>
    </i>
    <i>
      <x v="491"/>
    </i>
    <i>
      <x v="493"/>
    </i>
    <i>
      <x v="495"/>
    </i>
    <i>
      <x v="497"/>
    </i>
    <i>
      <x v="499"/>
    </i>
    <i>
      <x v="501"/>
    </i>
    <i>
      <x v="503"/>
    </i>
    <i>
      <x v="505"/>
    </i>
    <i>
      <x v="507"/>
    </i>
    <i>
      <x v="509"/>
    </i>
    <i>
      <x v="511"/>
    </i>
    <i>
      <x v="513"/>
    </i>
    <i>
      <x v="515"/>
    </i>
    <i>
      <x v="517"/>
    </i>
    <i>
      <x v="519"/>
    </i>
    <i>
      <x v="521"/>
    </i>
    <i>
      <x v="523"/>
    </i>
    <i>
      <x v="525"/>
    </i>
    <i>
      <x v="527"/>
    </i>
    <i>
      <x v="529"/>
    </i>
    <i>
      <x v="531"/>
    </i>
    <i>
      <x v="533"/>
    </i>
    <i>
      <x v="535"/>
    </i>
    <i>
      <x v="537"/>
    </i>
    <i>
      <x v="539"/>
    </i>
    <i>
      <x v="541"/>
    </i>
    <i>
      <x v="543"/>
    </i>
    <i>
      <x v="545"/>
    </i>
    <i>
      <x v="547"/>
    </i>
    <i>
      <x v="549"/>
    </i>
    <i>
      <x v="551"/>
    </i>
    <i>
      <x v="553"/>
    </i>
    <i>
      <x v="555"/>
    </i>
    <i>
      <x v="557"/>
    </i>
    <i>
      <x v="559"/>
    </i>
    <i>
      <x v="561"/>
    </i>
    <i>
      <x v="563"/>
    </i>
    <i>
      <x v="565"/>
    </i>
    <i>
      <x v="567"/>
    </i>
    <i>
      <x v="569"/>
    </i>
    <i>
      <x v="571"/>
    </i>
    <i>
      <x v="573"/>
    </i>
    <i>
      <x v="575"/>
    </i>
    <i>
      <x v="577"/>
    </i>
    <i>
      <x v="579"/>
    </i>
    <i>
      <x v="581"/>
    </i>
    <i>
      <x v="583"/>
    </i>
    <i>
      <x v="585"/>
    </i>
    <i>
      <x v="587"/>
    </i>
    <i>
      <x v="589"/>
    </i>
    <i>
      <x v="591"/>
    </i>
    <i>
      <x v="593"/>
    </i>
    <i>
      <x v="595"/>
    </i>
    <i>
      <x v="597"/>
    </i>
    <i>
      <x v="599"/>
    </i>
    <i>
      <x v="601"/>
    </i>
    <i>
      <x v="603"/>
    </i>
    <i>
      <x v="605"/>
    </i>
    <i>
      <x v="607"/>
    </i>
    <i>
      <x v="609"/>
    </i>
    <i>
      <x v="611"/>
    </i>
    <i>
      <x v="613"/>
    </i>
    <i>
      <x v="615"/>
    </i>
    <i>
      <x v="617"/>
    </i>
    <i>
      <x v="619"/>
    </i>
    <i>
      <x v="621"/>
    </i>
    <i>
      <x v="623"/>
    </i>
    <i>
      <x v="625"/>
    </i>
    <i>
      <x v="627"/>
    </i>
    <i>
      <x v="629"/>
    </i>
    <i>
      <x v="631"/>
    </i>
    <i>
      <x v="633"/>
    </i>
    <i>
      <x v="635"/>
    </i>
    <i>
      <x v="637"/>
    </i>
    <i>
      <x v="639"/>
    </i>
    <i>
      <x v="641"/>
    </i>
    <i>
      <x v="643"/>
    </i>
    <i>
      <x v="645"/>
    </i>
    <i>
      <x v="647"/>
    </i>
    <i>
      <x v="649"/>
    </i>
    <i>
      <x v="651"/>
    </i>
    <i>
      <x v="653"/>
    </i>
    <i>
      <x v="655"/>
    </i>
    <i>
      <x v="657"/>
    </i>
    <i>
      <x v="659"/>
    </i>
    <i>
      <x v="661"/>
    </i>
    <i>
      <x v="663"/>
    </i>
    <i>
      <x v="665"/>
    </i>
    <i>
      <x v="667"/>
    </i>
    <i>
      <x v="669"/>
    </i>
    <i>
      <x v="671"/>
    </i>
    <i>
      <x v="673"/>
    </i>
    <i>
      <x v="675"/>
    </i>
    <i>
      <x v="677"/>
    </i>
    <i>
      <x v="679"/>
    </i>
    <i>
      <x v="681"/>
    </i>
    <i>
      <x v="683"/>
    </i>
    <i>
      <x v="685"/>
    </i>
    <i>
      <x v="687"/>
    </i>
    <i>
      <x v="689"/>
    </i>
    <i>
      <x v="691"/>
    </i>
    <i>
      <x v="693"/>
    </i>
    <i>
      <x v="695"/>
    </i>
    <i>
      <x v="697"/>
    </i>
    <i>
      <x v="699"/>
    </i>
    <i>
      <x v="701"/>
    </i>
    <i>
      <x v="703"/>
    </i>
    <i>
      <x v="705"/>
    </i>
    <i>
      <x v="707"/>
    </i>
    <i>
      <x v="709"/>
    </i>
    <i>
      <x v="711"/>
    </i>
    <i>
      <x v="713"/>
    </i>
    <i>
      <x v="715"/>
    </i>
    <i>
      <x v="717"/>
    </i>
    <i>
      <x v="719"/>
    </i>
  </rowItems>
  <colFields count="1">
    <field x="1"/>
  </colFields>
  <colItems count="6">
    <i>
      <x/>
    </i>
    <i>
      <x v="1"/>
    </i>
    <i>
      <x v="2"/>
    </i>
    <i>
      <x v="3"/>
    </i>
    <i>
      <x v="6"/>
    </i>
    <i>
      <x v="8"/>
    </i>
  </colItems>
  <pageFields count="1">
    <pageField fld="0" item="0" hier="-1"/>
  </pageFields>
  <dataFields count="1">
    <dataField name="Value " fld="4" baseField="0" baseItem="0" numFmtId="175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T381"/>
  <sheetViews>
    <sheetView showGridLines="0" topLeftCell="G1" zoomScale="85" zoomScaleNormal="85" workbookViewId="0">
      <selection activeCell="Q9" sqref="Q9"/>
    </sheetView>
  </sheetViews>
  <sheetFormatPr defaultColWidth="15.71875" defaultRowHeight="12.75" customHeight="1" x14ac:dyDescent="0.4"/>
  <cols>
    <col min="1" max="1" width="4.1640625" style="91" customWidth="1"/>
    <col min="2" max="2" width="29.27734375" style="91" customWidth="1"/>
    <col min="3" max="3" width="17.44140625" style="91" bestFit="1" customWidth="1"/>
    <col min="4" max="4" width="19.1640625" style="91" bestFit="1" customWidth="1"/>
    <col min="5" max="5" width="14.71875" style="91" customWidth="1"/>
    <col min="6" max="6" width="21" style="91" bestFit="1" customWidth="1"/>
    <col min="7" max="7" width="14.1640625" style="91" customWidth="1"/>
    <col min="8" max="8" width="18.27734375" style="91" customWidth="1"/>
    <col min="9" max="9" width="18" style="91" customWidth="1"/>
    <col min="10" max="10" width="14" style="91" customWidth="1"/>
    <col min="11" max="11" width="8.71875" style="91" customWidth="1"/>
    <col min="12" max="12" width="27.44140625" style="91" customWidth="1"/>
    <col min="13" max="13" width="19.71875" style="91" customWidth="1"/>
    <col min="14" max="16384" width="15.71875" style="91"/>
  </cols>
  <sheetData>
    <row r="1" spans="2:18" ht="15" customHeight="1" thickBot="1" x14ac:dyDescent="0.45"/>
    <row r="2" spans="2:18" ht="12.75" customHeight="1" x14ac:dyDescent="0.4">
      <c r="B2" s="92" t="s">
        <v>19</v>
      </c>
      <c r="C2" s="93"/>
      <c r="L2" s="146" t="s">
        <v>107</v>
      </c>
      <c r="M2" s="147"/>
    </row>
    <row r="3" spans="2:18" ht="12.75" customHeight="1" x14ac:dyDescent="0.4">
      <c r="B3" s="94" t="s">
        <v>88</v>
      </c>
      <c r="C3" s="95">
        <v>1000000</v>
      </c>
      <c r="L3" s="148"/>
      <c r="M3" s="149"/>
      <c r="N3" s="145" t="s">
        <v>131</v>
      </c>
      <c r="O3" s="145" t="s">
        <v>130</v>
      </c>
      <c r="P3" s="145" t="s">
        <v>128</v>
      </c>
      <c r="Q3" s="145" t="s">
        <v>129</v>
      </c>
      <c r="R3" s="145" t="s">
        <v>132</v>
      </c>
    </row>
    <row r="4" spans="2:18" ht="12.75" customHeight="1" x14ac:dyDescent="0.4">
      <c r="B4" s="94" t="s">
        <v>6</v>
      </c>
      <c r="C4" s="95" t="s">
        <v>36</v>
      </c>
      <c r="L4" s="96" t="s">
        <v>103</v>
      </c>
      <c r="M4" s="97">
        <v>1392343.2743552348</v>
      </c>
      <c r="N4" s="91" t="s">
        <v>118</v>
      </c>
      <c r="P4" s="91" t="str">
        <f>_xll.createCurve(N4,Input!H4:H31,Input!C4:C31)</f>
        <v>&lt;Curve instance at 0x24e28698&gt;</v>
      </c>
      <c r="Q4" s="91" t="str">
        <f>_xll.getCashflows($O$17,$C$17,$C$3,P4)</f>
        <v>&lt;list instance at 0x249b9620&gt;</v>
      </c>
      <c r="R4" s="139">
        <f>_xll.eve(Q4,P4)</f>
        <v>1384723.9768992534</v>
      </c>
    </row>
    <row r="5" spans="2:18" ht="12.75" customHeight="1" x14ac:dyDescent="0.4">
      <c r="B5" s="94" t="s">
        <v>51</v>
      </c>
      <c r="C5" s="98" t="s">
        <v>53</v>
      </c>
      <c r="L5" s="96" t="s">
        <v>105</v>
      </c>
      <c r="M5" s="97">
        <v>1350039.1537707953</v>
      </c>
      <c r="N5" s="91" t="s">
        <v>125</v>
      </c>
      <c r="O5" s="91">
        <v>0.02</v>
      </c>
      <c r="P5" s="91" t="str">
        <f>_xll.shockCurve($P$4,N5,O5)</f>
        <v>&lt;Curve instance at 0x248a0c60&gt;</v>
      </c>
      <c r="Q5" s="91" t="str">
        <f>_xll.getCashflows($O$17,$C$17,$C$3,P5)</f>
        <v>&lt;list instance at 0x24f6ee68&gt;</v>
      </c>
      <c r="R5" s="139">
        <f>_xll.eve(Q5,P5)</f>
        <v>1338551.0127286667</v>
      </c>
    </row>
    <row r="6" spans="2:18" ht="12.75" customHeight="1" x14ac:dyDescent="0.4">
      <c r="B6" s="99" t="s">
        <v>18</v>
      </c>
      <c r="C6" s="95" t="s">
        <v>28</v>
      </c>
      <c r="L6" s="96" t="s">
        <v>106</v>
      </c>
      <c r="M6" s="97">
        <v>1444495.70796836</v>
      </c>
      <c r="N6" s="91" t="s">
        <v>126</v>
      </c>
      <c r="O6" s="91">
        <v>-0.02</v>
      </c>
      <c r="P6" s="91" t="str">
        <f>_xll.shockCurve($P$4,N6,O6)</f>
        <v>&lt;Curve instance at 0x249f0f80&gt;</v>
      </c>
      <c r="Q6" s="91" t="str">
        <f>_xll.getCashflows($O$17,$C$17,$C$3,P6)</f>
        <v>&lt;list instance at 0x24e287b0&gt;</v>
      </c>
      <c r="R6" s="139">
        <f>_xll.eve(Q6,P6)</f>
        <v>1435235.7307310775</v>
      </c>
    </row>
    <row r="7" spans="2:18" ht="12.75" customHeight="1" thickBot="1" x14ac:dyDescent="0.45">
      <c r="B7" s="94" t="s">
        <v>82</v>
      </c>
      <c r="C7" s="100">
        <v>42719</v>
      </c>
      <c r="L7" s="101" t="s">
        <v>110</v>
      </c>
      <c r="M7" s="102">
        <v>1360866.3149714307</v>
      </c>
    </row>
    <row r="8" spans="2:18" ht="12.75" customHeight="1" x14ac:dyDescent="0.4">
      <c r="B8" s="94" t="s">
        <v>87</v>
      </c>
      <c r="C8" s="100">
        <v>42750</v>
      </c>
    </row>
    <row r="9" spans="2:18" ht="12.75" customHeight="1" x14ac:dyDescent="0.4">
      <c r="B9" s="94" t="s">
        <v>15</v>
      </c>
      <c r="C9" s="100">
        <v>53676</v>
      </c>
    </row>
    <row r="10" spans="2:18" ht="12.75" customHeight="1" x14ac:dyDescent="0.4">
      <c r="B10" s="94" t="s">
        <v>20</v>
      </c>
      <c r="C10" s="103">
        <v>3.5</v>
      </c>
    </row>
    <row r="11" spans="2:18" ht="12.75" customHeight="1" thickBot="1" x14ac:dyDescent="0.45">
      <c r="B11" s="94" t="s">
        <v>74</v>
      </c>
      <c r="C11" s="104" t="s">
        <v>111</v>
      </c>
    </row>
    <row r="12" spans="2:18" ht="12.75" customHeight="1" thickBot="1" x14ac:dyDescent="0.45">
      <c r="B12" s="94" t="s">
        <v>47</v>
      </c>
      <c r="C12" s="105">
        <v>2.5</v>
      </c>
      <c r="H12" s="106" t="s">
        <v>109</v>
      </c>
      <c r="I12" s="107"/>
      <c r="L12" s="108" t="s">
        <v>23</v>
      </c>
      <c r="M12" s="109"/>
    </row>
    <row r="13" spans="2:18" ht="12.75" customHeight="1" x14ac:dyDescent="0.4">
      <c r="B13" s="94" t="s">
        <v>73</v>
      </c>
      <c r="C13" s="104" t="s">
        <v>30</v>
      </c>
      <c r="H13" s="110"/>
      <c r="I13" s="111"/>
      <c r="L13" s="112"/>
      <c r="M13" s="111"/>
    </row>
    <row r="14" spans="2:18" ht="12.75" customHeight="1" x14ac:dyDescent="0.55000000000000004">
      <c r="B14" s="94" t="s">
        <v>14</v>
      </c>
      <c r="C14" s="104" t="s">
        <v>30</v>
      </c>
      <c r="H14" s="112" t="s">
        <v>97</v>
      </c>
      <c r="I14" s="113">
        <v>0</v>
      </c>
      <c r="K14" s="114"/>
      <c r="L14" s="115" t="s">
        <v>24</v>
      </c>
      <c r="M14" s="116" t="s">
        <v>108</v>
      </c>
    </row>
    <row r="15" spans="2:18" ht="12.75" customHeight="1" thickBot="1" x14ac:dyDescent="0.45">
      <c r="B15" s="99" t="s">
        <v>21</v>
      </c>
      <c r="C15" s="117" t="s">
        <v>43</v>
      </c>
      <c r="G15" s="138"/>
      <c r="H15" s="118" t="s">
        <v>98</v>
      </c>
      <c r="I15" s="119">
        <f>1-(1-I14)^(1/12)</f>
        <v>0</v>
      </c>
      <c r="L15" s="120"/>
      <c r="M15" s="121"/>
    </row>
    <row r="17" spans="2:20" ht="12.75" customHeight="1" thickBot="1" x14ac:dyDescent="0.45">
      <c r="B17" s="122" t="s">
        <v>5</v>
      </c>
      <c r="C17" s="123">
        <v>42735</v>
      </c>
      <c r="N17" s="91" t="s">
        <v>133</v>
      </c>
      <c r="O17" s="91" t="str">
        <f>_xll.createLevelPay("myProduct2",C7,C9,1,C3,C12/100/12,C10/100/12)</f>
        <v>&lt;LevelPay instance at 0x24e286e8&gt;</v>
      </c>
    </row>
    <row r="18" spans="2:20" ht="15.3" thickBot="1" x14ac:dyDescent="0.55000000000000004">
      <c r="K18" s="124"/>
      <c r="L18" s="125" t="s">
        <v>119</v>
      </c>
      <c r="M18" s="126">
        <f ca="1">SUMPRODUCT(L22:L381,M22:M381)</f>
        <v>1392343.2743552348</v>
      </c>
      <c r="N18" s="91" t="s">
        <v>134</v>
      </c>
      <c r="O18" s="91" t="str">
        <f>Q4</f>
        <v>&lt;list instance at 0x249b9620&gt;</v>
      </c>
    </row>
    <row r="20" spans="2:20" ht="30.75" customHeight="1" x14ac:dyDescent="0.4">
      <c r="B20" s="127" t="s">
        <v>92</v>
      </c>
      <c r="C20" s="127" t="s">
        <v>93</v>
      </c>
      <c r="D20" s="127" t="s">
        <v>96</v>
      </c>
      <c r="E20" s="127" t="s">
        <v>94</v>
      </c>
      <c r="F20" s="127" t="s">
        <v>100</v>
      </c>
      <c r="G20" s="127" t="s">
        <v>101</v>
      </c>
      <c r="H20" s="127" t="s">
        <v>99</v>
      </c>
      <c r="I20" s="127" t="s">
        <v>95</v>
      </c>
      <c r="J20" s="127"/>
      <c r="L20" s="127" t="s">
        <v>104</v>
      </c>
      <c r="M20" s="127" t="s">
        <v>91</v>
      </c>
      <c r="P20" s="91" t="s">
        <v>120</v>
      </c>
      <c r="Q20" s="91" t="s">
        <v>123</v>
      </c>
      <c r="R20" s="91" t="s">
        <v>121</v>
      </c>
      <c r="S20" s="91" t="s">
        <v>122</v>
      </c>
      <c r="T20" s="91" t="s">
        <v>135</v>
      </c>
    </row>
    <row r="21" spans="2:20" ht="12.75" customHeight="1" x14ac:dyDescent="0.4">
      <c r="B21" s="128">
        <v>0</v>
      </c>
      <c r="C21" s="129"/>
      <c r="D21" s="131">
        <f>C3</f>
        <v>1000000</v>
      </c>
      <c r="E21" s="130">
        <f>C10</f>
        <v>3.5</v>
      </c>
      <c r="F21" s="129"/>
      <c r="G21" s="129"/>
      <c r="H21" s="129"/>
      <c r="I21" s="129"/>
      <c r="J21" s="133">
        <f>D21-H21-I21</f>
        <v>1000000</v>
      </c>
      <c r="L21" s="129"/>
      <c r="M21" s="129"/>
      <c r="N21" s="91" t="str">
        <f>P6</f>
        <v>&lt;Curve instance at 0x249f0f80&gt;</v>
      </c>
    </row>
    <row r="22" spans="2:20" ht="12.75" customHeight="1" x14ac:dyDescent="0.4">
      <c r="B22" s="129">
        <v>1</v>
      </c>
      <c r="C22" s="132">
        <v>42750</v>
      </c>
      <c r="D22" s="133">
        <f>J21</f>
        <v>1000000</v>
      </c>
      <c r="E22" s="130">
        <f>VLOOKUP(C22,Curve!S:U,3,FALSE)+$C$12</f>
        <v>2.8644423632156446</v>
      </c>
      <c r="F22" s="99">
        <f>(D22*((E21/100/12)*(1+E21/100/12)^(360+1-B22)) /( ((1+E21/100/12)^(360+1-B22))-1))</f>
        <v>4490.4468780882498</v>
      </c>
      <c r="G22" s="99">
        <f>D22*E21/100/12</f>
        <v>2916.6666666666665</v>
      </c>
      <c r="H22" s="99">
        <f>F22-G22</f>
        <v>1573.7802114215833</v>
      </c>
      <c r="I22" s="134">
        <f t="shared" ref="I22:I85" si="0">(D22-H22)*$I$15</f>
        <v>0</v>
      </c>
      <c r="J22" s="133">
        <f t="shared" ref="J22:J87" si="1">D22-H22-I22</f>
        <v>998426.21978857846</v>
      </c>
      <c r="L22" s="99">
        <f>F22+I22</f>
        <v>4490.4468780882498</v>
      </c>
      <c r="M22" s="136">
        <f>VLOOKUP(C22,Curve!S:T,2,FALSE)</f>
        <v>0.99985051370494327</v>
      </c>
      <c r="N22" s="141">
        <f>(_xll.getForwardRate($N$21,C22,C23)+0.025)*100</f>
        <v>0.86444202890409783</v>
      </c>
      <c r="O22" s="91" t="str">
        <f>_xll.getArrayItem($O$18,B21)</f>
        <v>&lt;Cashflow instance at 0x24e28788&gt;</v>
      </c>
      <c r="P22" s="140">
        <f>_xll.getProp($O22,P$20)*1</f>
        <v>42750</v>
      </c>
      <c r="Q22" s="139">
        <f>_xll.getProp($O22,Q$20)*1</f>
        <v>998426.219789</v>
      </c>
      <c r="R22" s="139">
        <f>_xll.getProp($O22,R$20)*1</f>
        <v>2916.6666666699998</v>
      </c>
      <c r="S22" s="139">
        <f>_xll.getProp($O22,S$20)*1</f>
        <v>1573.7802114199999</v>
      </c>
      <c r="T22" s="139" t="str">
        <f>_xll.getProp($O22,T$20)</f>
        <v>myProduct2</v>
      </c>
    </row>
    <row r="23" spans="2:20" ht="12.75" customHeight="1" x14ac:dyDescent="0.4">
      <c r="B23" s="129">
        <v>2</v>
      </c>
      <c r="C23" s="132">
        <f>EDATE(C22,1)</f>
        <v>42781</v>
      </c>
      <c r="D23" s="133">
        <f>J22</f>
        <v>998426.21978857846</v>
      </c>
      <c r="E23" s="130">
        <f>VLOOKUP(C23,Curve!S:U,3,FALSE)+$C$12</f>
        <v>2.8641006643411826</v>
      </c>
      <c r="F23" s="99">
        <f t="shared" ref="F23:F86" si="2">(D23*((E22/100/12)*(1+E22/100/12)^(360+1-B23)) /( ((1+E22/100/12)^(360+1-B23))-1))</f>
        <v>4144.0410069081581</v>
      </c>
      <c r="G23" s="99">
        <f t="shared" ref="G23:G86" si="3">D23*E22/100/12</f>
        <v>2383.2786337563816</v>
      </c>
      <c r="H23" s="99">
        <f>F23-G23</f>
        <v>1760.7623731517765</v>
      </c>
      <c r="I23" s="134">
        <f t="shared" si="0"/>
        <v>0</v>
      </c>
      <c r="J23" s="133">
        <f t="shared" si="1"/>
        <v>996665.45741542673</v>
      </c>
      <c r="L23" s="99">
        <f t="shared" ref="L23:L86" si="4">F23+I23</f>
        <v>4144.0410069081581</v>
      </c>
      <c r="M23" s="136">
        <f>VLOOKUP(C23,Curve!S:T,2,FALSE)</f>
        <v>0.99954164387337929</v>
      </c>
      <c r="N23" s="141">
        <f>(_xll.getForwardRate($N$21,C23,C24)+0.025)*100</f>
        <v>0.86416188681627049</v>
      </c>
      <c r="O23" s="91" t="str">
        <f>_xll.getArrayItem($O$18,B22)</f>
        <v>&lt;Cashflow instance at 0x24e28800&gt;</v>
      </c>
      <c r="P23" s="140">
        <f>_xll.getProp($O23,P$20)*1</f>
        <v>42781</v>
      </c>
      <c r="Q23" s="139">
        <f>_xll.getProp($O23,Q$20)*1</f>
        <v>996667.36192900001</v>
      </c>
      <c r="R23" s="139">
        <f>_xll.getProp($O23,R$20)*1</f>
        <v>2388.57949474</v>
      </c>
      <c r="S23" s="139">
        <f>_xll.getProp($O23,S$20)*1</f>
        <v>1758.8578600599999</v>
      </c>
    </row>
    <row r="24" spans="2:20" ht="12.75" customHeight="1" x14ac:dyDescent="0.4">
      <c r="B24" s="129">
        <v>3</v>
      </c>
      <c r="C24" s="132">
        <f t="shared" ref="C24:C87" si="5">EDATE(C23,1)</f>
        <v>42809</v>
      </c>
      <c r="D24" s="133">
        <f t="shared" ref="D24:D87" si="6">J23</f>
        <v>996665.45741542673</v>
      </c>
      <c r="E24" s="130">
        <f>VLOOKUP(C24,Curve!S:U,3,FALSE)+$C$12</f>
        <v>2.8737032265489715</v>
      </c>
      <c r="F24" s="99">
        <f t="shared" si="2"/>
        <v>4143.8593196261963</v>
      </c>
      <c r="G24" s="99">
        <f t="shared" si="3"/>
        <v>2378.7918322578603</v>
      </c>
      <c r="H24" s="99">
        <f t="shared" ref="H24:H87" si="7">F24-G24</f>
        <v>1765.0674873683361</v>
      </c>
      <c r="I24" s="134">
        <f t="shared" si="0"/>
        <v>0</v>
      </c>
      <c r="J24" s="133">
        <f t="shared" si="1"/>
        <v>994900.38992805837</v>
      </c>
      <c r="L24" s="99">
        <f t="shared" si="4"/>
        <v>4143.8593196261963</v>
      </c>
      <c r="M24" s="136">
        <f>VLOOKUP(C24,Curve!S:T,2,FALSE)</f>
        <v>0.99926300766384568</v>
      </c>
      <c r="N24" s="141">
        <f>(_xll.getForwardRate($N$21,C24,C25)+0.025)*100</f>
        <v>0.87243617829372078</v>
      </c>
      <c r="O24" s="91" t="str">
        <f>_xll.getArrayItem($O$18,B23)</f>
        <v>&lt;Cashflow instance at 0x24e28878&gt;</v>
      </c>
      <c r="P24" s="140">
        <f>_xll.getProp($O24,P$20)*1</f>
        <v>42809</v>
      </c>
      <c r="Q24" s="139">
        <f>_xll.getProp($O24,Q$20)*1</f>
        <v>994893.47816900001</v>
      </c>
      <c r="R24" s="139">
        <f>_xll.getProp($O24,R$20)*1</f>
        <v>2354.3494244200001</v>
      </c>
      <c r="S24" s="139">
        <f>_xll.getProp($O24,S$20)*1</f>
        <v>1773.8837593200001</v>
      </c>
    </row>
    <row r="25" spans="2:20" ht="12.75" customHeight="1" x14ac:dyDescent="0.4">
      <c r="B25" s="129">
        <v>4</v>
      </c>
      <c r="C25" s="132">
        <f t="shared" si="5"/>
        <v>42840</v>
      </c>
      <c r="D25" s="133">
        <f t="shared" si="6"/>
        <v>994900.38992805837</v>
      </c>
      <c r="E25" s="130">
        <f>VLOOKUP(C25,Curve!S:U,3,FALSE)+$C$12</f>
        <v>2.8894526865351855</v>
      </c>
      <c r="F25" s="99">
        <f t="shared" si="2"/>
        <v>4148.9549122187282</v>
      </c>
      <c r="G25" s="99">
        <f t="shared" si="3"/>
        <v>2382.5403838592424</v>
      </c>
      <c r="H25" s="99">
        <f t="shared" si="7"/>
        <v>1766.4145283594858</v>
      </c>
      <c r="I25" s="134">
        <f t="shared" si="0"/>
        <v>0</v>
      </c>
      <c r="J25" s="133">
        <f t="shared" si="1"/>
        <v>993133.97539969883</v>
      </c>
      <c r="L25" s="99">
        <f t="shared" si="4"/>
        <v>4148.9549122187282</v>
      </c>
      <c r="M25" s="136">
        <f>VLOOKUP(C25,Curve!S:T,2,FALSE)</f>
        <v>0.99894649107891209</v>
      </c>
      <c r="N25" s="141">
        <f>(_xll.getForwardRate($N$21,C25,C26)+0.025)*100</f>
        <v>0.88935930995994517</v>
      </c>
      <c r="O25" s="91" t="str">
        <f>_xll.getArrayItem($O$18,B24)</f>
        <v>&lt;Cashflow instance at 0x24e287d8&gt;</v>
      </c>
      <c r="P25" s="140">
        <f>_xll.getProp($O25,P$20)*1</f>
        <v>42840</v>
      </c>
      <c r="Q25" s="139">
        <f>_xll.getProp($O25,Q$20)*1</f>
        <v>993128.63531899999</v>
      </c>
      <c r="R25" s="139">
        <f>_xll.getProp($O25,R$20)*1</f>
        <v>2386.86014247</v>
      </c>
      <c r="S25" s="139">
        <f>_xll.getProp($O25,S$20)*1</f>
        <v>1764.8428497899999</v>
      </c>
    </row>
    <row r="26" spans="2:20" ht="12.75" customHeight="1" x14ac:dyDescent="0.4">
      <c r="B26" s="129">
        <v>5</v>
      </c>
      <c r="C26" s="132">
        <f t="shared" si="5"/>
        <v>42870</v>
      </c>
      <c r="D26" s="133">
        <f t="shared" si="6"/>
        <v>993133.97539969883</v>
      </c>
      <c r="E26" s="130">
        <f ca="1">VLOOKUP(C26,Curve!S:U,3,FALSE)+$C$12</f>
        <v>2.898527634063095</v>
      </c>
      <c r="F26" s="99">
        <f t="shared" si="2"/>
        <v>4157.3003137574988</v>
      </c>
      <c r="G26" s="99">
        <f t="shared" si="3"/>
        <v>2391.3446944233574</v>
      </c>
      <c r="H26" s="99">
        <f t="shared" si="7"/>
        <v>1765.9556193341414</v>
      </c>
      <c r="I26" s="134">
        <f t="shared" si="0"/>
        <v>0</v>
      </c>
      <c r="J26" s="133">
        <f t="shared" si="1"/>
        <v>991368.0197803647</v>
      </c>
      <c r="L26" s="99">
        <f t="shared" si="4"/>
        <v>4157.3003137574988</v>
      </c>
      <c r="M26" s="136">
        <f>VLOOKUP(C26,Curve!S:T,2,FALSE)</f>
        <v>0.99862740222670543</v>
      </c>
      <c r="N26" s="141">
        <f>(_xll.getForwardRate($N$21,C26,C27)+0.025)*100</f>
        <v>0.89869874156979013</v>
      </c>
      <c r="O26" s="91" t="str">
        <f>_xll.getArrayItem($O$18,B25)</f>
        <v>&lt;Cashflow instance at 0x24e28850&gt;</v>
      </c>
      <c r="P26" s="140">
        <f>_xll.getProp($O26,P$20)*1</f>
        <v>42870</v>
      </c>
      <c r="Q26" s="139">
        <f>_xll.getProp($O26,Q$20)*1</f>
        <v>991360.87074399996</v>
      </c>
      <c r="R26" s="139">
        <f>_xll.getProp($O26,R$20)*1</f>
        <v>2386.2738536400002</v>
      </c>
      <c r="S26" s="139">
        <f>_xll.getProp($O26,S$20)*1</f>
        <v>1767.7645758900001</v>
      </c>
    </row>
    <row r="27" spans="2:20" ht="12.75" customHeight="1" x14ac:dyDescent="0.4">
      <c r="B27" s="129">
        <v>6</v>
      </c>
      <c r="C27" s="132">
        <f t="shared" si="5"/>
        <v>42901</v>
      </c>
      <c r="D27" s="133">
        <f t="shared" si="6"/>
        <v>991368.0197803647</v>
      </c>
      <c r="E27" s="130">
        <f ca="1">VLOOKUP(C27,Curve!S:U,3,FALSE)+$C$12</f>
        <v>2.903725571625424</v>
      </c>
      <c r="F27" s="99">
        <f t="shared" ca="1" si="2"/>
        <v>4162.101937052058</v>
      </c>
      <c r="G27" s="99">
        <f t="shared" ca="1" si="3"/>
        <v>2394.5896673831635</v>
      </c>
      <c r="H27" s="99">
        <f t="shared" ca="1" si="7"/>
        <v>1767.5122696688945</v>
      </c>
      <c r="I27" s="134">
        <f t="shared" ca="1" si="0"/>
        <v>0</v>
      </c>
      <c r="J27" s="133">
        <f t="shared" ca="1" si="1"/>
        <v>989600.50751069584</v>
      </c>
      <c r="L27" s="99">
        <f t="shared" ca="1" si="4"/>
        <v>4162.101937052058</v>
      </c>
      <c r="M27" s="136">
        <f>VLOOKUP(C27,Curve!S:T,2,FALSE)</f>
        <v>0.9982901200126334</v>
      </c>
      <c r="N27" s="141">
        <f>(_xll.getForwardRate($N$21,C27,C28)+0.025)*100</f>
        <v>0.90392719090816931</v>
      </c>
      <c r="O27" s="91" t="str">
        <f>_xll.getArrayItem($O$18,B26)</f>
        <v>&lt;Cashflow instance at 0x24e288a0&gt;</v>
      </c>
      <c r="P27" s="140">
        <f>_xll.getProp($O27,P$20)*1</f>
        <v>42901</v>
      </c>
      <c r="Q27" s="139">
        <f>_xll.getProp($O27,Q$20)*1</f>
        <v>989595.47143100004</v>
      </c>
      <c r="R27" s="139">
        <f>_xll.getProp($O27,R$20)*1</f>
        <v>2400.4197409399999</v>
      </c>
      <c r="S27" s="139">
        <f>_xll.getProp($O27,S$20)*1</f>
        <v>1765.39931284</v>
      </c>
    </row>
    <row r="28" spans="2:20" ht="12.75" customHeight="1" x14ac:dyDescent="0.4">
      <c r="B28" s="129">
        <v>7</v>
      </c>
      <c r="C28" s="132">
        <f t="shared" si="5"/>
        <v>42931</v>
      </c>
      <c r="D28" s="133">
        <f t="shared" ca="1" si="6"/>
        <v>989600.50751069584</v>
      </c>
      <c r="E28" s="130">
        <f ca="1">VLOOKUP(C28,Curve!S:U,3,FALSE)+$C$12</f>
        <v>2.9085431301074305</v>
      </c>
      <c r="F28" s="99">
        <f t="shared" ca="1" si="2"/>
        <v>4164.8471129057298</v>
      </c>
      <c r="G28" s="99">
        <f t="shared" ca="1" si="3"/>
        <v>2394.6069161269211</v>
      </c>
      <c r="H28" s="99">
        <f t="shared" ca="1" si="7"/>
        <v>1770.2401967788087</v>
      </c>
      <c r="I28" s="134">
        <f t="shared" ca="1" si="0"/>
        <v>0</v>
      </c>
      <c r="J28" s="133">
        <f t="shared" ca="1" si="1"/>
        <v>987830.26731391705</v>
      </c>
      <c r="L28" s="99">
        <f t="shared" ca="1" si="4"/>
        <v>4164.8471129057298</v>
      </c>
      <c r="M28" s="136">
        <f>VLOOKUP(C28,Curve!S:T,2,FALSE)</f>
        <v>0.99795957979795447</v>
      </c>
      <c r="N28" s="141">
        <f>(_xll.getForwardRate($N$21,C28,C29)+0.025)*100</f>
        <v>0.90853436268526278</v>
      </c>
      <c r="O28" s="91" t="str">
        <f>_xll.getArrayItem($O$18,B27)</f>
        <v>&lt;Cashflow instance at 0x24e288c8&gt;</v>
      </c>
      <c r="P28" s="140">
        <f>_xll.getProp($O28,P$20)*1</f>
        <v>42931</v>
      </c>
      <c r="Q28" s="139">
        <f>_xll.getProp($O28,Q$20)*1</f>
        <v>987823.44067299995</v>
      </c>
      <c r="R28" s="139">
        <f>_xll.getProp($O28,R$20)*1</f>
        <v>2389.59045367</v>
      </c>
      <c r="S28" s="139">
        <f>_xll.getProp($O28,S$20)*1</f>
        <v>1772.0307576600001</v>
      </c>
    </row>
    <row r="29" spans="2:20" ht="12.75" customHeight="1" x14ac:dyDescent="0.4">
      <c r="B29" s="129">
        <v>8</v>
      </c>
      <c r="C29" s="132">
        <f t="shared" si="5"/>
        <v>42962</v>
      </c>
      <c r="D29" s="133">
        <f t="shared" ca="1" si="6"/>
        <v>987830.26731391705</v>
      </c>
      <c r="E29" s="130">
        <f ca="1">VLOOKUP(C29,Curve!S:U,3,FALSE)+$C$12</f>
        <v>2.9165900300456604</v>
      </c>
      <c r="F29" s="99">
        <f t="shared" ca="1" si="2"/>
        <v>4167.3862832275872</v>
      </c>
      <c r="G29" s="99">
        <f t="shared" ca="1" si="3"/>
        <v>2394.2891147567339</v>
      </c>
      <c r="H29" s="99">
        <f t="shared" ca="1" si="7"/>
        <v>1773.0971684708534</v>
      </c>
      <c r="I29" s="134">
        <f t="shared" ca="1" si="0"/>
        <v>0</v>
      </c>
      <c r="J29" s="133">
        <f t="shared" ca="1" si="1"/>
        <v>986057.1701454462</v>
      </c>
      <c r="L29" s="99">
        <f t="shared" ca="1" si="4"/>
        <v>4167.3862832275872</v>
      </c>
      <c r="M29" s="136">
        <f>VLOOKUP(C29,Curve!S:T,2,FALSE)</f>
        <v>0.99761407119248702</v>
      </c>
      <c r="N29" s="141">
        <f>(_xll.getForwardRate($N$21,C29,C30)+0.025)*100</f>
        <v>0.91662592180331359</v>
      </c>
      <c r="O29" s="91" t="str">
        <f>_xll.getArrayItem($O$18,B28)</f>
        <v>&lt;Cashflow instance at 0x24e288f0&gt;</v>
      </c>
      <c r="P29" s="140">
        <f>_xll.getProp($O29,P$20)*1</f>
        <v>42962</v>
      </c>
      <c r="Q29" s="139">
        <f>_xll.getProp($O29,Q$20)*1</f>
        <v>986052.44181600004</v>
      </c>
      <c r="R29" s="139">
        <f>_xll.getProp($O29,R$20)*1</f>
        <v>2400.0758856000002</v>
      </c>
      <c r="S29" s="139">
        <f>_xll.getProp($O29,S$20)*1</f>
        <v>1770.9988573200001</v>
      </c>
    </row>
    <row r="30" spans="2:20" ht="12.75" customHeight="1" x14ac:dyDescent="0.4">
      <c r="B30" s="129">
        <v>9</v>
      </c>
      <c r="C30" s="132">
        <f t="shared" si="5"/>
        <v>42993</v>
      </c>
      <c r="D30" s="133">
        <f t="shared" ca="1" si="6"/>
        <v>986057.1701454462</v>
      </c>
      <c r="E30" s="130">
        <f ca="1">VLOOKUP(C30,Curve!S:U,3,FALSE)+$C$12</f>
        <v>2.9242214005223399</v>
      </c>
      <c r="F30" s="99">
        <f t="shared" ca="1" si="2"/>
        <v>4171.6193917541623</v>
      </c>
      <c r="G30" s="99">
        <f t="shared" ca="1" si="3"/>
        <v>2396.6037595843713</v>
      </c>
      <c r="H30" s="99">
        <f t="shared" ca="1" si="7"/>
        <v>1775.0156321697909</v>
      </c>
      <c r="I30" s="134">
        <f t="shared" ca="1" si="0"/>
        <v>0</v>
      </c>
      <c r="J30" s="133">
        <f t="shared" ca="1" si="1"/>
        <v>984282.15451327641</v>
      </c>
      <c r="L30" s="99">
        <f t="shared" ca="1" si="4"/>
        <v>4171.6193917541623</v>
      </c>
      <c r="M30" s="136">
        <f>VLOOKUP(C30,Curve!S:T,2,FALSE)</f>
        <v>0.99726189454751712</v>
      </c>
      <c r="N30" s="141">
        <f>(_xll.getForwardRate($N$21,C30,C31)+0.025)*100</f>
        <v>0.92418477451044823</v>
      </c>
      <c r="O30" s="91" t="str">
        <f>_xll.getArrayItem($O$18,B29)</f>
        <v>&lt;Cashflow instance at 0x24e28918&gt;</v>
      </c>
      <c r="P30" s="140">
        <f>_xll.getProp($O30,P$20)*1</f>
        <v>42993</v>
      </c>
      <c r="Q30" s="139">
        <f>_xll.getProp($O30,Q$20)*1</f>
        <v>984279.56689100002</v>
      </c>
      <c r="R30" s="139">
        <f>_xll.getProp($O30,R$20)*1</f>
        <v>2402.5238874500001</v>
      </c>
      <c r="S30" s="139">
        <f>_xll.getProp($O30,S$20)*1</f>
        <v>1772.8749248900001</v>
      </c>
    </row>
    <row r="31" spans="2:20" ht="12.75" customHeight="1" x14ac:dyDescent="0.4">
      <c r="B31" s="129">
        <v>10</v>
      </c>
      <c r="C31" s="132">
        <f t="shared" si="5"/>
        <v>43023</v>
      </c>
      <c r="D31" s="133">
        <f t="shared" ca="1" si="6"/>
        <v>984282.15451327641</v>
      </c>
      <c r="E31" s="130">
        <f ca="1">VLOOKUP(C31,Curve!S:U,3,FALSE)+$C$12</f>
        <v>2.9330526018620606</v>
      </c>
      <c r="F31" s="99">
        <f t="shared" ca="1" si="2"/>
        <v>4175.6265737206095</v>
      </c>
      <c r="G31" s="99">
        <f t="shared" ca="1" si="3"/>
        <v>2398.5491169832999</v>
      </c>
      <c r="H31" s="99">
        <f t="shared" ca="1" si="7"/>
        <v>1777.0774567373096</v>
      </c>
      <c r="I31" s="134">
        <f t="shared" ca="1" si="0"/>
        <v>0</v>
      </c>
      <c r="J31" s="133">
        <f t="shared" ca="1" si="1"/>
        <v>982505.07705653913</v>
      </c>
      <c r="L31" s="99">
        <f t="shared" ca="1" si="4"/>
        <v>4175.6265737206095</v>
      </c>
      <c r="M31" s="136">
        <f>VLOOKUP(C31,Curve!S:T,2,FALSE)</f>
        <v>0.9969149699635339</v>
      </c>
      <c r="N31" s="141">
        <f>(_xll.getForwardRate($N$21,C31,C32)+0.025)*100</f>
        <v>0.93302686876130869</v>
      </c>
      <c r="O31" s="91" t="str">
        <f>_xll.getArrayItem($O$18,B30)</f>
        <v>&lt;Cashflow instance at 0x24e28940&gt;</v>
      </c>
      <c r="P31" s="140">
        <f>_xll.getProp($O31,P$20)*1</f>
        <v>43023</v>
      </c>
      <c r="Q31" s="139">
        <f>_xll.getProp($O31,Q$20)*1</f>
        <v>982500.52867699997</v>
      </c>
      <c r="R31" s="139">
        <f>_xll.getProp($O31,R$20)*1</f>
        <v>2393.0803096</v>
      </c>
      <c r="S31" s="139">
        <f>_xll.getProp($O31,S$20)*1</f>
        <v>1779.03821408</v>
      </c>
    </row>
    <row r="32" spans="2:20" ht="12.75" customHeight="1" x14ac:dyDescent="0.4">
      <c r="B32" s="129">
        <v>11</v>
      </c>
      <c r="C32" s="132">
        <f>EDATE(C31,1)</f>
        <v>43054</v>
      </c>
      <c r="D32" s="133">
        <f ca="1">J31</f>
        <v>982505.07705653913</v>
      </c>
      <c r="E32" s="130">
        <f ca="1">VLOOKUP(C32,Curve!S:U,3,FALSE)+$C$12</f>
        <v>2.9418327480162132</v>
      </c>
      <c r="F32" s="99">
        <f ca="1">(D32*((E31/100/12)*(1+E31/100/12)^(360+1-B32)) /( ((1+E31/100/12)^(360+1-B32))-1))</f>
        <v>4180.2553942489585</v>
      </c>
      <c r="G32" s="99">
        <f ca="1">D32*E31/100/12</f>
        <v>2401.4492271694721</v>
      </c>
      <c r="H32" s="99">
        <f t="shared" ca="1" si="7"/>
        <v>1778.8061670794864</v>
      </c>
      <c r="I32" s="134">
        <f t="shared" ca="1" si="0"/>
        <v>0</v>
      </c>
      <c r="J32" s="133">
        <f t="shared" ca="1" si="1"/>
        <v>980726.27088945964</v>
      </c>
      <c r="L32" s="99">
        <f t="shared" ca="1" si="4"/>
        <v>4180.2553942489585</v>
      </c>
      <c r="M32" s="136">
        <f>VLOOKUP(C32,Curve!S:T,2,FALSE)</f>
        <v>0.99654916529962045</v>
      </c>
      <c r="N32" s="141">
        <f>(_xll.getForwardRate($N$21,C32,C33)+0.025)*100</f>
        <v>0.94181728780333496</v>
      </c>
      <c r="O32" s="91" t="str">
        <f>_xll.getArrayItem($O$18,B31)</f>
        <v>&lt;Cashflow instance at 0x24e28968&gt;</v>
      </c>
      <c r="P32" s="140">
        <f>_xll.getProp($O32,P$20)*1</f>
        <v>43054</v>
      </c>
      <c r="Q32" s="139">
        <f>_xll.getProp($O32,Q$20)*1</f>
        <v>980723.91062400001</v>
      </c>
      <c r="R32" s="139">
        <f>_xll.getProp($O32,R$20)*1</f>
        <v>2407.5023984999998</v>
      </c>
      <c r="S32" s="139">
        <f>_xll.getProp($O32,S$20)*1</f>
        <v>1776.61805233</v>
      </c>
    </row>
    <row r="33" spans="2:19" ht="12.75" customHeight="1" x14ac:dyDescent="0.4">
      <c r="B33" s="129">
        <v>12</v>
      </c>
      <c r="C33" s="132">
        <f t="shared" si="5"/>
        <v>43084</v>
      </c>
      <c r="D33" s="133">
        <f t="shared" ca="1" si="6"/>
        <v>980726.27088945964</v>
      </c>
      <c r="E33" s="130">
        <f ca="1">VLOOKUP(C33,Curve!S:U,3,FALSE)+$C$12</f>
        <v>2.9516651684004058</v>
      </c>
      <c r="F33" s="99">
        <f t="shared" ca="1" si="2"/>
        <v>4184.8492803918825</v>
      </c>
      <c r="G33" s="99">
        <f t="shared" ca="1" si="3"/>
        <v>2404.2772171186934</v>
      </c>
      <c r="H33" s="99">
        <f t="shared" ca="1" si="7"/>
        <v>1780.5720632731891</v>
      </c>
      <c r="I33" s="134">
        <f t="shared" ca="1" si="0"/>
        <v>0</v>
      </c>
      <c r="J33" s="133">
        <f t="shared" ca="1" si="1"/>
        <v>978945.69882618648</v>
      </c>
      <c r="L33" s="99">
        <f t="shared" ca="1" si="4"/>
        <v>4184.8492803918825</v>
      </c>
      <c r="M33" s="136">
        <f>VLOOKUP(C33,Curve!S:T,2,FALSE)</f>
        <v>0.99618813082416158</v>
      </c>
      <c r="N33" s="141">
        <f>(_xll.getForwardRate($N$21,C33,C34)+0.025)*100</f>
        <v>0.95154049768540816</v>
      </c>
      <c r="O33" s="91" t="str">
        <f>_xll.getArrayItem($O$18,B32)</f>
        <v>&lt;Cashflow instance at 0x24e28990&gt;</v>
      </c>
      <c r="P33" s="140">
        <f>_xll.getProp($O33,P$20)*1</f>
        <v>43084</v>
      </c>
      <c r="Q33" s="139">
        <f>_xll.getProp($O33,Q$20)*1</f>
        <v>978941.29967700003</v>
      </c>
      <c r="R33" s="139">
        <f>_xll.getProp($O33,R$20)*1</f>
        <v>2398.5922428899999</v>
      </c>
      <c r="S33" s="139">
        <f>_xll.getProp($O33,S$20)*1</f>
        <v>1782.61094768</v>
      </c>
    </row>
    <row r="34" spans="2:19" ht="12.75" customHeight="1" x14ac:dyDescent="0.4">
      <c r="B34" s="129">
        <v>13</v>
      </c>
      <c r="C34" s="132">
        <f t="shared" si="5"/>
        <v>43115</v>
      </c>
      <c r="D34" s="133">
        <f t="shared" ca="1" si="6"/>
        <v>978945.69882618648</v>
      </c>
      <c r="E34" s="130">
        <f ca="1">VLOOKUP(C34,Curve!S:U,3,FALSE)+$C$12</f>
        <v>2.9631453108515426</v>
      </c>
      <c r="F34" s="99">
        <f t="shared" ca="1" si="2"/>
        <v>4189.9847281915499</v>
      </c>
      <c r="G34" s="99">
        <f t="shared" ca="1" si="3"/>
        <v>2407.9332674838738</v>
      </c>
      <c r="H34" s="99">
        <f t="shared" ca="1" si="7"/>
        <v>1782.0514607076761</v>
      </c>
      <c r="I34" s="134">
        <f t="shared" ca="1" si="0"/>
        <v>0</v>
      </c>
      <c r="J34" s="133">
        <f t="shared" ca="1" si="1"/>
        <v>977163.6473654788</v>
      </c>
      <c r="K34" s="135"/>
      <c r="L34" s="99">
        <f t="shared" ca="1" si="4"/>
        <v>4189.9847281915499</v>
      </c>
      <c r="M34" s="136">
        <f>VLOOKUP(C34,Curve!S:T,2,FALSE)</f>
        <v>0.99580692041941543</v>
      </c>
      <c r="N34" s="141">
        <f>(_xll.getForwardRate($N$21,C34,C35)+0.025)*100</f>
        <v>0.96335417746369123</v>
      </c>
      <c r="O34" s="91" t="str">
        <f>_xll.getArrayItem($O$18,B33)</f>
        <v>&lt;Cashflow instance at 0x24e289b8&gt;</v>
      </c>
      <c r="P34" s="140">
        <f>_xll.getProp($O34,P$20)*1</f>
        <v>43115</v>
      </c>
      <c r="Q34" s="139">
        <f>_xll.getProp($O34,Q$20)*1</f>
        <v>977161.48043700005</v>
      </c>
      <c r="R34" s="139">
        <f>_xll.getProp($O34,R$20)*1</f>
        <v>2414.1115915599999</v>
      </c>
      <c r="S34" s="139">
        <f>_xll.getProp($O34,S$20)*1</f>
        <v>1779.81923921</v>
      </c>
    </row>
    <row r="35" spans="2:19" ht="12.75" customHeight="1" x14ac:dyDescent="0.4">
      <c r="B35" s="129">
        <v>14</v>
      </c>
      <c r="C35" s="132">
        <f t="shared" si="5"/>
        <v>43146</v>
      </c>
      <c r="D35" s="133">
        <f t="shared" ca="1" si="6"/>
        <v>977163.6473654788</v>
      </c>
      <c r="E35" s="130">
        <f ca="1">VLOOKUP(C35,Curve!S:U,3,FALSE)+$C$12</f>
        <v>2.9720580832761279</v>
      </c>
      <c r="F35" s="99">
        <f t="shared" ca="1" si="2"/>
        <v>4195.97079749558</v>
      </c>
      <c r="G35" s="99">
        <f t="shared" ca="1" si="3"/>
        <v>2412.8982330213407</v>
      </c>
      <c r="H35" s="99">
        <f t="shared" ca="1" si="7"/>
        <v>1783.0725644742392</v>
      </c>
      <c r="I35" s="134">
        <f t="shared" ca="1" si="0"/>
        <v>0</v>
      </c>
      <c r="J35" s="133">
        <f t="shared" ca="1" si="1"/>
        <v>975380.57480100461</v>
      </c>
      <c r="K35" s="135"/>
      <c r="L35" s="99">
        <f t="shared" ca="1" si="4"/>
        <v>4195.97079749558</v>
      </c>
      <c r="M35" s="136">
        <f>VLOOKUP(C35,Curve!S:T,2,FALSE)</f>
        <v>0.99541619447215179</v>
      </c>
      <c r="N35" s="141">
        <f>(_xll.getForwardRate($N$21,C35,C36)+0.025)*100</f>
        <v>0.97182771133452539</v>
      </c>
      <c r="O35" s="91" t="str">
        <f>_xll.getArrayItem($O$18,B34)</f>
        <v>&lt;Cashflow instance at 0x24e289e0&gt;</v>
      </c>
      <c r="P35" s="140">
        <f>_xll.getProp($O35,P$20)*1</f>
        <v>43146</v>
      </c>
      <c r="Q35" s="139">
        <f>_xll.getProp($O35,Q$20)*1</f>
        <v>975380.78022499999</v>
      </c>
      <c r="R35" s="139">
        <f>_xll.getProp($O35,R$20)*1</f>
        <v>2419.4859373200002</v>
      </c>
      <c r="S35" s="139">
        <f>_xll.getProp($O35,S$20)*1</f>
        <v>1780.7002120899999</v>
      </c>
    </row>
    <row r="36" spans="2:19" ht="12.75" customHeight="1" x14ac:dyDescent="0.4">
      <c r="B36" s="129">
        <v>15</v>
      </c>
      <c r="C36" s="132">
        <f t="shared" si="5"/>
        <v>43174</v>
      </c>
      <c r="D36" s="133">
        <f t="shared" ca="1" si="6"/>
        <v>975380.57480100461</v>
      </c>
      <c r="E36" s="130">
        <f ca="1">VLOOKUP(C36,Curve!S:U,3,FALSE)+$C$12</f>
        <v>2.9864040573741457</v>
      </c>
      <c r="F36" s="99">
        <f t="shared" ca="1" si="2"/>
        <v>4200.6102445231172</v>
      </c>
      <c r="G36" s="99">
        <f t="shared" ca="1" si="3"/>
        <v>2415.7397680065346</v>
      </c>
      <c r="H36" s="99">
        <f t="shared" ca="1" si="7"/>
        <v>1784.8704765165826</v>
      </c>
      <c r="I36" s="134">
        <f t="shared" ca="1" si="0"/>
        <v>0</v>
      </c>
      <c r="J36" s="133">
        <f t="shared" ca="1" si="1"/>
        <v>973595.70432448806</v>
      </c>
      <c r="K36" s="135"/>
      <c r="L36" s="99">
        <f t="shared" ca="1" si="4"/>
        <v>4200.6102445231172</v>
      </c>
      <c r="M36" s="136">
        <f>VLOOKUP(C36,Curve!S:T,2,FALSE)</f>
        <v>0.99505664073299172</v>
      </c>
      <c r="N36" s="141">
        <f>(_xll.getForwardRate($N$21,C36,C37)+0.025)*100</f>
        <v>0.98628336559099872</v>
      </c>
      <c r="O36" s="91" t="str">
        <f>_xll.getArrayItem($O$18,B35)</f>
        <v>&lt;Cashflow instance at 0x24e28a08&gt;</v>
      </c>
      <c r="P36" s="140">
        <f>_xll.getProp($O36,P$20)*1</f>
        <v>43174</v>
      </c>
      <c r="Q36" s="139">
        <f>_xll.getProp($O36,Q$20)*1</f>
        <v>973584.58860799996</v>
      </c>
      <c r="R36" s="139">
        <f>_xll.getProp($O36,R$20)*1</f>
        <v>2384.31545069</v>
      </c>
      <c r="S36" s="139">
        <f>_xll.getProp($O36,S$20)*1</f>
        <v>1796.19161768</v>
      </c>
    </row>
    <row r="37" spans="2:19" ht="12.75" customHeight="1" x14ac:dyDescent="0.4">
      <c r="B37" s="129">
        <v>16</v>
      </c>
      <c r="C37" s="132">
        <f t="shared" si="5"/>
        <v>43205</v>
      </c>
      <c r="D37" s="133">
        <f t="shared" ca="1" si="6"/>
        <v>973595.70432448806</v>
      </c>
      <c r="E37" s="130">
        <f ca="1">VLOOKUP(C37,Curve!S:U,3,FALSE)+$C$12</f>
        <v>3.0026938815349435</v>
      </c>
      <c r="F37" s="99">
        <f t="shared" ca="1" si="2"/>
        <v>4208.0658251983377</v>
      </c>
      <c r="G37" s="99">
        <f t="shared" ca="1" si="3"/>
        <v>2422.9584680305752</v>
      </c>
      <c r="H37" s="99">
        <f t="shared" ca="1" si="7"/>
        <v>1785.1073571677625</v>
      </c>
      <c r="I37" s="134">
        <f t="shared" ca="1" si="0"/>
        <v>0</v>
      </c>
      <c r="J37" s="133">
        <f t="shared" ca="1" si="1"/>
        <v>971810.59696732031</v>
      </c>
      <c r="K37" s="135"/>
      <c r="L37" s="99">
        <f t="shared" ca="1" si="4"/>
        <v>4208.0658251983377</v>
      </c>
      <c r="M37" s="136">
        <f>VLOOKUP(C37,Curve!S:T,2,FALSE)</f>
        <v>0.99464665357180249</v>
      </c>
      <c r="N37" s="141">
        <f>(_xll.getForwardRate($N$21,C37,C38)+0.025)*100</f>
        <v>1.002609703379729</v>
      </c>
      <c r="O37" s="91" t="str">
        <f>_xll.getArrayItem($O$18,B36)</f>
        <v>&lt;Cashflow instance at 0x24e28a30&gt;</v>
      </c>
      <c r="P37" s="140">
        <f>_xll.getProp($O37,P$20)*1</f>
        <v>43205</v>
      </c>
      <c r="Q37" s="139">
        <f>_xll.getProp($O37,Q$20)*1</f>
        <v>971801.86214400001</v>
      </c>
      <c r="R37" s="139">
        <f>_xll.getProp($O37,R$20)*1</f>
        <v>2429.5069597299998</v>
      </c>
      <c r="S37" s="139">
        <f>_xll.getProp($O37,S$20)*1</f>
        <v>1782.7264632500001</v>
      </c>
    </row>
    <row r="38" spans="2:19" ht="12.75" customHeight="1" x14ac:dyDescent="0.4">
      <c r="B38" s="129">
        <v>17</v>
      </c>
      <c r="C38" s="132">
        <f t="shared" si="5"/>
        <v>43235</v>
      </c>
      <c r="D38" s="133">
        <f t="shared" ca="1" si="6"/>
        <v>971810.59696732031</v>
      </c>
      <c r="E38" s="130">
        <f ca="1">VLOOKUP(C38,Curve!S:U,3,FALSE)+$C$12</f>
        <v>3.0128926654327515</v>
      </c>
      <c r="F38" s="99">
        <f t="shared" ca="1" si="2"/>
        <v>4216.5200321486618</v>
      </c>
      <c r="G38" s="99">
        <f t="shared" ca="1" si="3"/>
        <v>2431.7081112704946</v>
      </c>
      <c r="H38" s="99">
        <f t="shared" ca="1" si="7"/>
        <v>1784.8119208781673</v>
      </c>
      <c r="I38" s="134">
        <f t="shared" ca="1" si="0"/>
        <v>0</v>
      </c>
      <c r="J38" s="133">
        <f t="shared" ca="1" si="1"/>
        <v>970025.78504644218</v>
      </c>
      <c r="K38" s="135"/>
      <c r="L38" s="99">
        <f t="shared" ca="1" si="4"/>
        <v>4216.5200321486618</v>
      </c>
      <c r="M38" s="136">
        <f>VLOOKUP(C38,Curve!S:T,2,FALSE)</f>
        <v>0.99423680632930389</v>
      </c>
      <c r="N38" s="141">
        <f>(_xll.getForwardRate($N$21,C38,C39)+0.025)*100</f>
        <v>1.0129757671917574</v>
      </c>
      <c r="O38" s="91" t="str">
        <f>_xll.getArrayItem($O$18,B37)</f>
        <v>&lt;Cashflow instance at 0x24e28a58&gt;</v>
      </c>
      <c r="P38" s="140">
        <f>_xll.getProp($O38,P$20)*1</f>
        <v>43235</v>
      </c>
      <c r="Q38" s="139">
        <f>_xll.getProp($O38,Q$20)*1</f>
        <v>970014.70874399994</v>
      </c>
      <c r="R38" s="139">
        <f>_xll.getProp($O38,R$20)*1</f>
        <v>2425.1187825000002</v>
      </c>
      <c r="S38" s="139">
        <f>_xll.getProp($O38,S$20)*1</f>
        <v>1787.15340053</v>
      </c>
    </row>
    <row r="39" spans="2:19" ht="12.75" customHeight="1" x14ac:dyDescent="0.4">
      <c r="B39" s="129">
        <v>18</v>
      </c>
      <c r="C39" s="132">
        <f t="shared" si="5"/>
        <v>43266</v>
      </c>
      <c r="D39" s="133">
        <f t="shared" ca="1" si="6"/>
        <v>970025.78504644218</v>
      </c>
      <c r="E39" s="130">
        <f ca="1">VLOOKUP(C39,Curve!S:U,3,FALSE)+$C$12</f>
        <v>3.0336244267831303</v>
      </c>
      <c r="F39" s="99">
        <f t="shared" ca="1" si="2"/>
        <v>4221.8050178841722</v>
      </c>
      <c r="G39" s="99">
        <f t="shared" ca="1" si="3"/>
        <v>2435.4863108725608</v>
      </c>
      <c r="H39" s="99">
        <f t="shared" ca="1" si="7"/>
        <v>1786.3187070116114</v>
      </c>
      <c r="I39" s="134">
        <f t="shared" ca="1" si="0"/>
        <v>0</v>
      </c>
      <c r="J39" s="133">
        <f t="shared" ca="1" si="1"/>
        <v>968239.46633943054</v>
      </c>
      <c r="K39" s="135"/>
      <c r="L39" s="99">
        <f t="shared" ca="1" si="4"/>
        <v>4221.8050178841722</v>
      </c>
      <c r="M39" s="136">
        <f>VLOOKUP(C39,Curve!S:T,2,FALSE)</f>
        <v>0.99380491006344429</v>
      </c>
      <c r="N39" s="141">
        <f>(_xll.getForwardRate($N$21,C39,C40)+0.025)*100</f>
        <v>1.0332580963920404</v>
      </c>
      <c r="O39" s="91" t="str">
        <f>_xll.getArrayItem($O$18,B38)</f>
        <v>&lt;Cashflow instance at 0x24e28a80&gt;</v>
      </c>
      <c r="P39" s="140">
        <f>_xll.getProp($O39,P$20)*1</f>
        <v>43266</v>
      </c>
      <c r="Q39" s="139">
        <f>_xll.getProp($O39,Q$20)*1</f>
        <v>968230.93101499998</v>
      </c>
      <c r="R39" s="139">
        <f>_xll.getProp($O39,R$20)*1</f>
        <v>2442.48880014</v>
      </c>
      <c r="S39" s="139">
        <f>_xll.getProp($O39,S$20)*1</f>
        <v>1783.7777286200001</v>
      </c>
    </row>
    <row r="40" spans="2:19" ht="12.75" customHeight="1" x14ac:dyDescent="0.4">
      <c r="B40" s="129">
        <v>19</v>
      </c>
      <c r="C40" s="132">
        <f t="shared" si="5"/>
        <v>43296</v>
      </c>
      <c r="D40" s="133">
        <f t="shared" ca="1" si="6"/>
        <v>968239.46633943054</v>
      </c>
      <c r="E40" s="130">
        <f ca="1">VLOOKUP(C40,Curve!S:U,3,FALSE)+$C$12</f>
        <v>3.0551669592444686</v>
      </c>
      <c r="F40" s="99">
        <f t="shared" ca="1" si="2"/>
        <v>4232.533348971212</v>
      </c>
      <c r="G40" s="99">
        <f t="shared" ca="1" si="3"/>
        <v>2447.7290800522992</v>
      </c>
      <c r="H40" s="99">
        <f t="shared" ca="1" si="7"/>
        <v>1784.8042689189128</v>
      </c>
      <c r="I40" s="134">
        <f t="shared" ca="1" si="0"/>
        <v>0</v>
      </c>
      <c r="J40" s="133">
        <f t="shared" ca="1" si="1"/>
        <v>966454.66207051161</v>
      </c>
      <c r="K40" s="135"/>
      <c r="L40" s="99">
        <f t="shared" ca="1" si="4"/>
        <v>4232.533348971212</v>
      </c>
      <c r="M40" s="136">
        <f>VLOOKUP(C40,Curve!S:T,2,FALSE)</f>
        <v>0.99337028570358532</v>
      </c>
      <c r="N40" s="141">
        <f>(_xll.getForwardRate($N$21,C40,C41)+0.025)*100</f>
        <v>1.0551685254887457</v>
      </c>
      <c r="O40" s="91" t="str">
        <f>_xll.getArrayItem($O$18,B39)</f>
        <v>&lt;Cashflow instance at 0x24e28aa8&gt;</v>
      </c>
      <c r="P40" s="140">
        <f>_xll.getProp($O40,P$20)*1</f>
        <v>43296</v>
      </c>
      <c r="Q40" s="139">
        <f>_xll.getProp($O40,Q$20)*1</f>
        <v>966443.55294900003</v>
      </c>
      <c r="R40" s="139">
        <f>_xll.getProp($O40,R$20)*1</f>
        <v>2440.4820883000002</v>
      </c>
      <c r="S40" s="139">
        <f>_xll.getProp($O40,S$20)*1</f>
        <v>1787.3780667599999</v>
      </c>
    </row>
    <row r="41" spans="2:19" ht="12.75" customHeight="1" x14ac:dyDescent="0.4">
      <c r="B41" s="129">
        <v>20</v>
      </c>
      <c r="C41" s="132">
        <f t="shared" si="5"/>
        <v>43327</v>
      </c>
      <c r="D41" s="133">
        <f t="shared" ca="1" si="6"/>
        <v>966454.66207051161</v>
      </c>
      <c r="E41" s="130">
        <f ca="1">VLOOKUP(C41,Curve!S:U,3,FALSE)+$C$12</f>
        <v>3.0677964286948889</v>
      </c>
      <c r="F41" s="99">
        <f t="shared" ca="1" si="2"/>
        <v>4243.6700822609673</v>
      </c>
      <c r="G41" s="99">
        <f t="shared" ca="1" si="3"/>
        <v>2460.5669593046709</v>
      </c>
      <c r="H41" s="99">
        <f t="shared" ca="1" si="7"/>
        <v>1783.1031229562964</v>
      </c>
      <c r="I41" s="134">
        <f t="shared" ca="1" si="0"/>
        <v>0</v>
      </c>
      <c r="J41" s="133">
        <f t="shared" ca="1" si="1"/>
        <v>964671.55894755526</v>
      </c>
      <c r="K41" s="135"/>
      <c r="L41" s="99">
        <f t="shared" ca="1" si="4"/>
        <v>4243.6700822609673</v>
      </c>
      <c r="M41" s="136">
        <f>VLOOKUP(C41,Curve!S:T,2,FALSE)</f>
        <v>0.99290330519385961</v>
      </c>
      <c r="N41" s="141">
        <f>(_xll.getForwardRate($N$21,C41,C42)+0.025)*100</f>
        <v>1.0678974867022497</v>
      </c>
      <c r="O41" s="91" t="str">
        <f>_xll.getArrayItem($O$18,B40)</f>
        <v>&lt;Cashflow instance at 0x24e28ad0&gt;</v>
      </c>
      <c r="P41" s="140">
        <f>_xll.getProp($O41,P$20)*1</f>
        <v>43327</v>
      </c>
      <c r="Q41" s="139">
        <f>_xll.getProp($O41,Q$20)*1</f>
        <v>964663.12304199999</v>
      </c>
      <c r="R41" s="139">
        <f>_xll.getProp($O41,R$20)*1</f>
        <v>2467.9601982099998</v>
      </c>
      <c r="S41" s="139">
        <f>_xll.getProp($O41,S$20)*1</f>
        <v>1780.4299062099999</v>
      </c>
    </row>
    <row r="42" spans="2:19" ht="12.75" customHeight="1" x14ac:dyDescent="0.4">
      <c r="B42" s="129">
        <v>21</v>
      </c>
      <c r="C42" s="132">
        <f t="shared" si="5"/>
        <v>43358</v>
      </c>
      <c r="D42" s="133">
        <f t="shared" ca="1" si="6"/>
        <v>964671.55894755526</v>
      </c>
      <c r="E42" s="130">
        <f ca="1">VLOOKUP(C42,Curve!S:U,3,FALSE)+$C$12</f>
        <v>3.0805223211766686</v>
      </c>
      <c r="F42" s="99">
        <f t="shared" ca="1" si="2"/>
        <v>4250.1906707639646</v>
      </c>
      <c r="G42" s="99">
        <f t="shared" ca="1" si="3"/>
        <v>2466.1799695023674</v>
      </c>
      <c r="H42" s="99">
        <f t="shared" ca="1" si="7"/>
        <v>1784.0107012615972</v>
      </c>
      <c r="I42" s="134">
        <f t="shared" ca="1" si="0"/>
        <v>0</v>
      </c>
      <c r="J42" s="133">
        <f t="shared" ca="1" si="1"/>
        <v>962887.54824629368</v>
      </c>
      <c r="K42" s="135"/>
      <c r="L42" s="99">
        <f t="shared" ca="1" si="4"/>
        <v>4250.1906707639646</v>
      </c>
      <c r="M42" s="136">
        <f>VLOOKUP(C42,Curve!S:T,2,FALSE)</f>
        <v>0.99242595843421222</v>
      </c>
      <c r="N42" s="141">
        <f>(_xll.getForwardRate($N$21,C42,C43)+0.025)*100</f>
        <v>1.0804215459186286</v>
      </c>
      <c r="O42" s="91" t="str">
        <f>_xll.getArrayItem($O$18,B41)</f>
        <v>&lt;Cashflow instance at 0x24e28af8&gt;</v>
      </c>
      <c r="P42" s="140">
        <f>_xll.getProp($O42,P$20)*1</f>
        <v>43358</v>
      </c>
      <c r="Q42" s="139">
        <f>_xll.getProp($O42,Q$20)*1</f>
        <v>962881.85412799998</v>
      </c>
      <c r="R42" s="139">
        <f>_xll.getProp($O42,R$20)*1</f>
        <v>2473.78904706</v>
      </c>
      <c r="S42" s="139">
        <f>_xll.getProp($O42,S$20)*1</f>
        <v>1781.26891441</v>
      </c>
    </row>
    <row r="43" spans="2:19" ht="12.75" customHeight="1" x14ac:dyDescent="0.4">
      <c r="B43" s="129">
        <v>22</v>
      </c>
      <c r="C43" s="132">
        <f t="shared" si="5"/>
        <v>43388</v>
      </c>
      <c r="D43" s="133">
        <f t="shared" ca="1" si="6"/>
        <v>962887.54824629368</v>
      </c>
      <c r="E43" s="130">
        <f ca="1">VLOOKUP(C43,Curve!S:U,3,FALSE)+$C$12</f>
        <v>3.0928446003509391</v>
      </c>
      <c r="F43" s="99">
        <f t="shared" ca="1" si="2"/>
        <v>4256.7505489773321</v>
      </c>
      <c r="G43" s="99">
        <f t="shared" ca="1" si="3"/>
        <v>2471.8304876298203</v>
      </c>
      <c r="H43" s="99">
        <f t="shared" ca="1" si="7"/>
        <v>1784.9200613475118</v>
      </c>
      <c r="I43" s="134">
        <f t="shared" ca="1" si="0"/>
        <v>0</v>
      </c>
      <c r="J43" s="133">
        <f t="shared" ca="1" si="1"/>
        <v>961102.62818494614</v>
      </c>
      <c r="K43" s="135"/>
      <c r="L43" s="99">
        <f t="shared" ca="1" si="4"/>
        <v>4256.7505489773321</v>
      </c>
      <c r="M43" s="136">
        <f>VLOOKUP(C43,Curve!S:T,2,FALSE)</f>
        <v>0.99195391216146667</v>
      </c>
      <c r="N43" s="141">
        <f>(_xll.getForwardRate($N$21,C43,C44)+0.025)*100</f>
        <v>1.0929459958722723</v>
      </c>
      <c r="O43" s="91" t="str">
        <f>_xll.getArrayItem($O$18,B42)</f>
        <v>&lt;Cashflow instance at 0x24e28b20&gt;</v>
      </c>
      <c r="P43" s="140">
        <f>_xll.getProp($O43,P$20)*1</f>
        <v>43388</v>
      </c>
      <c r="Q43" s="139">
        <f>_xll.getProp($O43,Q$20)*1</f>
        <v>961094.19847399998</v>
      </c>
      <c r="R43" s="139">
        <f>_xll.getProp($O43,R$20)*1</f>
        <v>2464.13476739</v>
      </c>
      <c r="S43" s="139">
        <f>_xll.getProp($O43,S$20)*1</f>
        <v>1787.65565416</v>
      </c>
    </row>
    <row r="44" spans="2:19" ht="12.75" customHeight="1" x14ac:dyDescent="0.4">
      <c r="B44" s="129">
        <v>23</v>
      </c>
      <c r="C44" s="132">
        <f t="shared" si="5"/>
        <v>43419</v>
      </c>
      <c r="D44" s="133">
        <f t="shared" ca="1" si="6"/>
        <v>961102.62818494614</v>
      </c>
      <c r="E44" s="130">
        <f ca="1">VLOOKUP(C44,Curve!S:U,3,FALSE)+$C$12</f>
        <v>3.1055712840656202</v>
      </c>
      <c r="F44" s="99">
        <f t="shared" ca="1" si="2"/>
        <v>4263.0921040765352</v>
      </c>
      <c r="G44" s="99">
        <f t="shared" ca="1" si="3"/>
        <v>2477.1175616374226</v>
      </c>
      <c r="H44" s="99">
        <f t="shared" ca="1" si="7"/>
        <v>1785.9745424391126</v>
      </c>
      <c r="I44" s="134">
        <f t="shared" ca="1" si="0"/>
        <v>0</v>
      </c>
      <c r="J44" s="133">
        <f t="shared" ca="1" si="1"/>
        <v>959316.65364250704</v>
      </c>
      <c r="K44" s="135"/>
      <c r="L44" s="99">
        <f t="shared" ca="1" si="4"/>
        <v>4263.0921040765352</v>
      </c>
      <c r="M44" s="136">
        <f>VLOOKUP(C44,Curve!S:T,2,FALSE)</f>
        <v>0.99145605127644321</v>
      </c>
      <c r="N44" s="141">
        <f>(_xll.getForwardRate($N$21,C44,C45)+0.025)*100</f>
        <v>1.1054708495587409</v>
      </c>
      <c r="O44" s="91" t="str">
        <f>_xll.getArrayItem($O$18,B43)</f>
        <v>&lt;Cashflow instance at 0x24e28b48&gt;</v>
      </c>
      <c r="P44" s="140">
        <f>_xll.getProp($O44,P$20)*1</f>
        <v>43419</v>
      </c>
      <c r="Q44" s="139">
        <f>_xll.getProp($O44,Q$20)*1</f>
        <v>959311.05210700002</v>
      </c>
      <c r="R44" s="139">
        <f>_xll.getProp($O44,R$20)*1</f>
        <v>2484.9749980400002</v>
      </c>
      <c r="S44" s="139">
        <f>_xll.getProp($O44,S$20)*1</f>
        <v>1783.14636634</v>
      </c>
    </row>
    <row r="45" spans="2:19" ht="12.75" customHeight="1" x14ac:dyDescent="0.4">
      <c r="B45" s="129">
        <v>24</v>
      </c>
      <c r="C45" s="132">
        <f t="shared" si="5"/>
        <v>43449</v>
      </c>
      <c r="D45" s="133">
        <f t="shared" ca="1" si="6"/>
        <v>959316.65364250704</v>
      </c>
      <c r="E45" s="130">
        <f ca="1">VLOOKUP(C45,Curve!S:U,3,FALSE)+$C$12</f>
        <v>3.1365821184207476</v>
      </c>
      <c r="F45" s="99">
        <f t="shared" ca="1" si="2"/>
        <v>4269.6311292616274</v>
      </c>
      <c r="G45" s="99">
        <f t="shared" ca="1" si="3"/>
        <v>2482.6885432317454</v>
      </c>
      <c r="H45" s="99">
        <f t="shared" ca="1" si="7"/>
        <v>1786.942586029882</v>
      </c>
      <c r="I45" s="134">
        <f t="shared" ca="1" si="0"/>
        <v>0</v>
      </c>
      <c r="J45" s="133">
        <f t="shared" ca="1" si="1"/>
        <v>957529.71105647716</v>
      </c>
      <c r="K45" s="135"/>
      <c r="L45" s="99">
        <f t="shared" ca="1" si="4"/>
        <v>4269.6311292616274</v>
      </c>
      <c r="M45" s="136">
        <f>VLOOKUP(C45,Curve!S:T,2,FALSE)</f>
        <v>0.9909641842546939</v>
      </c>
      <c r="N45" s="141">
        <f>(_xll.getForwardRate($N$21,C45,C46)+0.025)*100</f>
        <v>1.1361949172264498</v>
      </c>
      <c r="O45" s="91" t="str">
        <f>_xll.getArrayItem($O$18,B44)</f>
        <v>&lt;Cashflow instance at 0x24e28b70&gt;</v>
      </c>
      <c r="P45" s="140">
        <f>_xll.getProp($O45,P$20)*1</f>
        <v>43449</v>
      </c>
      <c r="Q45" s="139">
        <f>_xll.getProp($O45,Q$20)*1</f>
        <v>957521.25004399999</v>
      </c>
      <c r="R45" s="139">
        <f>_xll.getProp($O45,R$20)*1</f>
        <v>2474.6402353600001</v>
      </c>
      <c r="S45" s="139">
        <f>_xll.getProp($O45,S$20)*1</f>
        <v>1789.8020637899999</v>
      </c>
    </row>
    <row r="46" spans="2:19" ht="12.75" customHeight="1" x14ac:dyDescent="0.4">
      <c r="B46" s="129">
        <v>25</v>
      </c>
      <c r="C46" s="132">
        <f t="shared" si="5"/>
        <v>43480</v>
      </c>
      <c r="D46" s="133">
        <f t="shared" ca="1" si="6"/>
        <v>957529.71105647716</v>
      </c>
      <c r="E46" s="130">
        <f ca="1">VLOOKUP(C46,Curve!S:U,3,FALSE)+$C$12</f>
        <v>3.1702902094695595</v>
      </c>
      <c r="F46" s="99">
        <f t="shared" ca="1" si="2"/>
        <v>4285.5485281580477</v>
      </c>
      <c r="G46" s="99">
        <f t="shared" ca="1" si="3"/>
        <v>2502.8088079636095</v>
      </c>
      <c r="H46" s="99">
        <f t="shared" ca="1" si="7"/>
        <v>1782.7397201944382</v>
      </c>
      <c r="I46" s="134">
        <f t="shared" ca="1" si="0"/>
        <v>0</v>
      </c>
      <c r="J46" s="133">
        <f t="shared" ca="1" si="1"/>
        <v>955746.97133628267</v>
      </c>
      <c r="K46" s="135"/>
      <c r="L46" s="99">
        <f t="shared" ca="1" si="4"/>
        <v>4285.5485281580477</v>
      </c>
      <c r="M46" s="136">
        <f>VLOOKUP(C46,Curve!S:T,2,FALSE)</f>
        <v>0.99043025277150842</v>
      </c>
      <c r="N46" s="141">
        <f>(_xll.getForwardRate($N$21,C46,C47)+0.025)*100</f>
        <v>1.1706656042577015</v>
      </c>
      <c r="O46" s="91" t="str">
        <f>_xll.getArrayItem($O$18,B45)</f>
        <v>&lt;Cashflow instance at 0x24e28b98&gt;</v>
      </c>
      <c r="P46" s="140">
        <f>_xll.getProp($O46,P$20)*1</f>
        <v>43480</v>
      </c>
      <c r="Q46" s="139">
        <f>_xll.getProp($O46,Q$20)*1</f>
        <v>955741.34603999997</v>
      </c>
      <c r="R46" s="139">
        <f>_xll.getProp($O46,R$20)*1</f>
        <v>2510.7111344099999</v>
      </c>
      <c r="S46" s="139">
        <f>_xll.getProp($O46,S$20)*1</f>
        <v>1779.9040033799999</v>
      </c>
    </row>
    <row r="47" spans="2:19" ht="12.75" customHeight="1" x14ac:dyDescent="0.4">
      <c r="B47" s="129">
        <v>26</v>
      </c>
      <c r="C47" s="132">
        <f t="shared" si="5"/>
        <v>43511</v>
      </c>
      <c r="D47" s="133">
        <f t="shared" ca="1" si="6"/>
        <v>955746.97133628267</v>
      </c>
      <c r="E47" s="130">
        <f ca="1">VLOOKUP(C47,Curve!S:U,3,FALSE)+$C$12</f>
        <v>3.186167084654099</v>
      </c>
      <c r="F47" s="99">
        <f t="shared" ca="1" si="2"/>
        <v>4302.8448408458462</v>
      </c>
      <c r="G47" s="99">
        <f t="shared" ca="1" si="3"/>
        <v>2524.9960549646676</v>
      </c>
      <c r="H47" s="99">
        <f t="shared" ca="1" si="7"/>
        <v>1777.8487858811786</v>
      </c>
      <c r="I47" s="134">
        <f t="shared" ca="1" si="0"/>
        <v>0</v>
      </c>
      <c r="J47" s="133">
        <f t="shared" ca="1" si="1"/>
        <v>953969.12255040149</v>
      </c>
      <c r="K47" s="135"/>
      <c r="L47" s="99">
        <f t="shared" ca="1" si="4"/>
        <v>4302.8448408458462</v>
      </c>
      <c r="M47" s="136">
        <f>VLOOKUP(C47,Curve!S:T,2,FALSE)</f>
        <v>0.9898684538075726</v>
      </c>
      <c r="N47" s="141">
        <f>(_xll.getForwardRate($N$21,C47,C48)+0.025)*100</f>
        <v>1.1857602543728898</v>
      </c>
      <c r="O47" s="91" t="str">
        <f>_xll.getArrayItem($O$18,B46)</f>
        <v>&lt;Cashflow instance at 0x24e28bc0&gt;</v>
      </c>
      <c r="P47" s="140">
        <f>_xll.getProp($O47,P$20)*1</f>
        <v>43511</v>
      </c>
      <c r="Q47" s="139">
        <f>_xll.getProp($O47,Q$20)*1</f>
        <v>953966.65696499997</v>
      </c>
      <c r="R47" s="139">
        <f>_xll.getProp($O47,R$20)*1</f>
        <v>2533.8577350599999</v>
      </c>
      <c r="S47" s="139">
        <f>_xll.getProp($O47,S$20)*1</f>
        <v>1774.6890755500001</v>
      </c>
    </row>
    <row r="48" spans="2:19" ht="12.75" customHeight="1" x14ac:dyDescent="0.4">
      <c r="B48" s="129">
        <v>27</v>
      </c>
      <c r="C48" s="132">
        <f t="shared" si="5"/>
        <v>43539</v>
      </c>
      <c r="D48" s="133">
        <f t="shared" ca="1" si="6"/>
        <v>953969.12255040149</v>
      </c>
      <c r="E48" s="130">
        <f ca="1">VLOOKUP(C48,Curve!S:U,3,FALSE)+$C$12</f>
        <v>3.2007269912068903</v>
      </c>
      <c r="F48" s="99">
        <f t="shared" ca="1" si="2"/>
        <v>4310.9847720617527</v>
      </c>
      <c r="G48" s="99">
        <f t="shared" ca="1" si="3"/>
        <v>2532.9208483720345</v>
      </c>
      <c r="H48" s="99">
        <f t="shared" ca="1" si="7"/>
        <v>1778.0639236897182</v>
      </c>
      <c r="I48" s="134">
        <f t="shared" ca="1" si="0"/>
        <v>0</v>
      </c>
      <c r="J48" s="133">
        <f t="shared" ca="1" si="1"/>
        <v>952191.05862671172</v>
      </c>
      <c r="K48" s="135"/>
      <c r="L48" s="99">
        <f t="shared" ca="1" si="4"/>
        <v>4310.9847720617527</v>
      </c>
      <c r="M48" s="136">
        <f>VLOOKUP(C48,Curve!S:T,2,FALSE)</f>
        <v>0.98934932769358297</v>
      </c>
      <c r="N48" s="141">
        <f>(_xll.getForwardRate($N$21,C48,C49)+0.025)*100</f>
        <v>1.2008554511612515</v>
      </c>
      <c r="O48" s="91" t="str">
        <f>_xll.getArrayItem($O$18,B47)</f>
        <v>&lt;Cashflow instance at 0x24e28be8&gt;</v>
      </c>
      <c r="P48" s="140">
        <f>_xll.getProp($O48,P$20)*1</f>
        <v>43539</v>
      </c>
      <c r="Q48" s="139">
        <f>_xll.getProp($O48,Q$20)*1</f>
        <v>952172.50020200002</v>
      </c>
      <c r="R48" s="139">
        <f>_xll.getProp($O48,R$20)*1</f>
        <v>2487.6919944400001</v>
      </c>
      <c r="S48" s="139">
        <f>_xll.getProp($O48,S$20)*1</f>
        <v>1794.15676233</v>
      </c>
    </row>
    <row r="49" spans="2:14" ht="12.75" customHeight="1" x14ac:dyDescent="0.4">
      <c r="B49" s="129">
        <v>28</v>
      </c>
      <c r="C49" s="132">
        <f t="shared" si="5"/>
        <v>43570</v>
      </c>
      <c r="D49" s="133">
        <f t="shared" ca="1" si="6"/>
        <v>952191.05862671172</v>
      </c>
      <c r="E49" s="130">
        <f ca="1">VLOOKUP(C49,Curve!S:U,3,FALSE)+$C$12</f>
        <v>3.2165859029898636</v>
      </c>
      <c r="F49" s="99">
        <f t="shared" ca="1" si="2"/>
        <v>4318.4384288086012</v>
      </c>
      <c r="G49" s="99">
        <f t="shared" ca="1" si="3"/>
        <v>2539.7530184436487</v>
      </c>
      <c r="H49" s="99">
        <f t="shared" ca="1" si="7"/>
        <v>1778.6854103649525</v>
      </c>
      <c r="I49" s="134">
        <f t="shared" ca="1" si="0"/>
        <v>0</v>
      </c>
      <c r="J49" s="133">
        <f t="shared" ca="1" si="1"/>
        <v>950412.37321634672</v>
      </c>
      <c r="K49" s="135"/>
      <c r="L49" s="99">
        <f t="shared" ca="1" si="4"/>
        <v>4318.4384288086012</v>
      </c>
      <c r="M49" s="136">
        <f>VLOOKUP(C49,Curve!S:T,2,FALSE)</f>
        <v>0.98876275562632499</v>
      </c>
      <c r="N49" s="141">
        <f>(_xll.getForwardRate($N$21,C49,C50)+0.025)*100</f>
        <v>1.2164629753511271</v>
      </c>
    </row>
    <row r="50" spans="2:14" ht="12.75" customHeight="1" x14ac:dyDescent="0.4">
      <c r="B50" s="129">
        <v>29</v>
      </c>
      <c r="C50" s="132">
        <f t="shared" si="5"/>
        <v>43600</v>
      </c>
      <c r="D50" s="133">
        <f t="shared" ca="1" si="6"/>
        <v>950412.37321634672</v>
      </c>
      <c r="E50" s="130">
        <f ca="1">VLOOKUP(C50,Curve!S:U,3,FALSE)+$C$12</f>
        <v>3.2319419511760294</v>
      </c>
      <c r="F50" s="99">
        <f t="shared" ca="1" si="2"/>
        <v>4326.5449496495421</v>
      </c>
      <c r="G50" s="99">
        <f t="shared" ca="1" si="3"/>
        <v>2547.5692014290348</v>
      </c>
      <c r="H50" s="99">
        <f t="shared" ca="1" si="7"/>
        <v>1778.9757482205073</v>
      </c>
      <c r="I50" s="134">
        <f t="shared" ca="1" si="0"/>
        <v>0</v>
      </c>
      <c r="J50" s="133">
        <f t="shared" ca="1" si="1"/>
        <v>948633.39746812626</v>
      </c>
      <c r="K50" s="135"/>
      <c r="L50" s="99">
        <f t="shared" ca="1" si="4"/>
        <v>4326.5449496495421</v>
      </c>
      <c r="M50" s="136">
        <f>VLOOKUP(C50,Curve!S:T,2,FALSE)</f>
        <v>0.98818264623348773</v>
      </c>
      <c r="N50" s="141">
        <f>(_xll.getForwardRate($N$21,C50,C51)+0.025)*100</f>
        <v>1.2320711049874957</v>
      </c>
    </row>
    <row r="51" spans="2:14" ht="12.75" customHeight="1" x14ac:dyDescent="0.4">
      <c r="B51" s="129">
        <v>30</v>
      </c>
      <c r="C51" s="132">
        <f t="shared" si="5"/>
        <v>43631</v>
      </c>
      <c r="D51" s="133">
        <f t="shared" ca="1" si="6"/>
        <v>948633.39746812626</v>
      </c>
      <c r="E51" s="130">
        <f ca="1">VLOOKUP(C51,Curve!S:U,3,FALSE)+$C$12</f>
        <v>3.2478020890149706</v>
      </c>
      <c r="F51" s="99">
        <f t="shared" ca="1" si="2"/>
        <v>4334.3828164877032</v>
      </c>
      <c r="G51" s="99">
        <f t="shared" ca="1" si="3"/>
        <v>2554.9400613032349</v>
      </c>
      <c r="H51" s="99">
        <f t="shared" ca="1" si="7"/>
        <v>1779.4427551844683</v>
      </c>
      <c r="I51" s="134">
        <f t="shared" ca="1" si="0"/>
        <v>0</v>
      </c>
      <c r="J51" s="133">
        <f t="shared" ca="1" si="1"/>
        <v>946853.95471294178</v>
      </c>
      <c r="K51" s="135"/>
      <c r="L51" s="99">
        <f t="shared" ca="1" si="4"/>
        <v>4334.3828164877032</v>
      </c>
      <c r="M51" s="136">
        <f>VLOOKUP(C51,Curve!S:T,2,FALSE)</f>
        <v>0.98757076992891968</v>
      </c>
      <c r="N51" s="141">
        <f>(_xll.getForwardRate($N$21,C51,C52)+0.025)*100</f>
        <v>1.2476798602146213</v>
      </c>
    </row>
    <row r="52" spans="2:14" ht="12.75" customHeight="1" x14ac:dyDescent="0.4">
      <c r="B52" s="129">
        <v>31</v>
      </c>
      <c r="C52" s="132">
        <f t="shared" si="5"/>
        <v>43661</v>
      </c>
      <c r="D52" s="133">
        <f t="shared" ca="1" si="6"/>
        <v>946853.95471294178</v>
      </c>
      <c r="E52" s="130">
        <f ca="1">VLOOKUP(C52,Curve!S:U,3,FALSE)+$C$12</f>
        <v>3.2632831320173894</v>
      </c>
      <c r="F52" s="99">
        <f t="shared" ca="1" si="2"/>
        <v>4342.4659201983541</v>
      </c>
      <c r="G52" s="99">
        <f t="shared" ca="1" si="3"/>
        <v>2562.6618767573159</v>
      </c>
      <c r="H52" s="99">
        <f t="shared" ca="1" si="7"/>
        <v>1779.8040434410382</v>
      </c>
      <c r="I52" s="134">
        <f t="shared" ca="1" si="0"/>
        <v>0</v>
      </c>
      <c r="J52" s="133">
        <f t="shared" ca="1" si="1"/>
        <v>945074.1506695007</v>
      </c>
      <c r="K52" s="135"/>
      <c r="L52" s="99">
        <f t="shared" ca="1" si="4"/>
        <v>4342.4659201983541</v>
      </c>
      <c r="M52" s="136">
        <f>VLOOKUP(C52,Curve!S:T,2,FALSE)</f>
        <v>0.9869662208905805</v>
      </c>
      <c r="N52" s="141">
        <f>(_xll.getForwardRate($N$21,C52,C53)+0.025)*100</f>
        <v>1.2632892206940729</v>
      </c>
    </row>
    <row r="53" spans="2:14" ht="12.75" customHeight="1" x14ac:dyDescent="0.4">
      <c r="B53" s="129">
        <v>32</v>
      </c>
      <c r="C53" s="132">
        <f t="shared" si="5"/>
        <v>43692</v>
      </c>
      <c r="D53" s="133">
        <f t="shared" ca="1" si="6"/>
        <v>945074.1506695007</v>
      </c>
      <c r="E53" s="130">
        <f ca="1">VLOOKUP(C53,Curve!S:U,3,FALSE)+$C$12</f>
        <v>3.2790248152399926</v>
      </c>
      <c r="F53" s="99">
        <f t="shared" ca="1" si="2"/>
        <v>4350.3440199350207</v>
      </c>
      <c r="G53" s="99">
        <f t="shared" ca="1" si="3"/>
        <v>2570.0371119878687</v>
      </c>
      <c r="H53" s="99">
        <f t="shared" ca="1" si="7"/>
        <v>1780.306907947152</v>
      </c>
      <c r="I53" s="134">
        <f t="shared" ca="1" si="0"/>
        <v>0</v>
      </c>
      <c r="J53" s="133">
        <f t="shared" ca="1" si="1"/>
        <v>943293.84376155352</v>
      </c>
      <c r="K53" s="135"/>
      <c r="L53" s="99">
        <f t="shared" ca="1" si="4"/>
        <v>4350.3440199350207</v>
      </c>
      <c r="M53" s="136">
        <f>VLOOKUP(C53,Curve!S:T,2,FALSE)</f>
        <v>0.98632903763451507</v>
      </c>
      <c r="N53" s="141">
        <f>(_xll.getForwardRate($N$21,C53,C54)+0.025)*100</f>
        <v>1.2791551079596821</v>
      </c>
    </row>
    <row r="54" spans="2:14" ht="12.75" customHeight="1" x14ac:dyDescent="0.4">
      <c r="B54" s="129">
        <v>33</v>
      </c>
      <c r="C54" s="132">
        <f t="shared" si="5"/>
        <v>43723</v>
      </c>
      <c r="D54" s="133">
        <f t="shared" ca="1" si="6"/>
        <v>943293.84376155352</v>
      </c>
      <c r="E54" s="130">
        <f ca="1">VLOOKUP(C54,Curve!S:U,3,FALSE)+$C$12</f>
        <v>3.2948868014919119</v>
      </c>
      <c r="F54" s="99">
        <f t="shared" ca="1" si="2"/>
        <v>4358.342661915809</v>
      </c>
      <c r="G54" s="99">
        <f t="shared" ca="1" si="3"/>
        <v>2577.5699347977088</v>
      </c>
      <c r="H54" s="99">
        <f t="shared" ca="1" si="7"/>
        <v>1780.7727271181002</v>
      </c>
      <c r="I54" s="134">
        <f t="shared" ca="1" si="0"/>
        <v>0</v>
      </c>
      <c r="J54" s="133">
        <f t="shared" ca="1" si="1"/>
        <v>941513.07103443542</v>
      </c>
      <c r="K54" s="135"/>
      <c r="L54" s="99">
        <f t="shared" ca="1" si="4"/>
        <v>4358.342661915809</v>
      </c>
      <c r="M54" s="136">
        <f>VLOOKUP(C54,Curve!S:T,2,FALSE)</f>
        <v>0.98567918831767332</v>
      </c>
      <c r="N54" s="141">
        <f>(_xll.getForwardRate($N$21,C54,C55)+0.025)*100</f>
        <v>1.2947657190952568</v>
      </c>
    </row>
    <row r="55" spans="2:14" ht="12.75" customHeight="1" x14ac:dyDescent="0.4">
      <c r="B55" s="129">
        <v>34</v>
      </c>
      <c r="C55" s="132">
        <f t="shared" si="5"/>
        <v>43753</v>
      </c>
      <c r="D55" s="133">
        <f t="shared" ca="1" si="6"/>
        <v>941513.07103443542</v>
      </c>
      <c r="E55" s="130">
        <f ca="1">VLOOKUP(C55,Curve!S:U,3,FALSE)+$C$12</f>
        <v>3.3102458260826895</v>
      </c>
      <c r="F55" s="99">
        <f t="shared" ca="1" si="2"/>
        <v>4366.3902789310578</v>
      </c>
      <c r="G55" s="99">
        <f t="shared" ca="1" si="3"/>
        <v>2585.1491593195656</v>
      </c>
      <c r="H55" s="99">
        <f t="shared" ca="1" si="7"/>
        <v>1781.2411196114922</v>
      </c>
      <c r="I55" s="134">
        <f t="shared" ca="1" si="0"/>
        <v>0</v>
      </c>
      <c r="J55" s="133">
        <f t="shared" ca="1" si="1"/>
        <v>939731.82991482387</v>
      </c>
      <c r="K55" s="135"/>
      <c r="L55" s="99">
        <f t="shared" ca="1" si="4"/>
        <v>4366.3902789310578</v>
      </c>
      <c r="M55" s="136">
        <f>VLOOKUP(C55,Curve!S:T,2,FALSE)</f>
        <v>0.9850379675533848</v>
      </c>
      <c r="N55" s="141">
        <f>(_xll.getForwardRate($N$21,C55,C56)+0.025)*100</f>
        <v>1.3103769351920682</v>
      </c>
    </row>
    <row r="56" spans="2:14" ht="12.75" customHeight="1" x14ac:dyDescent="0.4">
      <c r="B56" s="129">
        <v>35</v>
      </c>
      <c r="C56" s="132">
        <f t="shared" si="5"/>
        <v>43784</v>
      </c>
      <c r="D56" s="133">
        <f t="shared" ca="1" si="6"/>
        <v>939731.82991482387</v>
      </c>
      <c r="E56" s="130">
        <f ca="1">VLOOKUP(C56,Curve!S:U,3,FALSE)+$C$12</f>
        <v>3.3261090374356739</v>
      </c>
      <c r="F56" s="99">
        <f t="shared" ca="1" si="2"/>
        <v>4374.1707892562454</v>
      </c>
      <c r="G56" s="99">
        <f t="shared" ca="1" si="3"/>
        <v>2592.2861396771614</v>
      </c>
      <c r="H56" s="99">
        <f t="shared" ca="1" si="7"/>
        <v>1781.884649579084</v>
      </c>
      <c r="I56" s="134">
        <f t="shared" ca="1" si="0"/>
        <v>0</v>
      </c>
      <c r="J56" s="133">
        <f t="shared" ca="1" si="1"/>
        <v>937949.94526524481</v>
      </c>
      <c r="K56" s="135"/>
      <c r="L56" s="99">
        <f t="shared" ca="1" si="4"/>
        <v>4374.1707892562454</v>
      </c>
      <c r="M56" s="136">
        <f>VLOOKUP(C56,Curve!S:T,2,FALSE)</f>
        <v>0.98436307246611465</v>
      </c>
      <c r="N56" s="141">
        <f>(_xll.getForwardRate($N$21,C56,C57)+0.025)*100</f>
        <v>1.3259887763867197</v>
      </c>
    </row>
    <row r="57" spans="2:14" ht="12.75" customHeight="1" x14ac:dyDescent="0.4">
      <c r="B57" s="129">
        <v>36</v>
      </c>
      <c r="C57" s="132">
        <f t="shared" si="5"/>
        <v>43814</v>
      </c>
      <c r="D57" s="133">
        <f t="shared" ca="1" si="6"/>
        <v>937949.94526524481</v>
      </c>
      <c r="E57" s="130">
        <f ca="1">VLOOKUP(C57,Curve!S:U,3,FALSE)+$C$12</f>
        <v>3.3514964731864527</v>
      </c>
      <c r="F57" s="99">
        <f t="shared" ca="1" si="2"/>
        <v>4382.1943227431648</v>
      </c>
      <c r="G57" s="99">
        <f t="shared" ca="1" si="3"/>
        <v>2599.7698246741888</v>
      </c>
      <c r="H57" s="99">
        <f t="shared" ca="1" si="7"/>
        <v>1782.4244980689759</v>
      </c>
      <c r="I57" s="134">
        <f t="shared" ca="1" si="0"/>
        <v>0</v>
      </c>
      <c r="J57" s="133">
        <f t="shared" ca="1" si="1"/>
        <v>936167.52076717583</v>
      </c>
      <c r="K57" s="135"/>
      <c r="L57" s="99">
        <f t="shared" ca="1" si="4"/>
        <v>4382.1943227431648</v>
      </c>
      <c r="M57" s="136">
        <f>VLOOKUP(C57,Curve!S:T,2,FALSE)</f>
        <v>0.98369766676070025</v>
      </c>
      <c r="N57" s="141">
        <f>(_xll.getForwardRate($N$21,C57,C58)+0.025)*100</f>
        <v>1.3513529239906876</v>
      </c>
    </row>
    <row r="58" spans="2:14" ht="12.75" customHeight="1" x14ac:dyDescent="0.4">
      <c r="B58" s="129">
        <v>37</v>
      </c>
      <c r="C58" s="132">
        <f t="shared" si="5"/>
        <v>43845</v>
      </c>
      <c r="D58" s="133">
        <f t="shared" ca="1" si="6"/>
        <v>936167.52076717583</v>
      </c>
      <c r="E58" s="130">
        <f ca="1">VLOOKUP(C58,Curve!S:U,3,FALSE)+$C$12</f>
        <v>3.3781979446663923</v>
      </c>
      <c r="F58" s="99">
        <f t="shared" ca="1" si="2"/>
        <v>4395.0193414359392</v>
      </c>
      <c r="G58" s="99">
        <f t="shared" ca="1" si="3"/>
        <v>2614.6351201357461</v>
      </c>
      <c r="H58" s="99">
        <f t="shared" ca="1" si="7"/>
        <v>1780.3842213001931</v>
      </c>
      <c r="I58" s="134">
        <f t="shared" ca="1" si="0"/>
        <v>0</v>
      </c>
      <c r="J58" s="133">
        <f t="shared" ca="1" si="1"/>
        <v>934387.13654587558</v>
      </c>
      <c r="K58" s="135"/>
      <c r="L58" s="99">
        <f t="shared" ca="1" si="4"/>
        <v>4395.0193414359392</v>
      </c>
      <c r="M58" s="136">
        <f>VLOOKUP(C58,Curve!S:T,2,FALSE)</f>
        <v>0.98298953432816816</v>
      </c>
      <c r="N58" s="141">
        <f>(_xll.getForwardRate($N$21,C58,C59)+0.025)*100</f>
        <v>1.3784609565147468</v>
      </c>
    </row>
    <row r="59" spans="2:14" ht="12.75" customHeight="1" x14ac:dyDescent="0.4">
      <c r="B59" s="129">
        <v>38</v>
      </c>
      <c r="C59" s="132">
        <f t="shared" si="5"/>
        <v>43876</v>
      </c>
      <c r="D59" s="133">
        <f t="shared" ca="1" si="6"/>
        <v>934387.13654587558</v>
      </c>
      <c r="E59" s="130">
        <f ca="1">VLOOKUP(C59,Curve!S:U,3,FALSE)+$C$12</f>
        <v>3.3951797571832953</v>
      </c>
      <c r="F59" s="99">
        <f t="shared" ca="1" si="2"/>
        <v>4408.4960584598048</v>
      </c>
      <c r="G59" s="99">
        <f t="shared" ca="1" si="3"/>
        <v>2630.4539201683269</v>
      </c>
      <c r="H59" s="99">
        <f t="shared" ca="1" si="7"/>
        <v>1778.0421382914778</v>
      </c>
      <c r="I59" s="134">
        <f t="shared" ca="1" si="0"/>
        <v>0</v>
      </c>
      <c r="J59" s="133">
        <f t="shared" ca="1" si="1"/>
        <v>932609.09440758405</v>
      </c>
      <c r="K59" s="135"/>
      <c r="L59" s="99">
        <f t="shared" ca="1" si="4"/>
        <v>4408.4960584598048</v>
      </c>
      <c r="M59" s="136">
        <f>VLOOKUP(C59,Curve!S:T,2,FALSE)</f>
        <v>0.98225982675648338</v>
      </c>
      <c r="N59" s="141">
        <f>(_xll.getForwardRate($N$21,C59,C60)+0.025)*100</f>
        <v>1.3949083005940868</v>
      </c>
    </row>
    <row r="60" spans="2:14" ht="12.75" customHeight="1" x14ac:dyDescent="0.4">
      <c r="B60" s="129">
        <v>39</v>
      </c>
      <c r="C60" s="132">
        <f t="shared" si="5"/>
        <v>43905</v>
      </c>
      <c r="D60" s="133">
        <f t="shared" ca="1" si="6"/>
        <v>932609.09440758405</v>
      </c>
      <c r="E60" s="130">
        <f ca="1">VLOOKUP(C60,Curve!S:U,3,FALSE)+$C$12</f>
        <v>3.4112108943636565</v>
      </c>
      <c r="F60" s="99">
        <f t="shared" ca="1" si="2"/>
        <v>4417.0570009966996</v>
      </c>
      <c r="G60" s="99">
        <f t="shared" ca="1" si="3"/>
        <v>2638.6462655813953</v>
      </c>
      <c r="H60" s="99">
        <f t="shared" ca="1" si="7"/>
        <v>1778.4107354153043</v>
      </c>
      <c r="I60" s="134">
        <f t="shared" ca="1" si="0"/>
        <v>0</v>
      </c>
      <c r="J60" s="133">
        <f t="shared" ca="1" si="1"/>
        <v>930830.68367216876</v>
      </c>
      <c r="K60" s="135"/>
      <c r="L60" s="99">
        <f t="shared" ca="1" si="4"/>
        <v>4417.0570009966996</v>
      </c>
      <c r="M60" s="136">
        <f>VLOOKUP(C60,Curve!S:T,2,FALSE)</f>
        <v>0.98156456014343352</v>
      </c>
    </row>
    <row r="61" spans="2:14" ht="12.75" customHeight="1" x14ac:dyDescent="0.4">
      <c r="B61" s="129">
        <v>40</v>
      </c>
      <c r="C61" s="132">
        <f t="shared" si="5"/>
        <v>43936</v>
      </c>
      <c r="D61" s="133">
        <f t="shared" ca="1" si="6"/>
        <v>930830.68367216876</v>
      </c>
      <c r="E61" s="130">
        <f ca="1">VLOOKUP(C61,Curve!S:U,3,FALSE)+$C$12</f>
        <v>3.4282027746887023</v>
      </c>
      <c r="F61" s="99">
        <f t="shared" ca="1" si="2"/>
        <v>4425.1263521125575</v>
      </c>
      <c r="G61" s="99">
        <f t="shared" ca="1" si="3"/>
        <v>2646.0498074587272</v>
      </c>
      <c r="H61" s="99">
        <f t="shared" ca="1" si="7"/>
        <v>1779.0765446538303</v>
      </c>
      <c r="I61" s="134">
        <f t="shared" ca="1" si="0"/>
        <v>0</v>
      </c>
      <c r="J61" s="133">
        <f t="shared" ca="1" si="1"/>
        <v>929051.6071275149</v>
      </c>
      <c r="K61" s="135"/>
      <c r="L61" s="99">
        <f t="shared" ca="1" si="4"/>
        <v>4425.1263521125575</v>
      </c>
      <c r="M61" s="136">
        <f>VLOOKUP(C61,Curve!S:T,2,FALSE)</f>
        <v>0.9808086535645133</v>
      </c>
    </row>
    <row r="62" spans="2:14" ht="12.75" customHeight="1" x14ac:dyDescent="0.4">
      <c r="B62" s="129">
        <v>41</v>
      </c>
      <c r="C62" s="132">
        <f t="shared" si="5"/>
        <v>43966</v>
      </c>
      <c r="D62" s="133">
        <f t="shared" ca="1" si="6"/>
        <v>929051.6071275149</v>
      </c>
      <c r="E62" s="130">
        <f ca="1">VLOOKUP(C62,Curve!S:U,3,FALSE)+$C$12</f>
        <v>3.4446559098420293</v>
      </c>
      <c r="F62" s="99">
        <f t="shared" ca="1" si="2"/>
        <v>4433.6661539104953</v>
      </c>
      <c r="G62" s="99">
        <f t="shared" ca="1" si="3"/>
        <v>2654.1477478196207</v>
      </c>
      <c r="H62" s="99">
        <f t="shared" ca="1" si="7"/>
        <v>1779.5184060908746</v>
      </c>
      <c r="I62" s="134">
        <f t="shared" ca="1" si="0"/>
        <v>0</v>
      </c>
      <c r="J62" s="133">
        <f t="shared" ca="1" si="1"/>
        <v>927272.08872142399</v>
      </c>
      <c r="K62" s="135"/>
      <c r="L62" s="99">
        <f t="shared" ca="1" si="4"/>
        <v>4433.6661539104953</v>
      </c>
      <c r="M62" s="136">
        <f>VLOOKUP(C62,Curve!S:T,2,FALSE)</f>
        <v>0.98006412247319807</v>
      </c>
    </row>
    <row r="63" spans="2:14" ht="12.75" customHeight="1" x14ac:dyDescent="0.4">
      <c r="B63" s="129">
        <v>42</v>
      </c>
      <c r="C63" s="132">
        <f t="shared" si="5"/>
        <v>43997</v>
      </c>
      <c r="D63" s="133">
        <f t="shared" ca="1" si="6"/>
        <v>927272.08872142399</v>
      </c>
      <c r="E63" s="130">
        <f ca="1">VLOOKUP(C63,Curve!S:U,3,FALSE)+$C$12</f>
        <v>3.4616491930890536</v>
      </c>
      <c r="F63" s="99">
        <f t="shared" ca="1" si="2"/>
        <v>4441.9225042276103</v>
      </c>
      <c r="G63" s="99">
        <f t="shared" ca="1" si="3"/>
        <v>2661.777733704846</v>
      </c>
      <c r="H63" s="99">
        <f t="shared" ca="1" si="7"/>
        <v>1780.1447705227642</v>
      </c>
      <c r="I63" s="134">
        <f t="shared" ca="1" si="0"/>
        <v>0</v>
      </c>
      <c r="J63" s="133">
        <f t="shared" ca="1" si="1"/>
        <v>925491.94395090127</v>
      </c>
      <c r="K63" s="135"/>
      <c r="L63" s="99">
        <f t="shared" ca="1" si="4"/>
        <v>4441.9225042276103</v>
      </c>
      <c r="M63" s="136">
        <f>VLOOKUP(C63,Curve!S:T,2,FALSE)</f>
        <v>0.97928180989949531</v>
      </c>
    </row>
    <row r="64" spans="2:14" ht="12.75" customHeight="1" x14ac:dyDescent="0.4">
      <c r="B64" s="129">
        <v>43</v>
      </c>
      <c r="C64" s="132">
        <f t="shared" si="5"/>
        <v>44027</v>
      </c>
      <c r="D64" s="133">
        <f t="shared" ca="1" si="6"/>
        <v>925491.94395090127</v>
      </c>
      <c r="E64" s="130">
        <f ca="1">VLOOKUP(C64,Curve!S:U,3,FALSE)+$C$12</f>
        <v>3.4782363396453109</v>
      </c>
      <c r="F64" s="99">
        <f t="shared" ca="1" si="2"/>
        <v>4450.4367271706524</v>
      </c>
      <c r="G64" s="99">
        <f t="shared" ca="1" si="3"/>
        <v>2669.7737008233808</v>
      </c>
      <c r="H64" s="99">
        <f t="shared" ca="1" si="7"/>
        <v>1780.6630263472716</v>
      </c>
      <c r="I64" s="134">
        <f t="shared" ca="1" si="0"/>
        <v>0</v>
      </c>
      <c r="J64" s="133">
        <f t="shared" ca="1" si="1"/>
        <v>923711.28092455398</v>
      </c>
      <c r="K64" s="135"/>
      <c r="L64" s="99">
        <f t="shared" ca="1" si="4"/>
        <v>4450.4367271706524</v>
      </c>
      <c r="M64" s="136">
        <f>VLOOKUP(C64,Curve!S:T,2,FALSE)</f>
        <v>0.97851178978032627</v>
      </c>
    </row>
    <row r="65" spans="2:13" ht="12.75" customHeight="1" x14ac:dyDescent="0.4">
      <c r="B65" s="129">
        <v>44</v>
      </c>
      <c r="C65" s="132">
        <f t="shared" si="5"/>
        <v>44058</v>
      </c>
      <c r="D65" s="133">
        <f t="shared" ca="1" si="6"/>
        <v>923711.28092455398</v>
      </c>
      <c r="E65" s="130">
        <f ca="1">VLOOKUP(C65,Curve!S:U,3,FALSE)+$C$12</f>
        <v>3.495102794620828</v>
      </c>
      <c r="F65" s="99">
        <f t="shared" ca="1" si="2"/>
        <v>4458.734560303732</v>
      </c>
      <c r="G65" s="99">
        <f t="shared" ca="1" si="3"/>
        <v>2677.4051205434184</v>
      </c>
      <c r="H65" s="99">
        <f t="shared" ca="1" si="7"/>
        <v>1781.3294397603136</v>
      </c>
      <c r="I65" s="134">
        <f t="shared" ca="1" si="0"/>
        <v>0</v>
      </c>
      <c r="J65" s="133">
        <f t="shared" ca="1" si="1"/>
        <v>921929.95148479368</v>
      </c>
      <c r="K65" s="135"/>
      <c r="L65" s="99">
        <f t="shared" ca="1" si="4"/>
        <v>4458.734560303732</v>
      </c>
      <c r="M65" s="136">
        <f>VLOOKUP(C65,Curve!S:T,2,FALSE)</f>
        <v>0.97770309702013525</v>
      </c>
    </row>
    <row r="66" spans="2:13" ht="12.75" customHeight="1" x14ac:dyDescent="0.4">
      <c r="B66" s="129">
        <v>45</v>
      </c>
      <c r="C66" s="132">
        <f t="shared" si="5"/>
        <v>44089</v>
      </c>
      <c r="D66" s="133">
        <f t="shared" ca="1" si="6"/>
        <v>921929.95148479368</v>
      </c>
      <c r="E66" s="130">
        <f ca="1">VLOOKUP(C66,Curve!S:U,3,FALSE)+$C$12</f>
        <v>3.5120981928682271</v>
      </c>
      <c r="F66" s="99">
        <f t="shared" ca="1" si="2"/>
        <v>4467.1588936066573</v>
      </c>
      <c r="G66" s="99">
        <f t="shared" ca="1" si="3"/>
        <v>2685.1999582326221</v>
      </c>
      <c r="H66" s="99">
        <f t="shared" ca="1" si="7"/>
        <v>1781.9589353740353</v>
      </c>
      <c r="I66" s="134">
        <f t="shared" ca="1" si="0"/>
        <v>0</v>
      </c>
      <c r="J66" s="133">
        <f t="shared" ca="1" si="1"/>
        <v>920147.99254941964</v>
      </c>
      <c r="K66" s="135"/>
      <c r="L66" s="99">
        <f t="shared" ca="1" si="4"/>
        <v>4467.1588936066573</v>
      </c>
      <c r="M66" s="136">
        <f>VLOOKUP(C66,Curve!S:T,2,FALSE)</f>
        <v>0.97688121547102691</v>
      </c>
    </row>
    <row r="67" spans="2:13" ht="12.75" customHeight="1" x14ac:dyDescent="0.4">
      <c r="B67" s="129">
        <v>46</v>
      </c>
      <c r="C67" s="132">
        <f t="shared" si="5"/>
        <v>44119</v>
      </c>
      <c r="D67" s="133">
        <f t="shared" ca="1" si="6"/>
        <v>920147.99254941964</v>
      </c>
      <c r="E67" s="130">
        <f ca="1">VLOOKUP(C67,Curve!S:U,3,FALSE)+$C$12</f>
        <v>3.5285547336982281</v>
      </c>
      <c r="F67" s="99">
        <f t="shared" ca="1" si="2"/>
        <v>4475.6343365530493</v>
      </c>
      <c r="G67" s="99">
        <f t="shared" ca="1" si="3"/>
        <v>2693.0417515034533</v>
      </c>
      <c r="H67" s="99">
        <f t="shared" ca="1" si="7"/>
        <v>1782.592585049596</v>
      </c>
      <c r="I67" s="134">
        <f t="shared" ca="1" si="0"/>
        <v>0</v>
      </c>
      <c r="J67" s="133">
        <f t="shared" ca="1" si="1"/>
        <v>918365.39996437007</v>
      </c>
      <c r="K67" s="135"/>
      <c r="L67" s="99">
        <f t="shared" ca="1" si="4"/>
        <v>4475.6343365530493</v>
      </c>
      <c r="M67" s="136">
        <f>VLOOKUP(C67,Curve!S:T,2,FALSE)</f>
        <v>0.97607300485428083</v>
      </c>
    </row>
    <row r="68" spans="2:13" ht="12.75" customHeight="1" x14ac:dyDescent="0.4">
      <c r="B68" s="129">
        <v>47</v>
      </c>
      <c r="C68" s="132">
        <f t="shared" si="5"/>
        <v>44150</v>
      </c>
      <c r="D68" s="133">
        <f t="shared" ca="1" si="6"/>
        <v>918365.39996437007</v>
      </c>
      <c r="E68" s="130">
        <f ca="1">VLOOKUP(C68,Curve!S:U,3,FALSE)+$C$12</f>
        <v>3.5455515336982746</v>
      </c>
      <c r="F68" s="99">
        <f t="shared" ca="1" si="2"/>
        <v>4483.8280087686153</v>
      </c>
      <c r="G68" s="99">
        <f t="shared" ca="1" si="3"/>
        <v>2700.4188160907875</v>
      </c>
      <c r="H68" s="99">
        <f t="shared" ca="1" si="7"/>
        <v>1783.4091926778278</v>
      </c>
      <c r="I68" s="134">
        <f t="shared" ca="1" si="0"/>
        <v>0</v>
      </c>
      <c r="J68" s="133">
        <f t="shared" ca="1" si="1"/>
        <v>916581.99077169225</v>
      </c>
      <c r="K68" s="135"/>
      <c r="L68" s="99">
        <f t="shared" ca="1" si="4"/>
        <v>4483.8280087686153</v>
      </c>
      <c r="M68" s="136">
        <f>VLOOKUP(C68,Curve!S:T,2,FALSE)</f>
        <v>0.97522506340851001</v>
      </c>
    </row>
    <row r="69" spans="2:13" ht="12.75" customHeight="1" x14ac:dyDescent="0.4">
      <c r="B69" s="129">
        <v>48</v>
      </c>
      <c r="C69" s="132">
        <f t="shared" si="5"/>
        <v>44180</v>
      </c>
      <c r="D69" s="133">
        <f t="shared" ca="1" si="6"/>
        <v>916581.99077169225</v>
      </c>
      <c r="E69" s="130">
        <f ca="1">VLOOKUP(C69,Curve!S:U,3,FALSE)+$C$12</f>
        <v>3.557917490830329</v>
      </c>
      <c r="F69" s="99">
        <f t="shared" ca="1" si="2"/>
        <v>4492.2771243450297</v>
      </c>
      <c r="G69" s="99">
        <f t="shared" ca="1" si="3"/>
        <v>2708.1572359506595</v>
      </c>
      <c r="H69" s="99">
        <f t="shared" ca="1" si="7"/>
        <v>1784.1198883943703</v>
      </c>
      <c r="I69" s="134">
        <f t="shared" ca="1" si="0"/>
        <v>0</v>
      </c>
      <c r="J69" s="133">
        <f t="shared" ca="1" si="1"/>
        <v>914797.87088329787</v>
      </c>
      <c r="K69" s="135"/>
      <c r="L69" s="99">
        <f t="shared" ca="1" si="4"/>
        <v>4492.2771243450297</v>
      </c>
      <c r="M69" s="136">
        <f>VLOOKUP(C69,Curve!S:T,2,FALSE)</f>
        <v>0.97439170368756134</v>
      </c>
    </row>
    <row r="70" spans="2:13" ht="12.75" customHeight="1" x14ac:dyDescent="0.4">
      <c r="B70" s="129">
        <v>49</v>
      </c>
      <c r="C70" s="132">
        <f t="shared" si="5"/>
        <v>44211</v>
      </c>
      <c r="D70" s="133">
        <f t="shared" ca="1" si="6"/>
        <v>914797.87088329787</v>
      </c>
      <c r="E70" s="130">
        <f ca="1">VLOOKUP(C70,Curve!S:U,3,FALSE)+$C$12</f>
        <v>3.569865598933939</v>
      </c>
      <c r="F70" s="99">
        <f t="shared" ca="1" si="2"/>
        <v>4498.4135699594353</v>
      </c>
      <c r="G70" s="99">
        <f t="shared" ca="1" si="3"/>
        <v>2712.3127878250257</v>
      </c>
      <c r="H70" s="99">
        <f t="shared" ca="1" si="7"/>
        <v>1786.1007821344097</v>
      </c>
      <c r="I70" s="134">
        <f t="shared" ca="1" si="0"/>
        <v>0</v>
      </c>
      <c r="J70" s="133">
        <f t="shared" ca="1" si="1"/>
        <v>913011.77010116342</v>
      </c>
      <c r="K70" s="135"/>
      <c r="L70" s="99">
        <f t="shared" ca="1" si="4"/>
        <v>4498.4135699594353</v>
      </c>
      <c r="M70" s="136">
        <f>VLOOKUP(C70,Curve!S:T,2,FALSE)</f>
        <v>0.97352119530094861</v>
      </c>
    </row>
    <row r="71" spans="2:13" ht="12.75" customHeight="1" x14ac:dyDescent="0.4">
      <c r="B71" s="129">
        <v>50</v>
      </c>
      <c r="C71" s="132">
        <f t="shared" si="5"/>
        <v>44242</v>
      </c>
      <c r="D71" s="133">
        <f t="shared" ca="1" si="6"/>
        <v>913011.77010116342</v>
      </c>
      <c r="E71" s="130">
        <f ca="1">VLOOKUP(C71,Curve!S:U,3,FALSE)+$C$12</f>
        <v>3.5865411662613234</v>
      </c>
      <c r="F71" s="99">
        <f t="shared" ca="1" si="2"/>
        <v>4504.3313893129034</v>
      </c>
      <c r="G71" s="99">
        <f t="shared" ca="1" si="3"/>
        <v>2716.1077579216048</v>
      </c>
      <c r="H71" s="99">
        <f t="shared" ca="1" si="7"/>
        <v>1788.2236313912986</v>
      </c>
      <c r="I71" s="134">
        <f t="shared" ca="1" si="0"/>
        <v>0</v>
      </c>
      <c r="J71" s="133">
        <f t="shared" ca="1" si="1"/>
        <v>911223.54646977212</v>
      </c>
      <c r="K71" s="135"/>
      <c r="L71" s="99">
        <f t="shared" ca="1" si="4"/>
        <v>4504.3313893129034</v>
      </c>
      <c r="M71" s="136">
        <f>VLOOKUP(C71,Curve!S:T,2,FALSE)</f>
        <v>0.97264169838312975</v>
      </c>
    </row>
    <row r="72" spans="2:13" ht="12.75" customHeight="1" x14ac:dyDescent="0.4">
      <c r="B72" s="129">
        <v>51</v>
      </c>
      <c r="C72" s="132">
        <f t="shared" si="5"/>
        <v>44270</v>
      </c>
      <c r="D72" s="133">
        <f t="shared" ca="1" si="6"/>
        <v>911223.54646977212</v>
      </c>
      <c r="E72" s="130">
        <f ca="1">VLOOKUP(C72,Curve!S:U,3,FALSE)+$C$12</f>
        <v>3.6018171450787539</v>
      </c>
      <c r="F72" s="99">
        <f t="shared" ca="1" si="2"/>
        <v>4512.5759682505504</v>
      </c>
      <c r="G72" s="99">
        <f t="shared" ca="1" si="3"/>
        <v>2723.4506342337295</v>
      </c>
      <c r="H72" s="99">
        <f t="shared" ca="1" si="7"/>
        <v>1789.1253340168209</v>
      </c>
      <c r="I72" s="134">
        <f t="shared" ca="1" si="0"/>
        <v>0</v>
      </c>
      <c r="J72" s="133">
        <f t="shared" ca="1" si="1"/>
        <v>909434.42113575526</v>
      </c>
      <c r="K72" s="135"/>
      <c r="L72" s="99">
        <f t="shared" ca="1" si="4"/>
        <v>4512.5759682505504</v>
      </c>
      <c r="M72" s="136">
        <f>VLOOKUP(C72,Curve!S:T,2,FALSE)</f>
        <v>0.97183569762762956</v>
      </c>
    </row>
    <row r="73" spans="2:13" ht="12.75" customHeight="1" x14ac:dyDescent="0.4">
      <c r="B73" s="129">
        <v>52</v>
      </c>
      <c r="C73" s="132">
        <f t="shared" si="5"/>
        <v>44301</v>
      </c>
      <c r="D73" s="133">
        <f t="shared" ca="1" si="6"/>
        <v>909434.42113575526</v>
      </c>
      <c r="E73" s="130">
        <f ca="1">VLOOKUP(C73,Curve!S:U,3,FALSE)+$C$12</f>
        <v>3.6184560435452573</v>
      </c>
      <c r="F73" s="99">
        <f t="shared" ca="1" si="2"/>
        <v>4520.1157928750763</v>
      </c>
      <c r="G73" s="99">
        <f t="shared" ca="1" si="3"/>
        <v>2729.6804086429461</v>
      </c>
      <c r="H73" s="99">
        <f t="shared" ca="1" si="7"/>
        <v>1790.4353842321302</v>
      </c>
      <c r="I73" s="134">
        <f t="shared" ca="1" si="0"/>
        <v>0</v>
      </c>
      <c r="J73" s="133">
        <f t="shared" ca="1" si="1"/>
        <v>907643.98575152317</v>
      </c>
      <c r="K73" s="135"/>
      <c r="L73" s="99">
        <f t="shared" ca="1" si="4"/>
        <v>4520.1157928750763</v>
      </c>
      <c r="M73" s="136">
        <f>VLOOKUP(C73,Curve!S:T,2,FALSE)</f>
        <v>0.97093165799061942</v>
      </c>
    </row>
    <row r="74" spans="2:13" ht="12.75" customHeight="1" x14ac:dyDescent="0.4">
      <c r="B74" s="129">
        <v>53</v>
      </c>
      <c r="C74" s="132">
        <f t="shared" si="5"/>
        <v>44331</v>
      </c>
      <c r="D74" s="133">
        <f t="shared" ca="1" si="6"/>
        <v>907643.98575152317</v>
      </c>
      <c r="E74" s="130">
        <f ca="1">VLOOKUP(C74,Curve!S:U,3,FALSE)+$C$12</f>
        <v>3.6345673728589079</v>
      </c>
      <c r="F74" s="99">
        <f t="shared" ca="1" si="2"/>
        <v>4528.3143148652798</v>
      </c>
      <c r="G74" s="99">
        <f t="shared" ca="1" si="3"/>
        <v>2736.8915546917538</v>
      </c>
      <c r="H74" s="99">
        <f t="shared" ca="1" si="7"/>
        <v>1791.4227601735261</v>
      </c>
      <c r="I74" s="134">
        <f t="shared" ca="1" si="0"/>
        <v>0</v>
      </c>
      <c r="J74" s="133">
        <f t="shared" ca="1" si="1"/>
        <v>905852.56299134961</v>
      </c>
      <c r="K74" s="135"/>
      <c r="L74" s="99">
        <f t="shared" ca="1" si="4"/>
        <v>4528.3143148652798</v>
      </c>
      <c r="M74" s="136">
        <f>VLOOKUP(C74,Curve!S:T,2,FALSE)</f>
        <v>0.97004446107470477</v>
      </c>
    </row>
    <row r="75" spans="2:13" ht="12.75" customHeight="1" x14ac:dyDescent="0.4">
      <c r="B75" s="129">
        <v>54</v>
      </c>
      <c r="C75" s="132">
        <f t="shared" si="5"/>
        <v>44362</v>
      </c>
      <c r="D75" s="133">
        <f t="shared" ca="1" si="6"/>
        <v>905852.56299134961</v>
      </c>
      <c r="E75" s="130">
        <f ca="1">VLOOKUP(C75,Curve!S:U,3,FALSE)+$C$12</f>
        <v>3.6512076128240789</v>
      </c>
      <c r="F75" s="99">
        <f t="shared" ca="1" si="2"/>
        <v>4536.2394580761402</v>
      </c>
      <c r="G75" s="99">
        <f t="shared" ca="1" si="3"/>
        <v>2743.6518083908145</v>
      </c>
      <c r="H75" s="99">
        <f t="shared" ca="1" si="7"/>
        <v>1792.5876496853257</v>
      </c>
      <c r="I75" s="134">
        <f t="shared" ca="1" si="0"/>
        <v>0</v>
      </c>
      <c r="J75" s="133">
        <f t="shared" ca="1" si="1"/>
        <v>904059.97534166428</v>
      </c>
      <c r="K75" s="135"/>
      <c r="L75" s="99">
        <f t="shared" ca="1" si="4"/>
        <v>4536.2394580761402</v>
      </c>
      <c r="M75" s="136">
        <f>VLOOKUP(C75,Curve!S:T,2,FALSE)</f>
        <v>0.96911542923862382</v>
      </c>
    </row>
    <row r="76" spans="2:13" ht="12.75" customHeight="1" x14ac:dyDescent="0.4">
      <c r="B76" s="129">
        <v>55</v>
      </c>
      <c r="C76" s="132">
        <f t="shared" si="5"/>
        <v>44392</v>
      </c>
      <c r="D76" s="133">
        <f t="shared" ca="1" si="6"/>
        <v>904059.97534166428</v>
      </c>
      <c r="E76" s="130">
        <f ca="1">VLOOKUP(C76,Curve!S:U,3,FALSE)+$C$12</f>
        <v>3.6674501382075819</v>
      </c>
      <c r="F76" s="99">
        <f t="shared" ca="1" si="2"/>
        <v>4544.4108307927463</v>
      </c>
      <c r="G76" s="99">
        <f t="shared" ca="1" si="3"/>
        <v>2750.7588870141949</v>
      </c>
      <c r="H76" s="99">
        <f t="shared" ca="1" si="7"/>
        <v>1793.6519437785514</v>
      </c>
      <c r="I76" s="134">
        <f t="shared" ca="1" si="0"/>
        <v>0</v>
      </c>
      <c r="J76" s="133">
        <f t="shared" ca="1" si="1"/>
        <v>902266.32339788578</v>
      </c>
      <c r="K76" s="135"/>
      <c r="L76" s="99">
        <f t="shared" ca="1" si="4"/>
        <v>4544.4108307927463</v>
      </c>
      <c r="M76" s="136">
        <f>VLOOKUP(C76,Curve!S:T,2,FALSE)</f>
        <v>0.96820412084647545</v>
      </c>
    </row>
    <row r="77" spans="2:13" ht="12.75" customHeight="1" x14ac:dyDescent="0.4">
      <c r="B77" s="129">
        <v>56</v>
      </c>
      <c r="C77" s="132">
        <f t="shared" si="5"/>
        <v>44423</v>
      </c>
      <c r="D77" s="133">
        <f t="shared" ca="1" si="6"/>
        <v>902266.32339788578</v>
      </c>
      <c r="E77" s="130">
        <f ca="1">VLOOKUP(C77,Curve!S:U,3,FALSE)+$C$12</f>
        <v>3.683966152486926</v>
      </c>
      <c r="F77" s="99">
        <f t="shared" ca="1" si="2"/>
        <v>4552.3732555593897</v>
      </c>
      <c r="G77" s="99">
        <f t="shared" ca="1" si="3"/>
        <v>2757.5139603713524</v>
      </c>
      <c r="H77" s="99">
        <f t="shared" ca="1" si="7"/>
        <v>1794.8592951880373</v>
      </c>
      <c r="I77" s="134">
        <f t="shared" ca="1" si="0"/>
        <v>0</v>
      </c>
      <c r="J77" s="133">
        <f t="shared" ca="1" si="1"/>
        <v>900471.46410269779</v>
      </c>
      <c r="K77" s="135"/>
      <c r="L77" s="99">
        <f t="shared" ca="1" si="4"/>
        <v>4552.3732555593897</v>
      </c>
      <c r="M77" s="136">
        <f>VLOOKUP(C77,Curve!S:T,2,FALSE)</f>
        <v>0.96725014536415965</v>
      </c>
    </row>
    <row r="78" spans="2:13" ht="12.75" customHeight="1" x14ac:dyDescent="0.4">
      <c r="B78" s="129">
        <v>57</v>
      </c>
      <c r="C78" s="132">
        <f t="shared" si="5"/>
        <v>44454</v>
      </c>
      <c r="D78" s="133">
        <f t="shared" ca="1" si="6"/>
        <v>900471.46410269779</v>
      </c>
      <c r="E78" s="130">
        <f ca="1">VLOOKUP(C78,Curve!S:U,3,FALSE)+$C$12</f>
        <v>3.7006084148711071</v>
      </c>
      <c r="F78" s="99">
        <f t="shared" ca="1" si="2"/>
        <v>4560.4557734407208</v>
      </c>
      <c r="G78" s="99">
        <f t="shared" ca="1" si="3"/>
        <v>2764.4219958622375</v>
      </c>
      <c r="H78" s="99">
        <f t="shared" ca="1" si="7"/>
        <v>1796.0337775784833</v>
      </c>
      <c r="I78" s="134">
        <f t="shared" ca="1" si="0"/>
        <v>0</v>
      </c>
      <c r="J78" s="133">
        <f t="shared" ca="1" si="1"/>
        <v>898675.43032511929</v>
      </c>
      <c r="K78" s="135"/>
      <c r="L78" s="99">
        <f t="shared" ca="1" si="4"/>
        <v>4560.4557734407208</v>
      </c>
      <c r="M78" s="136">
        <f>VLOOKUP(C78,Curve!S:T,2,FALSE)</f>
        <v>0.96628371290134052</v>
      </c>
    </row>
    <row r="79" spans="2:13" ht="12.75" customHeight="1" x14ac:dyDescent="0.4">
      <c r="B79" s="129">
        <v>58</v>
      </c>
      <c r="C79" s="132">
        <f t="shared" si="5"/>
        <v>44484</v>
      </c>
      <c r="D79" s="133">
        <f t="shared" ca="1" si="6"/>
        <v>898675.43032511929</v>
      </c>
      <c r="E79" s="130">
        <f ca="1">VLOOKUP(C79,Curve!S:U,3,FALSE)+$C$12</f>
        <v>3.716723000781017</v>
      </c>
      <c r="F79" s="99">
        <f t="shared" ca="1" si="2"/>
        <v>4568.5860148991533</v>
      </c>
      <c r="G79" s="99">
        <f t="shared" ca="1" si="3"/>
        <v>2771.3715497492085</v>
      </c>
      <c r="H79" s="99">
        <f t="shared" ca="1" si="7"/>
        <v>1797.2144651499448</v>
      </c>
      <c r="I79" s="134">
        <f t="shared" ca="1" si="0"/>
        <v>0</v>
      </c>
      <c r="J79" s="133">
        <f t="shared" ca="1" si="1"/>
        <v>896878.21585996938</v>
      </c>
      <c r="K79" s="135"/>
      <c r="L79" s="99">
        <f t="shared" ca="1" si="4"/>
        <v>4568.5860148991533</v>
      </c>
      <c r="M79" s="136">
        <f>VLOOKUP(C79,Curve!S:T,2,FALSE)</f>
        <v>0.9653363261528789</v>
      </c>
    </row>
    <row r="80" spans="2:13" ht="12.75" customHeight="1" x14ac:dyDescent="0.4">
      <c r="B80" s="129">
        <v>59</v>
      </c>
      <c r="C80" s="132">
        <f t="shared" si="5"/>
        <v>44515</v>
      </c>
      <c r="D80" s="133">
        <f t="shared" ca="1" si="6"/>
        <v>896878.21585996938</v>
      </c>
      <c r="E80" s="130">
        <f ca="1">VLOOKUP(C80,Curve!S:U,3,FALSE)+$C$12</f>
        <v>3.7333666035696522</v>
      </c>
      <c r="F80" s="99">
        <f t="shared" ca="1" si="2"/>
        <v>4576.4446952144117</v>
      </c>
      <c r="G80" s="99">
        <f t="shared" ca="1" si="3"/>
        <v>2777.8732448218252</v>
      </c>
      <c r="H80" s="99">
        <f t="shared" ca="1" si="7"/>
        <v>1798.5714503925865</v>
      </c>
      <c r="I80" s="134">
        <f t="shared" ca="1" si="0"/>
        <v>0</v>
      </c>
      <c r="J80" s="133">
        <f t="shared" ca="1" si="1"/>
        <v>895079.64440957678</v>
      </c>
      <c r="K80" s="135"/>
      <c r="L80" s="99">
        <f t="shared" ca="1" si="4"/>
        <v>4576.4446952144117</v>
      </c>
      <c r="M80" s="136">
        <f>VLOOKUP(C80,Curve!S:T,2,FALSE)</f>
        <v>0.96434529480733056</v>
      </c>
    </row>
    <row r="81" spans="2:13" ht="12.75" customHeight="1" x14ac:dyDescent="0.4">
      <c r="B81" s="129">
        <v>60</v>
      </c>
      <c r="C81" s="132">
        <f t="shared" si="5"/>
        <v>44545</v>
      </c>
      <c r="D81" s="133">
        <f t="shared" ca="1" si="6"/>
        <v>895079.64440957678</v>
      </c>
      <c r="E81" s="130">
        <f ca="1">VLOOKUP(C81,Curve!S:U,3,FALSE)+$C$12</f>
        <v>3.7440322691857242</v>
      </c>
      <c r="F81" s="99">
        <f t="shared" ca="1" si="2"/>
        <v>4584.5470643473027</v>
      </c>
      <c r="G81" s="99">
        <f t="shared" ca="1" si="3"/>
        <v>2784.7170433114284</v>
      </c>
      <c r="H81" s="99">
        <f t="shared" ca="1" si="7"/>
        <v>1799.8300210358743</v>
      </c>
      <c r="I81" s="134">
        <f t="shared" ca="1" si="0"/>
        <v>0</v>
      </c>
      <c r="J81" s="133">
        <f t="shared" ca="1" si="1"/>
        <v>893279.81438854092</v>
      </c>
      <c r="K81" s="135"/>
      <c r="L81" s="99">
        <f t="shared" ca="1" si="4"/>
        <v>4584.5470643473027</v>
      </c>
      <c r="M81" s="136">
        <f>VLOOKUP(C81,Curve!S:T,2,FALSE)</f>
        <v>0.9633741816938648</v>
      </c>
    </row>
    <row r="82" spans="2:13" ht="12.75" customHeight="1" x14ac:dyDescent="0.4">
      <c r="B82" s="129">
        <v>61</v>
      </c>
      <c r="C82" s="132">
        <f t="shared" si="5"/>
        <v>44576</v>
      </c>
      <c r="D82" s="133">
        <f t="shared" ca="1" si="6"/>
        <v>893279.81438854092</v>
      </c>
      <c r="E82" s="130">
        <f ca="1">VLOOKUP(C82,Curve!S:U,3,FALSE)+$C$12</f>
        <v>3.754161672225429</v>
      </c>
      <c r="F82" s="99">
        <f t="shared" ca="1" si="2"/>
        <v>4589.7292475131726</v>
      </c>
      <c r="G82" s="99">
        <f t="shared" ca="1" si="3"/>
        <v>2787.0570420691097</v>
      </c>
      <c r="H82" s="99">
        <f t="shared" ca="1" si="7"/>
        <v>1802.6722054440629</v>
      </c>
      <c r="I82" s="134">
        <f t="shared" ca="1" si="0"/>
        <v>0</v>
      </c>
      <c r="J82" s="133">
        <f t="shared" ca="1" si="1"/>
        <v>891477.14218309685</v>
      </c>
      <c r="K82" s="135"/>
      <c r="L82" s="99">
        <f t="shared" ca="1" si="4"/>
        <v>4589.7292475131726</v>
      </c>
      <c r="M82" s="136">
        <f>VLOOKUP(C82,Curve!S:T,2,FALSE)</f>
        <v>0.9623631145483289</v>
      </c>
    </row>
    <row r="83" spans="2:13" ht="12.75" customHeight="1" x14ac:dyDescent="0.4">
      <c r="B83" s="129">
        <v>62</v>
      </c>
      <c r="C83" s="132">
        <f t="shared" si="5"/>
        <v>44607</v>
      </c>
      <c r="D83" s="133">
        <f t="shared" ca="1" si="6"/>
        <v>891477.14218309685</v>
      </c>
      <c r="E83" s="130">
        <f ca="1">VLOOKUP(C83,Curve!S:U,3,FALSE)+$C$12</f>
        <v>3.7704419384853116</v>
      </c>
      <c r="F83" s="99">
        <f t="shared" ca="1" si="2"/>
        <v>4594.6403743076371</v>
      </c>
      <c r="G83" s="99">
        <f t="shared" ca="1" si="3"/>
        <v>2788.9577657073678</v>
      </c>
      <c r="H83" s="99">
        <f t="shared" ca="1" si="7"/>
        <v>1805.6826086002693</v>
      </c>
      <c r="I83" s="134">
        <f t="shared" ca="1" si="0"/>
        <v>0</v>
      </c>
      <c r="J83" s="133">
        <f t="shared" ca="1" si="1"/>
        <v>889671.45957449661</v>
      </c>
      <c r="K83" s="135"/>
      <c r="L83" s="99">
        <f t="shared" ca="1" si="4"/>
        <v>4594.6403743076371</v>
      </c>
      <c r="M83" s="136">
        <f>VLOOKUP(C83,Curve!S:T,2,FALSE)</f>
        <v>0.96134494001836712</v>
      </c>
    </row>
    <row r="84" spans="2:13" ht="12.75" customHeight="1" x14ac:dyDescent="0.4">
      <c r="B84" s="129">
        <v>63</v>
      </c>
      <c r="C84" s="132">
        <f t="shared" si="5"/>
        <v>44635</v>
      </c>
      <c r="D84" s="133">
        <f t="shared" ca="1" si="6"/>
        <v>889671.45957449661</v>
      </c>
      <c r="E84" s="130">
        <f ca="1">VLOOKUP(C84,Curve!S:U,3,FALSE)+$C$12</f>
        <v>3.7853717841688095</v>
      </c>
      <c r="F84" s="99">
        <f t="shared" ca="1" si="2"/>
        <v>4602.5180282700176</v>
      </c>
      <c r="G84" s="99">
        <f t="shared" ca="1" si="3"/>
        <v>2795.3788188776016</v>
      </c>
      <c r="H84" s="99">
        <f t="shared" ca="1" si="7"/>
        <v>1807.139209392416</v>
      </c>
      <c r="I84" s="134">
        <f t="shared" ca="1" si="0"/>
        <v>0</v>
      </c>
      <c r="J84" s="133">
        <f t="shared" ca="1" si="1"/>
        <v>887864.32036510424</v>
      </c>
      <c r="K84" s="135"/>
      <c r="L84" s="99">
        <f t="shared" ca="1" si="4"/>
        <v>4602.5180282700176</v>
      </c>
      <c r="M84" s="136">
        <f>VLOOKUP(C84,Curve!S:T,2,FALSE)</f>
        <v>0.96041437929464912</v>
      </c>
    </row>
    <row r="85" spans="2:13" ht="12.75" customHeight="1" x14ac:dyDescent="0.4">
      <c r="B85" s="129">
        <v>64</v>
      </c>
      <c r="C85" s="132">
        <f t="shared" si="5"/>
        <v>44666</v>
      </c>
      <c r="D85" s="133">
        <f t="shared" ca="1" si="6"/>
        <v>887864.32036510424</v>
      </c>
      <c r="E85" s="130">
        <f ca="1">VLOOKUP(C85,Curve!S:U,3,FALSE)+$C$12</f>
        <v>3.8016336508788307</v>
      </c>
      <c r="F85" s="99">
        <f t="shared" ca="1" si="2"/>
        <v>4609.7288416228548</v>
      </c>
      <c r="G85" s="99">
        <f t="shared" ca="1" si="3"/>
        <v>2800.7471220669017</v>
      </c>
      <c r="H85" s="99">
        <f t="shared" ca="1" si="7"/>
        <v>1808.9817195559531</v>
      </c>
      <c r="I85" s="134">
        <f t="shared" ca="1" si="0"/>
        <v>0</v>
      </c>
      <c r="J85" s="133">
        <f t="shared" ca="1" si="1"/>
        <v>886055.33864554833</v>
      </c>
      <c r="K85" s="135"/>
      <c r="L85" s="99">
        <f t="shared" ca="1" si="4"/>
        <v>4609.7288416228548</v>
      </c>
      <c r="M85" s="136">
        <f>VLOOKUP(C85,Curve!S:T,2,FALSE)</f>
        <v>0.95937315472952767</v>
      </c>
    </row>
    <row r="86" spans="2:13" ht="12.75" customHeight="1" x14ac:dyDescent="0.4">
      <c r="B86" s="129">
        <v>65</v>
      </c>
      <c r="C86" s="132">
        <f t="shared" si="5"/>
        <v>44696</v>
      </c>
      <c r="D86" s="133">
        <f t="shared" ca="1" si="6"/>
        <v>886055.33864554833</v>
      </c>
      <c r="E86" s="130">
        <f ca="1">VLOOKUP(C86,Curve!S:U,3,FALSE)+$C$12</f>
        <v>3.8173798869302811</v>
      </c>
      <c r="F86" s="99">
        <f t="shared" ca="1" si="2"/>
        <v>4617.5683223751494</v>
      </c>
      <c r="G86" s="99">
        <f t="shared" ca="1" si="3"/>
        <v>2807.048159946462</v>
      </c>
      <c r="H86" s="99">
        <f t="shared" ca="1" si="7"/>
        <v>1810.5201624286874</v>
      </c>
      <c r="I86" s="134">
        <f t="shared" ref="I86:I149" ca="1" si="8">(D86-H86)*$I$15</f>
        <v>0</v>
      </c>
      <c r="J86" s="133">
        <f t="shared" ca="1" si="1"/>
        <v>884244.8184831196</v>
      </c>
      <c r="K86" s="135"/>
      <c r="L86" s="99">
        <f t="shared" ca="1" si="4"/>
        <v>4617.5683223751494</v>
      </c>
      <c r="M86" s="136">
        <f>VLOOKUP(C86,Curve!S:T,2,FALSE)</f>
        <v>0.95835394707563704</v>
      </c>
    </row>
    <row r="87" spans="2:13" ht="12.75" customHeight="1" x14ac:dyDescent="0.4">
      <c r="B87" s="129">
        <v>66</v>
      </c>
      <c r="C87" s="132">
        <f t="shared" si="5"/>
        <v>44727</v>
      </c>
      <c r="D87" s="133">
        <f t="shared" ca="1" si="6"/>
        <v>884244.8184831196</v>
      </c>
      <c r="E87" s="130">
        <f ca="1">VLOOKUP(C87,Curve!S:U,3,FALSE)+$C$12</f>
        <v>3.833643031625309</v>
      </c>
      <c r="F87" s="99">
        <f t="shared" ref="F87:F150" ca="1" si="9">(D87*((E86/100/12)*(1+E86/100/12)^(360+1-B87)) /( ((1+E86/100/12)^(360+1-B87))-1))</f>
        <v>4625.1451355596273</v>
      </c>
      <c r="G87" s="99">
        <f t="shared" ref="G87:G150" ca="1" si="10">D87*E86/100/12</f>
        <v>2812.9153209998149</v>
      </c>
      <c r="H87" s="99">
        <f t="shared" ca="1" si="7"/>
        <v>1812.2298145598124</v>
      </c>
      <c r="I87" s="134">
        <f t="shared" ca="1" si="8"/>
        <v>0</v>
      </c>
      <c r="J87" s="133">
        <f t="shared" ca="1" si="1"/>
        <v>882432.58866855979</v>
      </c>
      <c r="K87" s="135"/>
      <c r="L87" s="99">
        <f t="shared" ref="L87:L150" ca="1" si="11">F87+I87</f>
        <v>4625.1451355596273</v>
      </c>
      <c r="M87" s="136">
        <f>VLOOKUP(C87,Curve!S:T,2,FALSE)</f>
        <v>0.95728926640800616</v>
      </c>
    </row>
    <row r="88" spans="2:13" ht="12.75" customHeight="1" x14ac:dyDescent="0.4">
      <c r="B88" s="129">
        <v>67</v>
      </c>
      <c r="C88" s="132">
        <f t="shared" ref="C88:C151" si="12">EDATE(C87,1)</f>
        <v>44757</v>
      </c>
      <c r="D88" s="133">
        <f t="shared" ref="D88:D151" ca="1" si="13">J87</f>
        <v>882432.58866855979</v>
      </c>
      <c r="E88" s="130">
        <f ca="1">VLOOKUP(C88,Curve!S:U,3,FALSE)+$C$12</f>
        <v>3.849517458637739</v>
      </c>
      <c r="F88" s="99">
        <f t="shared" ca="1" si="9"/>
        <v>4632.9560506124226</v>
      </c>
      <c r="G88" s="99">
        <f t="shared" ca="1" si="10"/>
        <v>2819.1096203569218</v>
      </c>
      <c r="H88" s="99">
        <f t="shared" ref="H88:H151" ca="1" si="14">F88-G88</f>
        <v>1813.8464302555008</v>
      </c>
      <c r="I88" s="134">
        <f t="shared" ca="1" si="8"/>
        <v>0</v>
      </c>
      <c r="J88" s="133">
        <f t="shared" ref="J88:J151" ca="1" si="15">D88-H88-I88</f>
        <v>880618.74223830434</v>
      </c>
      <c r="K88" s="135"/>
      <c r="L88" s="99">
        <f t="shared" ca="1" si="11"/>
        <v>4632.9560506124226</v>
      </c>
      <c r="M88" s="136">
        <f>VLOOKUP(C88,Curve!S:T,2,FALSE)</f>
        <v>0.9562474414782427</v>
      </c>
    </row>
    <row r="89" spans="2:13" ht="12.75" customHeight="1" x14ac:dyDescent="0.4">
      <c r="B89" s="129">
        <v>68</v>
      </c>
      <c r="C89" s="132">
        <f t="shared" si="12"/>
        <v>44788</v>
      </c>
      <c r="D89" s="133">
        <f t="shared" ca="1" si="13"/>
        <v>880618.74223830434</v>
      </c>
      <c r="E89" s="130">
        <f ca="1">VLOOKUP(C89,Curve!S:U,3,FALSE)+$C$12</f>
        <v>3.8656591596363787</v>
      </c>
      <c r="F89" s="99">
        <f t="shared" ca="1" si="9"/>
        <v>4640.5659561479215</v>
      </c>
      <c r="G89" s="99">
        <f t="shared" ca="1" si="10"/>
        <v>2824.9643522082993</v>
      </c>
      <c r="H89" s="99">
        <f t="shared" ca="1" si="14"/>
        <v>1815.6016039396222</v>
      </c>
      <c r="I89" s="134">
        <f t="shared" ca="1" si="8"/>
        <v>0</v>
      </c>
      <c r="J89" s="133">
        <f t="shared" ca="1" si="15"/>
        <v>878803.14063436468</v>
      </c>
      <c r="K89" s="135"/>
      <c r="L89" s="99">
        <f t="shared" ca="1" si="11"/>
        <v>4640.5659561479215</v>
      </c>
      <c r="M89" s="136">
        <f>VLOOKUP(C89,Curve!S:T,2,FALSE)</f>
        <v>0.95515937274684393</v>
      </c>
    </row>
    <row r="90" spans="2:13" ht="12.75" customHeight="1" x14ac:dyDescent="0.4">
      <c r="B90" s="129">
        <v>69</v>
      </c>
      <c r="C90" s="132">
        <f t="shared" si="12"/>
        <v>44819</v>
      </c>
      <c r="D90" s="133">
        <f t="shared" ca="1" si="13"/>
        <v>878803.14063436468</v>
      </c>
      <c r="E90" s="130">
        <f ca="1">VLOOKUP(C90,Curve!S:U,3,FALSE)+$C$12</f>
        <v>3.8819242310182167</v>
      </c>
      <c r="F90" s="99">
        <f t="shared" ca="1" si="9"/>
        <v>4648.2893362431687</v>
      </c>
      <c r="G90" s="99">
        <f t="shared" ca="1" si="10"/>
        <v>2830.9611750920408</v>
      </c>
      <c r="H90" s="99">
        <f t="shared" ca="1" si="14"/>
        <v>1817.3281611511279</v>
      </c>
      <c r="I90" s="134">
        <f t="shared" ca="1" si="8"/>
        <v>0</v>
      </c>
      <c r="J90" s="133">
        <f t="shared" ca="1" si="15"/>
        <v>876985.81247321353</v>
      </c>
      <c r="K90" s="135"/>
      <c r="L90" s="99">
        <f t="shared" ca="1" si="11"/>
        <v>4648.2893362431687</v>
      </c>
      <c r="M90" s="136">
        <f>VLOOKUP(C90,Curve!S:T,2,FALSE)</f>
        <v>0.95405963760298962</v>
      </c>
    </row>
    <row r="91" spans="2:13" ht="12.75" customHeight="1" x14ac:dyDescent="0.4">
      <c r="B91" s="129">
        <v>70</v>
      </c>
      <c r="C91" s="132">
        <f t="shared" si="12"/>
        <v>44849</v>
      </c>
      <c r="D91" s="133">
        <f t="shared" ca="1" si="13"/>
        <v>876985.81247321353</v>
      </c>
      <c r="E91" s="130">
        <f ca="1">VLOOKUP(C91,Curve!S:U,3,FALSE)+$C$12</f>
        <v>3.8976735695116149</v>
      </c>
      <c r="F91" s="99">
        <f t="shared" ca="1" si="9"/>
        <v>4656.0569990606773</v>
      </c>
      <c r="G91" s="99">
        <f t="shared" ca="1" si="10"/>
        <v>2836.9937297491379</v>
      </c>
      <c r="H91" s="99">
        <f t="shared" ca="1" si="14"/>
        <v>1819.0632693115394</v>
      </c>
      <c r="I91" s="134">
        <f t="shared" ca="1" si="8"/>
        <v>0</v>
      </c>
      <c r="J91" s="133">
        <f t="shared" ca="1" si="15"/>
        <v>875166.74920390197</v>
      </c>
      <c r="K91" s="135"/>
      <c r="L91" s="99">
        <f t="shared" ca="1" si="11"/>
        <v>4656.0569990606773</v>
      </c>
      <c r="M91" s="136">
        <f>VLOOKUP(C91,Curve!S:T,2,FALSE)</f>
        <v>0.95298401593728999</v>
      </c>
    </row>
    <row r="92" spans="2:13" ht="12.75" customHeight="1" x14ac:dyDescent="0.4">
      <c r="B92" s="129">
        <v>71</v>
      </c>
      <c r="C92" s="132">
        <f t="shared" si="12"/>
        <v>44880</v>
      </c>
      <c r="D92" s="133">
        <f t="shared" ca="1" si="13"/>
        <v>875166.74920390197</v>
      </c>
      <c r="E92" s="130">
        <f ca="1">VLOOKUP(C92,Curve!S:U,3,FALSE)+$C$12</f>
        <v>3.913939917861029</v>
      </c>
      <c r="F92" s="99">
        <f t="shared" ca="1" si="9"/>
        <v>4663.5639356288148</v>
      </c>
      <c r="G92" s="99">
        <f t="shared" ca="1" si="10"/>
        <v>2842.5952560728742</v>
      </c>
      <c r="H92" s="99">
        <f t="shared" ca="1" si="14"/>
        <v>1820.9686795559405</v>
      </c>
      <c r="I92" s="134">
        <f t="shared" ca="1" si="8"/>
        <v>0</v>
      </c>
      <c r="J92" s="133">
        <f t="shared" ca="1" si="15"/>
        <v>873345.78052434605</v>
      </c>
      <c r="K92" s="135"/>
      <c r="L92" s="99">
        <f t="shared" ca="1" si="11"/>
        <v>4663.5639356288148</v>
      </c>
      <c r="M92" s="136">
        <f>VLOOKUP(C92,Curve!S:T,2,FALSE)</f>
        <v>0.95186125638469277</v>
      </c>
    </row>
    <row r="93" spans="2:13" ht="12.75" customHeight="1" x14ac:dyDescent="0.4">
      <c r="B93" s="129">
        <v>72</v>
      </c>
      <c r="C93" s="132">
        <f t="shared" si="12"/>
        <v>44910</v>
      </c>
      <c r="D93" s="133">
        <f t="shared" ca="1" si="13"/>
        <v>873345.78052434605</v>
      </c>
      <c r="E93" s="130">
        <f ca="1">VLOOKUP(C93,Curve!S:U,3,FALSE)+$C$12</f>
        <v>3.9158202620551785</v>
      </c>
      <c r="F93" s="99">
        <f t="shared" ca="1" si="9"/>
        <v>4671.3023330982051</v>
      </c>
      <c r="G93" s="99">
        <f t="shared" ca="1" si="10"/>
        <v>2848.5190937414459</v>
      </c>
      <c r="H93" s="99">
        <f t="shared" ca="1" si="14"/>
        <v>1822.7832393567592</v>
      </c>
      <c r="I93" s="134">
        <f t="shared" ca="1" si="8"/>
        <v>0</v>
      </c>
      <c r="J93" s="133">
        <f t="shared" ca="1" si="15"/>
        <v>871522.99728498934</v>
      </c>
      <c r="K93" s="135"/>
      <c r="L93" s="99">
        <f t="shared" ca="1" si="11"/>
        <v>4671.3023330982051</v>
      </c>
      <c r="M93" s="136">
        <f>VLOOKUP(C93,Curve!S:T,2,FALSE)</f>
        <v>0.9507634391702553</v>
      </c>
    </row>
    <row r="94" spans="2:13" ht="12.75" customHeight="1" x14ac:dyDescent="0.4">
      <c r="B94" s="129">
        <v>73</v>
      </c>
      <c r="C94" s="132">
        <f t="shared" si="12"/>
        <v>44941</v>
      </c>
      <c r="D94" s="133">
        <f t="shared" ca="1" si="13"/>
        <v>871522.99728498934</v>
      </c>
      <c r="E94" s="130">
        <f ca="1">VLOOKUP(C94,Curve!S:U,3,FALSE)+$C$12</f>
        <v>3.9164088896484017</v>
      </c>
      <c r="F94" s="99">
        <f t="shared" ca="1" si="9"/>
        <v>4672.1947860618557</v>
      </c>
      <c r="G94" s="99">
        <f t="shared" ca="1" si="10"/>
        <v>2843.9395096796848</v>
      </c>
      <c r="H94" s="99">
        <f t="shared" ca="1" si="14"/>
        <v>1828.2552763821709</v>
      </c>
      <c r="I94" s="134">
        <f t="shared" ca="1" si="8"/>
        <v>0</v>
      </c>
      <c r="J94" s="133">
        <f t="shared" ca="1" si="15"/>
        <v>869694.74200860714</v>
      </c>
      <c r="K94" s="135"/>
      <c r="L94" s="99">
        <f t="shared" ca="1" si="11"/>
        <v>4672.1947860618557</v>
      </c>
      <c r="M94" s="136">
        <f>VLOOKUP(C94,Curve!S:T,2,FALSE)</f>
        <v>0.94962886279167835</v>
      </c>
    </row>
    <row r="95" spans="2:13" ht="12.75" customHeight="1" x14ac:dyDescent="0.4">
      <c r="B95" s="129">
        <v>74</v>
      </c>
      <c r="C95" s="132">
        <f t="shared" si="12"/>
        <v>44972</v>
      </c>
      <c r="D95" s="133">
        <f t="shared" ca="1" si="13"/>
        <v>869694.74200860714</v>
      </c>
      <c r="E95" s="130">
        <f ca="1">VLOOKUP(C95,Curve!S:U,3,FALSE)+$C$12</f>
        <v>3.9318887971511929</v>
      </c>
      <c r="F95" s="99">
        <f t="shared" ca="1" si="9"/>
        <v>4672.4733852818372</v>
      </c>
      <c r="G95" s="99">
        <f t="shared" ca="1" si="10"/>
        <v>2838.4001824024854</v>
      </c>
      <c r="H95" s="99">
        <f t="shared" ca="1" si="14"/>
        <v>1834.0732028793518</v>
      </c>
      <c r="I95" s="134">
        <f t="shared" ca="1" si="8"/>
        <v>0</v>
      </c>
      <c r="J95" s="133">
        <f t="shared" ca="1" si="15"/>
        <v>867860.66880572774</v>
      </c>
      <c r="K95" s="135"/>
      <c r="L95" s="99">
        <f t="shared" ca="1" si="11"/>
        <v>4672.4733852818372</v>
      </c>
      <c r="M95" s="136">
        <f>VLOOKUP(C95,Curve!S:T,2,FALSE)</f>
        <v>0.94849517277894368</v>
      </c>
    </row>
    <row r="96" spans="2:13" ht="12.75" customHeight="1" x14ac:dyDescent="0.4">
      <c r="B96" s="129">
        <v>75</v>
      </c>
      <c r="C96" s="132">
        <f t="shared" si="12"/>
        <v>45000</v>
      </c>
      <c r="D96" s="133">
        <f t="shared" ca="1" si="13"/>
        <v>867860.66880572774</v>
      </c>
      <c r="E96" s="130">
        <f ca="1">VLOOKUP(C96,Curve!S:U,3,FALSE)+$C$12</f>
        <v>3.9460846455867538</v>
      </c>
      <c r="F96" s="99">
        <f t="shared" ca="1" si="9"/>
        <v>4679.7823790247367</v>
      </c>
      <c r="G96" s="99">
        <f t="shared" ca="1" si="10"/>
        <v>2843.6097009711521</v>
      </c>
      <c r="H96" s="99">
        <f t="shared" ca="1" si="14"/>
        <v>1836.1726780535846</v>
      </c>
      <c r="I96" s="134">
        <f t="shared" ca="1" si="8"/>
        <v>0</v>
      </c>
      <c r="J96" s="133">
        <f t="shared" ca="1" si="15"/>
        <v>866024.49612767412</v>
      </c>
      <c r="K96" s="135"/>
      <c r="L96" s="99">
        <f t="shared" ca="1" si="11"/>
        <v>4679.7823790247367</v>
      </c>
      <c r="M96" s="136">
        <f>VLOOKUP(C96,Curve!S:T,2,FALSE)</f>
        <v>0.94746126486420579</v>
      </c>
    </row>
    <row r="97" spans="2:13" ht="12.75" customHeight="1" x14ac:dyDescent="0.4">
      <c r="B97" s="129">
        <v>76</v>
      </c>
      <c r="C97" s="132">
        <f t="shared" si="12"/>
        <v>45031</v>
      </c>
      <c r="D97" s="133">
        <f t="shared" ca="1" si="13"/>
        <v>866024.49612767412</v>
      </c>
      <c r="E97" s="130">
        <f ca="1">VLOOKUP(C97,Curve!S:U,3,FALSE)+$C$12</f>
        <v>3.9615469973360273</v>
      </c>
      <c r="F97" s="99">
        <f t="shared" ca="1" si="9"/>
        <v>4686.4713557825016</v>
      </c>
      <c r="G97" s="99">
        <f t="shared" ca="1" si="10"/>
        <v>2847.8383057261835</v>
      </c>
      <c r="H97" s="99">
        <f t="shared" ca="1" si="14"/>
        <v>1838.6330500563181</v>
      </c>
      <c r="I97" s="134">
        <f t="shared" ca="1" si="8"/>
        <v>0</v>
      </c>
      <c r="J97" s="133">
        <f t="shared" ca="1" si="15"/>
        <v>864185.86307761783</v>
      </c>
      <c r="K97" s="135"/>
      <c r="L97" s="99">
        <f t="shared" ca="1" si="11"/>
        <v>4686.4713557825016</v>
      </c>
      <c r="M97" s="136">
        <f>VLOOKUP(C97,Curve!S:T,2,FALSE)</f>
        <v>0.94630664806101561</v>
      </c>
    </row>
    <row r="98" spans="2:13" ht="12.75" customHeight="1" x14ac:dyDescent="0.4">
      <c r="B98" s="129">
        <v>77</v>
      </c>
      <c r="C98" s="132">
        <f t="shared" si="12"/>
        <v>45061</v>
      </c>
      <c r="D98" s="133">
        <f t="shared" ca="1" si="13"/>
        <v>864185.86307761783</v>
      </c>
      <c r="E98" s="130">
        <f ca="1">VLOOKUP(C98,Curve!S:U,3,FALSE)+$C$12</f>
        <v>3.97651903922974</v>
      </c>
      <c r="F98" s="99">
        <f t="shared" ca="1" si="9"/>
        <v>4693.7420704385922</v>
      </c>
      <c r="G98" s="99">
        <f t="shared" ca="1" si="10"/>
        <v>2852.9274258461501</v>
      </c>
      <c r="H98" s="99">
        <f t="shared" ca="1" si="14"/>
        <v>1840.8146445924422</v>
      </c>
      <c r="I98" s="134">
        <f t="shared" ca="1" si="8"/>
        <v>0</v>
      </c>
      <c r="J98" s="133">
        <f t="shared" ca="1" si="15"/>
        <v>862345.04843302537</v>
      </c>
      <c r="K98" s="135"/>
      <c r="L98" s="99">
        <f t="shared" ca="1" si="11"/>
        <v>4693.7420704385922</v>
      </c>
      <c r="M98" s="136">
        <f>VLOOKUP(C98,Curve!S:T,2,FALSE)</f>
        <v>0.94517877667786365</v>
      </c>
    </row>
    <row r="99" spans="2:13" ht="12.75" customHeight="1" x14ac:dyDescent="0.4">
      <c r="B99" s="129">
        <v>78</v>
      </c>
      <c r="C99" s="132">
        <f t="shared" si="12"/>
        <v>45092</v>
      </c>
      <c r="D99" s="133">
        <f t="shared" ca="1" si="13"/>
        <v>862345.04843302537</v>
      </c>
      <c r="E99" s="130">
        <f ca="1">VLOOKUP(C99,Curve!S:U,3,FALSE)+$C$12</f>
        <v>3.9919825438195033</v>
      </c>
      <c r="F99" s="99">
        <f t="shared" ca="1" si="9"/>
        <v>4700.7677691256113</v>
      </c>
      <c r="G99" s="99">
        <f t="shared" ca="1" si="10"/>
        <v>2857.609586232848</v>
      </c>
      <c r="H99" s="99">
        <f t="shared" ca="1" si="14"/>
        <v>1843.1581828927633</v>
      </c>
      <c r="I99" s="134">
        <f t="shared" ca="1" si="8"/>
        <v>0</v>
      </c>
      <c r="J99" s="133">
        <f t="shared" ca="1" si="15"/>
        <v>860501.89025013265</v>
      </c>
      <c r="K99" s="135"/>
      <c r="L99" s="99">
        <f t="shared" ca="1" si="11"/>
        <v>4700.7677691256113</v>
      </c>
      <c r="M99" s="136">
        <f>VLOOKUP(C99,Curve!S:T,2,FALSE)</f>
        <v>0.94400289158780759</v>
      </c>
    </row>
    <row r="100" spans="2:13" ht="12.75" customHeight="1" x14ac:dyDescent="0.4">
      <c r="B100" s="129">
        <v>79</v>
      </c>
      <c r="C100" s="132">
        <f t="shared" si="12"/>
        <v>45122</v>
      </c>
      <c r="D100" s="133">
        <f t="shared" ca="1" si="13"/>
        <v>860501.89025013265</v>
      </c>
      <c r="E100" s="130">
        <f ca="1">VLOOKUP(C100,Curve!S:U,3,FALSE)+$C$12</f>
        <v>4.0070764134960779</v>
      </c>
      <c r="F100" s="99">
        <f t="shared" ca="1" si="9"/>
        <v>4708.0090876682489</v>
      </c>
      <c r="G100" s="99">
        <f t="shared" ca="1" si="10"/>
        <v>2862.59043733518</v>
      </c>
      <c r="H100" s="99">
        <f t="shared" ca="1" si="14"/>
        <v>1845.4186503330689</v>
      </c>
      <c r="I100" s="134">
        <f t="shared" ca="1" si="8"/>
        <v>0</v>
      </c>
      <c r="J100" s="133">
        <f t="shared" ca="1" si="15"/>
        <v>858656.47159979958</v>
      </c>
      <c r="K100" s="135"/>
      <c r="L100" s="99">
        <f t="shared" ca="1" si="11"/>
        <v>4708.0090876682489</v>
      </c>
      <c r="M100" s="136">
        <f>VLOOKUP(C100,Curve!S:T,2,FALSE)</f>
        <v>0.94285452293544703</v>
      </c>
    </row>
    <row r="101" spans="2:13" ht="12.75" customHeight="1" x14ac:dyDescent="0.4">
      <c r="B101" s="129">
        <v>80</v>
      </c>
      <c r="C101" s="132">
        <f t="shared" si="12"/>
        <v>45153</v>
      </c>
      <c r="D101" s="133">
        <f t="shared" ca="1" si="13"/>
        <v>858656.47159979958</v>
      </c>
      <c r="E101" s="130">
        <f ca="1">VLOOKUP(C101,Curve!S:U,3,FALSE)+$C$12</f>
        <v>4.0224243832054229</v>
      </c>
      <c r="F101" s="99">
        <f t="shared" ca="1" si="9"/>
        <v>4715.0626307134999</v>
      </c>
      <c r="G101" s="99">
        <f t="shared" ca="1" si="10"/>
        <v>2867.2517455361012</v>
      </c>
      <c r="H101" s="99">
        <f t="shared" ca="1" si="14"/>
        <v>1847.8108851773986</v>
      </c>
      <c r="I101" s="134">
        <f t="shared" ca="1" si="8"/>
        <v>0</v>
      </c>
      <c r="J101" s="133">
        <f t="shared" ca="1" si="15"/>
        <v>856808.66071462224</v>
      </c>
      <c r="K101" s="135"/>
      <c r="L101" s="99">
        <f t="shared" ca="1" si="11"/>
        <v>4715.0626307134999</v>
      </c>
      <c r="M101" s="136">
        <f>VLOOKUP(C101,Curve!S:T,2,FALSE)</f>
        <v>0.94165744964563514</v>
      </c>
    </row>
    <row r="102" spans="2:13" ht="12.75" customHeight="1" x14ac:dyDescent="0.4">
      <c r="B102" s="129">
        <v>81</v>
      </c>
      <c r="C102" s="132">
        <f t="shared" si="12"/>
        <v>45184</v>
      </c>
      <c r="D102" s="133">
        <f t="shared" ca="1" si="13"/>
        <v>856808.66071462224</v>
      </c>
      <c r="E102" s="130">
        <f ca="1">VLOOKUP(C102,Curve!S:U,3,FALSE)+$C$12</f>
        <v>4.0378896258490427</v>
      </c>
      <c r="F102" s="99">
        <f t="shared" ca="1" si="9"/>
        <v>4722.2199027064426</v>
      </c>
      <c r="G102" s="99">
        <f t="shared" ca="1" si="10"/>
        <v>2872.040040500066</v>
      </c>
      <c r="H102" s="99">
        <f t="shared" ca="1" si="14"/>
        <v>1850.1798622063766</v>
      </c>
      <c r="I102" s="134">
        <f t="shared" ca="1" si="8"/>
        <v>0</v>
      </c>
      <c r="J102" s="133">
        <f t="shared" ca="1" si="15"/>
        <v>854958.4808524159</v>
      </c>
      <c r="K102" s="135"/>
      <c r="L102" s="99">
        <f t="shared" ca="1" si="11"/>
        <v>4722.2199027064426</v>
      </c>
      <c r="M102" s="136">
        <f>VLOOKUP(C102,Curve!S:T,2,FALSE)</f>
        <v>0.94044982002732269</v>
      </c>
    </row>
    <row r="103" spans="2:13" ht="12.75" customHeight="1" x14ac:dyDescent="0.4">
      <c r="B103" s="129">
        <v>82</v>
      </c>
      <c r="C103" s="132">
        <f t="shared" si="12"/>
        <v>45214</v>
      </c>
      <c r="D103" s="133">
        <f t="shared" ca="1" si="13"/>
        <v>854958.4808524159</v>
      </c>
      <c r="E103" s="130">
        <f ca="1">VLOOKUP(C103,Curve!S:U,3,FALSE)+$C$12</f>
        <v>4.0528644664400515</v>
      </c>
      <c r="F103" s="99">
        <f t="shared" ca="1" si="9"/>
        <v>4729.4167417111175</v>
      </c>
      <c r="G103" s="99">
        <f t="shared" ca="1" si="10"/>
        <v>2876.8566503046895</v>
      </c>
      <c r="H103" s="99">
        <f t="shared" ca="1" si="14"/>
        <v>1852.560091406428</v>
      </c>
      <c r="I103" s="134">
        <f t="shared" ca="1" si="8"/>
        <v>0</v>
      </c>
      <c r="J103" s="133">
        <f t="shared" ca="1" si="15"/>
        <v>853105.92076100945</v>
      </c>
      <c r="K103" s="135"/>
      <c r="L103" s="99">
        <f t="shared" ca="1" si="11"/>
        <v>4729.4167417111175</v>
      </c>
      <c r="M103" s="136">
        <f>VLOOKUP(C103,Curve!S:T,2,FALSE)</f>
        <v>0.9392708614580928</v>
      </c>
    </row>
    <row r="104" spans="2:13" ht="12.75" customHeight="1" x14ac:dyDescent="0.4">
      <c r="B104" s="129">
        <v>83</v>
      </c>
      <c r="C104" s="132">
        <f t="shared" si="12"/>
        <v>45245</v>
      </c>
      <c r="D104" s="133">
        <f t="shared" ca="1" si="13"/>
        <v>853105.92076100945</v>
      </c>
      <c r="E104" s="130">
        <f ca="1">VLOOKUP(C104,Curve!S:U,3,FALSE)+$C$12</f>
        <v>4.0683308610524804</v>
      </c>
      <c r="F104" s="99">
        <f t="shared" ca="1" si="9"/>
        <v>4736.3705950904787</v>
      </c>
      <c r="G104" s="99">
        <f t="shared" ca="1" si="10"/>
        <v>2881.2688936349314</v>
      </c>
      <c r="H104" s="99">
        <f t="shared" ca="1" si="14"/>
        <v>1855.1017014555473</v>
      </c>
      <c r="I104" s="134">
        <f t="shared" ca="1" si="8"/>
        <v>0</v>
      </c>
      <c r="J104" s="133">
        <f t="shared" ca="1" si="15"/>
        <v>851250.81905955391</v>
      </c>
      <c r="K104" s="135"/>
      <c r="L104" s="99">
        <f t="shared" ca="1" si="11"/>
        <v>4736.3705950904787</v>
      </c>
      <c r="M104" s="136">
        <f>VLOOKUP(C104,Curve!S:T,2,FALSE)</f>
        <v>0.93804240805363159</v>
      </c>
    </row>
    <row r="105" spans="2:13" ht="12.75" customHeight="1" x14ac:dyDescent="0.4">
      <c r="B105" s="129">
        <v>84</v>
      </c>
      <c r="C105" s="132">
        <f t="shared" si="12"/>
        <v>45275</v>
      </c>
      <c r="D105" s="133">
        <f t="shared" ca="1" si="13"/>
        <v>851250.81905955391</v>
      </c>
      <c r="E105" s="130">
        <f ca="1">VLOOKUP(C105,Curve!S:U,3,FALSE)+$C$12</f>
        <v>4.0266898055106948</v>
      </c>
      <c r="F105" s="99">
        <f t="shared" ca="1" si="9"/>
        <v>4743.5373871921793</v>
      </c>
      <c r="G105" s="99">
        <f t="shared" ca="1" si="10"/>
        <v>2885.9749813968206</v>
      </c>
      <c r="H105" s="99">
        <f t="shared" ca="1" si="14"/>
        <v>1857.5624057953587</v>
      </c>
      <c r="I105" s="134">
        <f t="shared" ca="1" si="8"/>
        <v>0</v>
      </c>
      <c r="J105" s="133">
        <f t="shared" ca="1" si="15"/>
        <v>849393.25665375858</v>
      </c>
      <c r="K105" s="135"/>
      <c r="L105" s="99">
        <f t="shared" ca="1" si="11"/>
        <v>4743.5373871921793</v>
      </c>
      <c r="M105" s="136">
        <f>VLOOKUP(C105,Curve!S:T,2,FALSE)</f>
        <v>0.93684338563771874</v>
      </c>
    </row>
    <row r="106" spans="2:13" ht="12.75" customHeight="1" x14ac:dyDescent="0.4">
      <c r="B106" s="129">
        <v>85</v>
      </c>
      <c r="C106" s="132">
        <f t="shared" si="12"/>
        <v>45306</v>
      </c>
      <c r="D106" s="133">
        <f t="shared" ca="1" si="13"/>
        <v>849393.25665375858</v>
      </c>
      <c r="E106" s="130">
        <f ca="1">VLOOKUP(C106,Curve!S:U,3,FALSE)+$C$12</f>
        <v>3.9800868507773846</v>
      </c>
      <c r="F106" s="99">
        <f t="shared" ca="1" si="9"/>
        <v>4724.3124480306888</v>
      </c>
      <c r="G106" s="99">
        <f t="shared" ca="1" si="10"/>
        <v>2850.2026395310154</v>
      </c>
      <c r="H106" s="99">
        <f t="shared" ca="1" si="14"/>
        <v>1874.1098084996734</v>
      </c>
      <c r="I106" s="134">
        <f t="shared" ca="1" si="8"/>
        <v>0</v>
      </c>
      <c r="J106" s="133">
        <f t="shared" ca="1" si="15"/>
        <v>847519.14684525889</v>
      </c>
      <c r="K106" s="135"/>
      <c r="L106" s="99">
        <f t="shared" ca="1" si="11"/>
        <v>4724.3124480306888</v>
      </c>
      <c r="M106" s="136">
        <f>VLOOKUP(C106,Curve!S:T,2,FALSE)</f>
        <v>0.93563859118816406</v>
      </c>
    </row>
    <row r="107" spans="2:13" ht="12.75" customHeight="1" x14ac:dyDescent="0.4">
      <c r="B107" s="129">
        <v>86</v>
      </c>
      <c r="C107" s="132">
        <f t="shared" si="12"/>
        <v>45337</v>
      </c>
      <c r="D107" s="133">
        <f t="shared" ca="1" si="13"/>
        <v>847519.14684525889</v>
      </c>
      <c r="E107" s="130">
        <f ca="1">VLOOKUP(C107,Curve!S:U,3,FALSE)+$C$12</f>
        <v>3.9927246384927706</v>
      </c>
      <c r="F107" s="99">
        <f t="shared" ca="1" si="9"/>
        <v>4702.9116262501539</v>
      </c>
      <c r="G107" s="99">
        <f t="shared" ca="1" si="10"/>
        <v>2810.9998434507347</v>
      </c>
      <c r="H107" s="99">
        <f t="shared" ca="1" si="14"/>
        <v>1891.9117827994191</v>
      </c>
      <c r="I107" s="134">
        <f t="shared" ca="1" si="8"/>
        <v>0</v>
      </c>
      <c r="J107" s="133">
        <f t="shared" ca="1" si="15"/>
        <v>845627.23506245948</v>
      </c>
      <c r="K107" s="135"/>
      <c r="L107" s="99">
        <f t="shared" ca="1" si="11"/>
        <v>4702.9116262501539</v>
      </c>
      <c r="M107" s="136">
        <f>VLOOKUP(C107,Curve!S:T,2,FALSE)</f>
        <v>0.93447178453688395</v>
      </c>
    </row>
    <row r="108" spans="2:13" ht="12.75" customHeight="1" x14ac:dyDescent="0.4">
      <c r="B108" s="129">
        <v>87</v>
      </c>
      <c r="C108" s="132">
        <f t="shared" si="12"/>
        <v>45366</v>
      </c>
      <c r="D108" s="133">
        <f t="shared" ca="1" si="13"/>
        <v>845627.23506245948</v>
      </c>
      <c r="E108" s="130">
        <f ca="1">VLOOKUP(C108,Curve!S:U,3,FALSE)+$C$12</f>
        <v>4.0046677048874635</v>
      </c>
      <c r="F108" s="99">
        <f t="shared" ca="1" si="9"/>
        <v>4708.6923844089806</v>
      </c>
      <c r="G108" s="99">
        <f t="shared" ca="1" si="10"/>
        <v>2813.6305803453329</v>
      </c>
      <c r="H108" s="99">
        <f t="shared" ca="1" si="14"/>
        <v>1895.0618040636477</v>
      </c>
      <c r="I108" s="134">
        <f t="shared" ca="1" si="8"/>
        <v>0</v>
      </c>
      <c r="J108" s="133">
        <f t="shared" ca="1" si="15"/>
        <v>843732.17325839587</v>
      </c>
      <c r="K108" s="135"/>
      <c r="L108" s="99">
        <f t="shared" ca="1" si="11"/>
        <v>4708.6923844089806</v>
      </c>
      <c r="M108" s="136">
        <f>VLOOKUP(C108,Curve!S:T,2,FALSE)</f>
        <v>0.93337233831664934</v>
      </c>
    </row>
    <row r="109" spans="2:13" ht="12.75" customHeight="1" x14ac:dyDescent="0.4">
      <c r="B109" s="129">
        <v>88</v>
      </c>
      <c r="C109" s="132">
        <f t="shared" si="12"/>
        <v>45397</v>
      </c>
      <c r="D109" s="133">
        <f t="shared" ca="1" si="13"/>
        <v>843732.17325839587</v>
      </c>
      <c r="E109" s="130">
        <f ca="1">VLOOKUP(C109,Curve!S:U,3,FALSE)+$C$12</f>
        <v>4.0173263801620651</v>
      </c>
      <c r="F109" s="99">
        <f t="shared" ca="1" si="9"/>
        <v>4714.1424919680076</v>
      </c>
      <c r="G109" s="99">
        <f t="shared" ca="1" si="10"/>
        <v>2815.7224881853431</v>
      </c>
      <c r="H109" s="99">
        <f t="shared" ca="1" si="14"/>
        <v>1898.4200037826645</v>
      </c>
      <c r="I109" s="134">
        <f t="shared" ca="1" si="8"/>
        <v>0</v>
      </c>
      <c r="J109" s="133">
        <f t="shared" ca="1" si="15"/>
        <v>841833.75325461326</v>
      </c>
      <c r="K109" s="135"/>
      <c r="L109" s="99">
        <f t="shared" ca="1" si="11"/>
        <v>4714.1424919680076</v>
      </c>
      <c r="M109" s="136">
        <f>VLOOKUP(C109,Curve!S:T,2,FALSE)</f>
        <v>0.93218918259683525</v>
      </c>
    </row>
    <row r="110" spans="2:13" ht="12.75" customHeight="1" x14ac:dyDescent="0.4">
      <c r="B110" s="129">
        <v>89</v>
      </c>
      <c r="C110" s="132">
        <f t="shared" si="12"/>
        <v>45427</v>
      </c>
      <c r="D110" s="133">
        <f t="shared" ca="1" si="13"/>
        <v>841833.75325461326</v>
      </c>
      <c r="E110" s="130">
        <f ca="1">VLOOKUP(C110,Curve!S:U,3,FALSE)+$C$12</f>
        <v>4.0295835669267399</v>
      </c>
      <c r="F110" s="99">
        <f t="shared" ca="1" si="9"/>
        <v>4719.9054732302566</v>
      </c>
      <c r="G110" s="99">
        <f t="shared" ca="1" si="10"/>
        <v>2818.2674538838342</v>
      </c>
      <c r="H110" s="99">
        <f t="shared" ca="1" si="14"/>
        <v>1901.6380193464224</v>
      </c>
      <c r="I110" s="134">
        <f t="shared" ca="1" si="8"/>
        <v>0</v>
      </c>
      <c r="J110" s="133">
        <f t="shared" ca="1" si="15"/>
        <v>839932.11523526686</v>
      </c>
      <c r="K110" s="135"/>
      <c r="L110" s="99">
        <f t="shared" ca="1" si="11"/>
        <v>4719.9054732302566</v>
      </c>
      <c r="M110" s="136">
        <f>VLOOKUP(C110,Curve!S:T,2,FALSE)</f>
        <v>0.93103607848227576</v>
      </c>
    </row>
    <row r="111" spans="2:13" ht="12.75" customHeight="1" x14ac:dyDescent="0.4">
      <c r="B111" s="129">
        <v>90</v>
      </c>
      <c r="C111" s="132">
        <f t="shared" si="12"/>
        <v>45458</v>
      </c>
      <c r="D111" s="133">
        <f t="shared" ca="1" si="13"/>
        <v>839932.11523526686</v>
      </c>
      <c r="E111" s="130">
        <f ca="1">VLOOKUP(C111,Curve!S:U,3,FALSE)+$C$12</f>
        <v>4.0422430146851962</v>
      </c>
      <c r="F111" s="99">
        <f t="shared" ca="1" si="9"/>
        <v>4725.4724210423738</v>
      </c>
      <c r="G111" s="99">
        <f t="shared" ca="1" si="10"/>
        <v>2820.4805407383737</v>
      </c>
      <c r="H111" s="99">
        <f t="shared" ca="1" si="14"/>
        <v>1904.991880304</v>
      </c>
      <c r="I111" s="134">
        <f t="shared" ca="1" si="8"/>
        <v>0</v>
      </c>
      <c r="J111" s="133">
        <f t="shared" ca="1" si="15"/>
        <v>838027.12335496291</v>
      </c>
      <c r="K111" s="135"/>
      <c r="L111" s="99">
        <f t="shared" ca="1" si="11"/>
        <v>4725.4724210423738</v>
      </c>
      <c r="M111" s="136">
        <f>VLOOKUP(C111,Curve!S:T,2,FALSE)</f>
        <v>0.92983650143608076</v>
      </c>
    </row>
    <row r="112" spans="2:13" ht="12.75" customHeight="1" x14ac:dyDescent="0.4">
      <c r="B112" s="129">
        <v>91</v>
      </c>
      <c r="C112" s="132">
        <f t="shared" si="12"/>
        <v>45488</v>
      </c>
      <c r="D112" s="133">
        <f t="shared" ca="1" si="13"/>
        <v>838027.12335496291</v>
      </c>
      <c r="E112" s="130">
        <f ca="1">VLOOKUP(C112,Curve!S:U,3,FALSE)+$C$12</f>
        <v>4.0545997722996585</v>
      </c>
      <c r="F112" s="99">
        <f t="shared" ca="1" si="9"/>
        <v>4731.2083325568592</v>
      </c>
      <c r="G112" s="99">
        <f t="shared" ca="1" si="10"/>
        <v>2822.9244045819401</v>
      </c>
      <c r="H112" s="99">
        <f t="shared" ca="1" si="14"/>
        <v>1908.2839279749192</v>
      </c>
      <c r="I112" s="134">
        <f t="shared" ca="1" si="8"/>
        <v>0</v>
      </c>
      <c r="J112" s="133">
        <f t="shared" ca="1" si="15"/>
        <v>836118.83942698804</v>
      </c>
      <c r="K112" s="135"/>
      <c r="L112" s="99">
        <f t="shared" ca="1" si="11"/>
        <v>4731.2083325568592</v>
      </c>
      <c r="M112" s="136">
        <f>VLOOKUP(C112,Curve!S:T,2,FALSE)</f>
        <v>0.92866757534501998</v>
      </c>
    </row>
    <row r="113" spans="2:13" ht="12.75" customHeight="1" x14ac:dyDescent="0.4">
      <c r="B113" s="129">
        <v>92</v>
      </c>
      <c r="C113" s="132">
        <f t="shared" si="12"/>
        <v>45519</v>
      </c>
      <c r="D113" s="133">
        <f t="shared" ca="1" si="13"/>
        <v>836118.83942698804</v>
      </c>
      <c r="E113" s="130">
        <f ca="1">VLOOKUP(C113,Curve!S:U,3,FALSE)+$C$12</f>
        <v>4.0671644638796556</v>
      </c>
      <c r="F113" s="99">
        <f t="shared" ca="1" si="9"/>
        <v>4736.7936598439574</v>
      </c>
      <c r="G113" s="99">
        <f t="shared" ca="1" si="10"/>
        <v>2825.1060466301005</v>
      </c>
      <c r="H113" s="99">
        <f t="shared" ca="1" si="14"/>
        <v>1911.6876132138568</v>
      </c>
      <c r="I113" s="134">
        <f t="shared" ca="1" si="8"/>
        <v>0</v>
      </c>
      <c r="J113" s="133">
        <f t="shared" ca="1" si="15"/>
        <v>834207.15181377414</v>
      </c>
      <c r="K113" s="135"/>
      <c r="L113" s="99">
        <f t="shared" ca="1" si="11"/>
        <v>4736.7936598439574</v>
      </c>
      <c r="M113" s="136">
        <f>VLOOKUP(C113,Curve!S:T,2,FALSE)</f>
        <v>0.92745164377841538</v>
      </c>
    </row>
    <row r="114" spans="2:13" ht="12.75" customHeight="1" x14ac:dyDescent="0.4">
      <c r="B114" s="129">
        <v>93</v>
      </c>
      <c r="C114" s="132">
        <f t="shared" si="12"/>
        <v>45550</v>
      </c>
      <c r="D114" s="133">
        <f t="shared" ca="1" si="13"/>
        <v>834207.15181377414</v>
      </c>
      <c r="E114" s="130">
        <f ca="1">VLOOKUP(C114,Curve!S:U,3,FALSE)+$C$12</f>
        <v>4.0798250763359167</v>
      </c>
      <c r="F114" s="99">
        <f t="shared" ca="1" si="9"/>
        <v>4742.4592494734088</v>
      </c>
      <c r="G114" s="99">
        <f t="shared" ca="1" si="10"/>
        <v>2827.3814028093693</v>
      </c>
      <c r="H114" s="99">
        <f t="shared" ca="1" si="14"/>
        <v>1915.0778466640395</v>
      </c>
      <c r="I114" s="134">
        <f t="shared" ca="1" si="8"/>
        <v>0</v>
      </c>
      <c r="J114" s="133">
        <f t="shared" ca="1" si="15"/>
        <v>832292.07396711013</v>
      </c>
      <c r="K114" s="135"/>
      <c r="L114" s="99">
        <f t="shared" ca="1" si="11"/>
        <v>4742.4592494734088</v>
      </c>
      <c r="M114" s="136">
        <f>VLOOKUP(C114,Curve!S:T,2,FALSE)</f>
        <v>0.92622757199570305</v>
      </c>
    </row>
    <row r="115" spans="2:13" ht="12.75" customHeight="1" x14ac:dyDescent="0.4">
      <c r="B115" s="129">
        <v>94</v>
      </c>
      <c r="C115" s="132">
        <f t="shared" si="12"/>
        <v>45580</v>
      </c>
      <c r="D115" s="133">
        <f t="shared" ca="1" si="13"/>
        <v>832292.07396711013</v>
      </c>
      <c r="E115" s="130">
        <f ca="1">VLOOKUP(C115,Curve!S:U,3,FALSE)+$C$12</f>
        <v>4.0920841385538731</v>
      </c>
      <c r="F115" s="99">
        <f t="shared" ca="1" si="9"/>
        <v>4748.1542593416852</v>
      </c>
      <c r="G115" s="99">
        <f t="shared" ca="1" si="10"/>
        <v>2829.6717285055365</v>
      </c>
      <c r="H115" s="99">
        <f t="shared" ca="1" si="14"/>
        <v>1918.4825308361487</v>
      </c>
      <c r="I115" s="134">
        <f t="shared" ca="1" si="8"/>
        <v>0</v>
      </c>
      <c r="J115" s="133">
        <f t="shared" ca="1" si="15"/>
        <v>830373.591436274</v>
      </c>
      <c r="K115" s="135"/>
      <c r="L115" s="99">
        <f t="shared" ca="1" si="11"/>
        <v>4748.1542593416852</v>
      </c>
      <c r="M115" s="136">
        <f>VLOOKUP(C115,Curve!S:T,2,FALSE)</f>
        <v>0.92503504781684909</v>
      </c>
    </row>
    <row r="116" spans="2:13" ht="12.75" customHeight="1" x14ac:dyDescent="0.4">
      <c r="B116" s="129">
        <v>95</v>
      </c>
      <c r="C116" s="132">
        <f t="shared" si="12"/>
        <v>45611</v>
      </c>
      <c r="D116" s="133">
        <f t="shared" ca="1" si="13"/>
        <v>830373.591436274</v>
      </c>
      <c r="E116" s="130">
        <f ca="1">VLOOKUP(C116,Curve!S:U,3,FALSE)+$C$12</f>
        <v>4.1047455230163044</v>
      </c>
      <c r="F116" s="99">
        <f t="shared" ca="1" si="9"/>
        <v>4753.6551601705705</v>
      </c>
      <c r="G116" s="99">
        <f t="shared" ca="1" si="10"/>
        <v>2831.6321688253261</v>
      </c>
      <c r="H116" s="99">
        <f t="shared" ca="1" si="14"/>
        <v>1922.0229913452445</v>
      </c>
      <c r="I116" s="134">
        <f t="shared" ca="1" si="8"/>
        <v>0</v>
      </c>
      <c r="J116" s="133">
        <f t="shared" ca="1" si="15"/>
        <v>828451.56844492874</v>
      </c>
      <c r="K116" s="135"/>
      <c r="L116" s="99">
        <f t="shared" ca="1" si="11"/>
        <v>4753.6551601705705</v>
      </c>
      <c r="M116" s="136">
        <f>VLOOKUP(C116,Curve!S:T,2,FALSE)</f>
        <v>0.92379491755322241</v>
      </c>
    </row>
    <row r="117" spans="2:13" ht="12.75" customHeight="1" x14ac:dyDescent="0.4">
      <c r="B117" s="129">
        <v>96</v>
      </c>
      <c r="C117" s="132">
        <f t="shared" si="12"/>
        <v>45641</v>
      </c>
      <c r="D117" s="133">
        <f t="shared" ca="1" si="13"/>
        <v>828451.56844492874</v>
      </c>
      <c r="E117" s="130">
        <f ca="1">VLOOKUP(C117,Curve!S:U,3,FALSE)+$C$12</f>
        <v>4.1178803053858992</v>
      </c>
      <c r="F117" s="99">
        <f t="shared" ca="1" si="9"/>
        <v>4759.3226178374725</v>
      </c>
      <c r="G117" s="99">
        <f t="shared" ca="1" si="10"/>
        <v>2833.8190555084639</v>
      </c>
      <c r="H117" s="99">
        <f t="shared" ca="1" si="14"/>
        <v>1925.5035623290087</v>
      </c>
      <c r="I117" s="134">
        <f t="shared" ca="1" si="8"/>
        <v>0</v>
      </c>
      <c r="J117" s="133">
        <f t="shared" ca="1" si="15"/>
        <v>826526.06488259975</v>
      </c>
      <c r="K117" s="135"/>
      <c r="L117" s="99">
        <f t="shared" ca="1" si="11"/>
        <v>4759.3226178374725</v>
      </c>
      <c r="M117" s="136">
        <f>VLOOKUP(C117,Curve!S:T,2,FALSE)</f>
        <v>0.92258692448178203</v>
      </c>
    </row>
    <row r="118" spans="2:13" ht="12.75" customHeight="1" x14ac:dyDescent="0.4">
      <c r="B118" s="129">
        <v>97</v>
      </c>
      <c r="C118" s="132">
        <f t="shared" si="12"/>
        <v>45672</v>
      </c>
      <c r="D118" s="133">
        <f t="shared" ca="1" si="13"/>
        <v>826526.06488259975</v>
      </c>
      <c r="E118" s="130">
        <f ca="1">VLOOKUP(C118,Curve!S:U,3,FALSE)+$C$12</f>
        <v>4.1311188488377981</v>
      </c>
      <c r="F118" s="99">
        <f t="shared" ca="1" si="9"/>
        <v>4765.1875646926519</v>
      </c>
      <c r="G118" s="99">
        <f t="shared" ca="1" si="10"/>
        <v>2836.2795037234714</v>
      </c>
      <c r="H118" s="99">
        <f t="shared" ca="1" si="14"/>
        <v>1928.9080609691805</v>
      </c>
      <c r="I118" s="134">
        <f t="shared" ca="1" si="8"/>
        <v>0</v>
      </c>
      <c r="J118" s="133">
        <f t="shared" ca="1" si="15"/>
        <v>824597.15682163055</v>
      </c>
      <c r="K118" s="135"/>
      <c r="L118" s="99">
        <f t="shared" ca="1" si="11"/>
        <v>4765.1875646926519</v>
      </c>
      <c r="M118" s="136">
        <f>VLOOKUP(C118,Curve!S:T,2,FALSE)</f>
        <v>0.92133020939779919</v>
      </c>
    </row>
    <row r="119" spans="2:13" ht="12.75" customHeight="1" x14ac:dyDescent="0.4">
      <c r="B119" s="129">
        <v>98</v>
      </c>
      <c r="C119" s="132">
        <f t="shared" si="12"/>
        <v>45703</v>
      </c>
      <c r="D119" s="133">
        <f t="shared" ca="1" si="13"/>
        <v>824597.15682163055</v>
      </c>
      <c r="E119" s="130">
        <f ca="1">VLOOKUP(C119,Curve!S:U,3,FALSE)+$C$12</f>
        <v>4.1438588391437081</v>
      </c>
      <c r="F119" s="99">
        <f t="shared" ca="1" si="9"/>
        <v>4771.0843547083714</v>
      </c>
      <c r="G119" s="99">
        <f t="shared" ca="1" si="10"/>
        <v>2838.7573810365793</v>
      </c>
      <c r="H119" s="99">
        <f t="shared" ca="1" si="14"/>
        <v>1932.3269736717921</v>
      </c>
      <c r="I119" s="134">
        <f t="shared" ca="1" si="8"/>
        <v>0</v>
      </c>
      <c r="J119" s="133">
        <f t="shared" ca="1" si="15"/>
        <v>822664.82984795875</v>
      </c>
      <c r="K119" s="135"/>
      <c r="L119" s="99">
        <f t="shared" ca="1" si="11"/>
        <v>4771.0843547083714</v>
      </c>
      <c r="M119" s="136">
        <f>VLOOKUP(C119,Curve!S:T,2,FALSE)</f>
        <v>0.9200650265470004</v>
      </c>
    </row>
    <row r="120" spans="2:13" ht="12.75" customHeight="1" x14ac:dyDescent="0.4">
      <c r="B120" s="129">
        <v>99</v>
      </c>
      <c r="C120" s="132">
        <f t="shared" si="12"/>
        <v>45731</v>
      </c>
      <c r="D120" s="133">
        <f t="shared" ca="1" si="13"/>
        <v>822664.82984795875</v>
      </c>
      <c r="E120" s="130">
        <f ca="1">VLOOKUP(C120,Curve!S:U,3,FALSE)+$C$12</f>
        <v>4.1555169267189029</v>
      </c>
      <c r="F120" s="99">
        <f t="shared" ca="1" si="9"/>
        <v>4776.7450266067117</v>
      </c>
      <c r="G120" s="99">
        <f t="shared" ca="1" si="10"/>
        <v>2840.8391056817654</v>
      </c>
      <c r="H120" s="99">
        <f t="shared" ca="1" si="14"/>
        <v>1935.9059209249463</v>
      </c>
      <c r="I120" s="134">
        <f t="shared" ca="1" si="8"/>
        <v>0</v>
      </c>
      <c r="J120" s="133">
        <f t="shared" ca="1" si="15"/>
        <v>820728.92392703379</v>
      </c>
      <c r="K120" s="135"/>
      <c r="L120" s="99">
        <f t="shared" ca="1" si="11"/>
        <v>4776.7450266067117</v>
      </c>
      <c r="M120" s="136">
        <f>VLOOKUP(C120,Curve!S:T,2,FALSE)</f>
        <v>0.91891493807414426</v>
      </c>
    </row>
    <row r="121" spans="2:13" ht="12.75" customHeight="1" x14ac:dyDescent="0.4">
      <c r="B121" s="129">
        <v>100</v>
      </c>
      <c r="C121" s="132">
        <f t="shared" si="12"/>
        <v>45762</v>
      </c>
      <c r="D121" s="133">
        <f t="shared" ca="1" si="13"/>
        <v>820728.92392703379</v>
      </c>
      <c r="E121" s="130">
        <f ca="1">VLOOKUP(C121,Curve!S:U,3,FALSE)+$C$12</f>
        <v>4.1682150211340563</v>
      </c>
      <c r="F121" s="99">
        <f t="shared" ca="1" si="9"/>
        <v>4781.9118725939134</v>
      </c>
      <c r="G121" s="99">
        <f t="shared" ca="1" si="10"/>
        <v>2842.1274463554832</v>
      </c>
      <c r="H121" s="99">
        <f t="shared" ca="1" si="14"/>
        <v>1939.7844262384301</v>
      </c>
      <c r="I121" s="134">
        <f t="shared" ca="1" si="8"/>
        <v>0</v>
      </c>
      <c r="J121" s="133">
        <f t="shared" ca="1" si="15"/>
        <v>818789.1395007954</v>
      </c>
      <c r="K121" s="135"/>
      <c r="L121" s="99">
        <f t="shared" ca="1" si="11"/>
        <v>4781.9118725939134</v>
      </c>
      <c r="M121" s="136">
        <f>VLOOKUP(C121,Curve!S:T,2,FALSE)</f>
        <v>0.91763436423562039</v>
      </c>
    </row>
    <row r="122" spans="2:13" ht="12.75" customHeight="1" x14ac:dyDescent="0.4">
      <c r="B122" s="129">
        <v>101</v>
      </c>
      <c r="C122" s="132">
        <f t="shared" si="12"/>
        <v>45792</v>
      </c>
      <c r="D122" s="133">
        <f t="shared" ca="1" si="13"/>
        <v>818789.1395007954</v>
      </c>
      <c r="E122" s="130">
        <f ca="1">VLOOKUP(C122,Curve!S:U,3,FALSE)+$C$12</f>
        <v>4.1805103771295293</v>
      </c>
      <c r="F122" s="99">
        <f t="shared" ca="1" si="9"/>
        <v>4787.5253121937831</v>
      </c>
      <c r="G122" s="99">
        <f t="shared" ca="1" si="10"/>
        <v>2844.0743253405362</v>
      </c>
      <c r="H122" s="99">
        <f t="shared" ca="1" si="14"/>
        <v>1943.4509868532468</v>
      </c>
      <c r="I122" s="134">
        <f t="shared" ca="1" si="8"/>
        <v>0</v>
      </c>
      <c r="J122" s="133">
        <f t="shared" ca="1" si="15"/>
        <v>816845.68851394218</v>
      </c>
      <c r="K122" s="135"/>
      <c r="L122" s="99">
        <f t="shared" ca="1" si="11"/>
        <v>4787.5253121937831</v>
      </c>
      <c r="M122" s="136">
        <f>VLOOKUP(C122,Curve!S:T,2,FALSE)</f>
        <v>0.91638739055977081</v>
      </c>
    </row>
    <row r="123" spans="2:13" ht="12.75" customHeight="1" x14ac:dyDescent="0.4">
      <c r="B123" s="129">
        <v>102</v>
      </c>
      <c r="C123" s="132">
        <f t="shared" si="12"/>
        <v>45823</v>
      </c>
      <c r="D123" s="133">
        <f t="shared" ca="1" si="13"/>
        <v>816845.68851394218</v>
      </c>
      <c r="E123" s="130">
        <f ca="1">VLOOKUP(C123,Curve!S:U,3,FALSE)+$C$12</f>
        <v>4.1932092471080962</v>
      </c>
      <c r="F123" s="99">
        <f t="shared" ca="1" si="9"/>
        <v>4792.9468751200948</v>
      </c>
      <c r="G123" s="99">
        <f t="shared" ca="1" si="10"/>
        <v>2845.6932311217083</v>
      </c>
      <c r="H123" s="99">
        <f t="shared" ca="1" si="14"/>
        <v>1947.2536439983865</v>
      </c>
      <c r="I123" s="134">
        <f t="shared" ca="1" si="8"/>
        <v>0</v>
      </c>
      <c r="J123" s="133">
        <f t="shared" ca="1" si="15"/>
        <v>814898.43486994377</v>
      </c>
      <c r="K123" s="135"/>
      <c r="L123" s="99">
        <f t="shared" ca="1" si="11"/>
        <v>4792.9468751200948</v>
      </c>
      <c r="M123" s="136">
        <f>VLOOKUP(C123,Curve!S:T,2,FALSE)</f>
        <v>0.91509123260595882</v>
      </c>
    </row>
    <row r="124" spans="2:13" ht="12.75" customHeight="1" x14ac:dyDescent="0.4">
      <c r="B124" s="129">
        <v>103</v>
      </c>
      <c r="C124" s="132">
        <f t="shared" si="12"/>
        <v>45853</v>
      </c>
      <c r="D124" s="133">
        <f t="shared" ca="1" si="13"/>
        <v>814898.43486994377</v>
      </c>
      <c r="E124" s="130">
        <f ca="1">VLOOKUP(C124,Curve!S:U,3,FALSE)+$C$12</f>
        <v>4.2056044846667007</v>
      </c>
      <c r="F124" s="99">
        <f t="shared" ca="1" si="9"/>
        <v>4798.5320240797255</v>
      </c>
      <c r="G124" s="99">
        <f t="shared" ca="1" si="10"/>
        <v>2847.5330437921352</v>
      </c>
      <c r="H124" s="99">
        <f t="shared" ca="1" si="14"/>
        <v>1950.9989802875903</v>
      </c>
      <c r="I124" s="134">
        <f t="shared" ca="1" si="8"/>
        <v>0</v>
      </c>
      <c r="J124" s="133">
        <f t="shared" ca="1" si="15"/>
        <v>812947.43588965619</v>
      </c>
      <c r="K124" s="135"/>
      <c r="L124" s="99">
        <f t="shared" ca="1" si="11"/>
        <v>4798.5320240797255</v>
      </c>
      <c r="M124" s="136">
        <f>VLOOKUP(C124,Curve!S:T,2,FALSE)</f>
        <v>0.91382925193382136</v>
      </c>
    </row>
    <row r="125" spans="2:13" ht="12.75" customHeight="1" x14ac:dyDescent="0.4">
      <c r="B125" s="129">
        <v>104</v>
      </c>
      <c r="C125" s="132">
        <f t="shared" si="12"/>
        <v>45884</v>
      </c>
      <c r="D125" s="133">
        <f t="shared" ca="1" si="13"/>
        <v>812947.43588965619</v>
      </c>
      <c r="E125" s="130">
        <f ca="1">VLOOKUP(C125,Curve!S:U,3,FALSE)+$C$12</f>
        <v>4.2182083040728102</v>
      </c>
      <c r="F125" s="99">
        <f t="shared" ca="1" si="9"/>
        <v>4803.9695997842064</v>
      </c>
      <c r="G125" s="99">
        <f t="shared" ca="1" si="10"/>
        <v>2849.1128184798604</v>
      </c>
      <c r="H125" s="99">
        <f t="shared" ca="1" si="14"/>
        <v>1954.856781304346</v>
      </c>
      <c r="I125" s="134">
        <f t="shared" ca="1" si="8"/>
        <v>0</v>
      </c>
      <c r="J125" s="133">
        <f t="shared" ca="1" si="15"/>
        <v>810992.57910835184</v>
      </c>
      <c r="K125" s="135"/>
      <c r="L125" s="99">
        <f t="shared" ca="1" si="11"/>
        <v>4803.9695997842064</v>
      </c>
      <c r="M125" s="136">
        <f>VLOOKUP(C125,Curve!S:T,2,FALSE)</f>
        <v>0.91251758754648227</v>
      </c>
    </row>
    <row r="126" spans="2:13" ht="12.75" customHeight="1" x14ac:dyDescent="0.4">
      <c r="B126" s="129">
        <v>105</v>
      </c>
      <c r="C126" s="132">
        <f t="shared" si="12"/>
        <v>45915</v>
      </c>
      <c r="D126" s="133">
        <f t="shared" ca="1" si="13"/>
        <v>810992.57910835184</v>
      </c>
      <c r="E126" s="130">
        <f ca="1">VLOOKUP(C126,Curve!S:U,3,FALSE)+$C$12</f>
        <v>4.2309083433907135</v>
      </c>
      <c r="F126" s="99">
        <f t="shared" ca="1" si="9"/>
        <v>4809.4843476938695</v>
      </c>
      <c r="G126" s="99">
        <f t="shared" ca="1" si="10"/>
        <v>2850.7796931135631</v>
      </c>
      <c r="H126" s="99">
        <f t="shared" ca="1" si="14"/>
        <v>1958.7046545803064</v>
      </c>
      <c r="I126" s="134">
        <f t="shared" ca="1" si="8"/>
        <v>0</v>
      </c>
      <c r="J126" s="133">
        <f t="shared" ca="1" si="15"/>
        <v>809033.87445377151</v>
      </c>
      <c r="K126" s="135"/>
      <c r="L126" s="99">
        <f t="shared" ca="1" si="11"/>
        <v>4809.4843476938695</v>
      </c>
      <c r="M126" s="136">
        <f>VLOOKUP(C126,Curve!S:T,2,FALSE)</f>
        <v>0.91119821594993566</v>
      </c>
    </row>
    <row r="127" spans="2:13" ht="12.75" customHeight="1" x14ac:dyDescent="0.4">
      <c r="B127" s="129">
        <v>106</v>
      </c>
      <c r="C127" s="132">
        <f t="shared" si="12"/>
        <v>45945</v>
      </c>
      <c r="D127" s="133">
        <f t="shared" ca="1" si="13"/>
        <v>809033.87445377151</v>
      </c>
      <c r="E127" s="130">
        <f ca="1">VLOOKUP(C127,Curve!S:U,3,FALSE)+$C$12</f>
        <v>4.2432055823126458</v>
      </c>
      <c r="F127" s="99">
        <f t="shared" ca="1" si="9"/>
        <v>4815.0267518902428</v>
      </c>
      <c r="G127" s="99">
        <f t="shared" ca="1" si="10"/>
        <v>2852.4568079268138</v>
      </c>
      <c r="H127" s="99">
        <f t="shared" ca="1" si="14"/>
        <v>1962.5699439634291</v>
      </c>
      <c r="I127" s="134">
        <f t="shared" ca="1" si="8"/>
        <v>0</v>
      </c>
      <c r="J127" s="133">
        <f t="shared" ca="1" si="15"/>
        <v>807071.30450980808</v>
      </c>
      <c r="K127" s="135"/>
      <c r="L127" s="99">
        <f t="shared" ca="1" si="11"/>
        <v>4815.0267518902428</v>
      </c>
      <c r="M127" s="136">
        <f>VLOOKUP(C127,Curve!S:T,2,FALSE)</f>
        <v>0.90991388400855533</v>
      </c>
    </row>
    <row r="128" spans="2:13" ht="12.75" customHeight="1" x14ac:dyDescent="0.4">
      <c r="B128" s="129">
        <v>107</v>
      </c>
      <c r="C128" s="132">
        <f t="shared" si="12"/>
        <v>45976</v>
      </c>
      <c r="D128" s="133">
        <f t="shared" ca="1" si="13"/>
        <v>807071.30450980808</v>
      </c>
      <c r="E128" s="130">
        <f ca="1">VLOOKUP(C128,Curve!S:U,3,FALSE)+$C$12</f>
        <v>4.2559063967123922</v>
      </c>
      <c r="F128" s="99">
        <f t="shared" ca="1" si="9"/>
        <v>4820.3792960622686</v>
      </c>
      <c r="G128" s="99">
        <f t="shared" ca="1" si="10"/>
        <v>2853.8078871836387</v>
      </c>
      <c r="H128" s="99">
        <f t="shared" ca="1" si="14"/>
        <v>1966.5714088786299</v>
      </c>
      <c r="I128" s="134">
        <f t="shared" ca="1" si="8"/>
        <v>0</v>
      </c>
      <c r="J128" s="133">
        <f t="shared" ca="1" si="15"/>
        <v>805104.73310092941</v>
      </c>
      <c r="K128" s="135"/>
      <c r="L128" s="99">
        <f t="shared" ca="1" si="11"/>
        <v>4820.3792960622686</v>
      </c>
      <c r="M128" s="136">
        <f>VLOOKUP(C128,Curve!S:T,2,FALSE)</f>
        <v>0.90857931531720837</v>
      </c>
    </row>
    <row r="129" spans="2:13" ht="12.75" customHeight="1" x14ac:dyDescent="0.4">
      <c r="B129" s="129">
        <v>108</v>
      </c>
      <c r="C129" s="132">
        <f t="shared" si="12"/>
        <v>46006</v>
      </c>
      <c r="D129" s="133">
        <f t="shared" ca="1" si="13"/>
        <v>805104.73310092941</v>
      </c>
      <c r="E129" s="130">
        <f ca="1">VLOOKUP(C129,Curve!S:U,3,FALSE)+$C$12</f>
        <v>4.2683035319096208</v>
      </c>
      <c r="F129" s="99">
        <f t="shared" ca="1" si="9"/>
        <v>4825.8929167333208</v>
      </c>
      <c r="G129" s="99">
        <f t="shared" ca="1" si="10"/>
        <v>2855.3753196897237</v>
      </c>
      <c r="H129" s="99">
        <f t="shared" ca="1" si="14"/>
        <v>1970.5175970435971</v>
      </c>
      <c r="I129" s="134">
        <f t="shared" ca="1" si="8"/>
        <v>0</v>
      </c>
      <c r="J129" s="133">
        <f t="shared" ca="1" si="15"/>
        <v>803134.21550388576</v>
      </c>
      <c r="K129" s="135"/>
      <c r="L129" s="99">
        <f t="shared" ca="1" si="11"/>
        <v>4825.8929167333208</v>
      </c>
      <c r="M129" s="136">
        <f>VLOOKUP(C129,Curve!S:T,2,FALSE)</f>
        <v>0.90728035265511564</v>
      </c>
    </row>
    <row r="130" spans="2:13" ht="12.75" customHeight="1" x14ac:dyDescent="0.4">
      <c r="B130" s="129">
        <v>109</v>
      </c>
      <c r="C130" s="132">
        <f t="shared" si="12"/>
        <v>46037</v>
      </c>
      <c r="D130" s="133">
        <f t="shared" ca="1" si="13"/>
        <v>803134.21550388576</v>
      </c>
      <c r="E130" s="130">
        <f ca="1">VLOOKUP(C130,Curve!S:U,3,FALSE)+$C$12</f>
        <v>4.2807109823465783</v>
      </c>
      <c r="F130" s="99">
        <f t="shared" ca="1" si="9"/>
        <v>4831.2604350332831</v>
      </c>
      <c r="G130" s="99">
        <f t="shared" ca="1" si="10"/>
        <v>2856.6838405272483</v>
      </c>
      <c r="H130" s="99">
        <f t="shared" ca="1" si="14"/>
        <v>1974.5765945060348</v>
      </c>
      <c r="I130" s="134">
        <f t="shared" ca="1" si="8"/>
        <v>0</v>
      </c>
      <c r="J130" s="133">
        <f t="shared" ca="1" si="15"/>
        <v>801159.63890937972</v>
      </c>
      <c r="K130" s="135"/>
      <c r="L130" s="99">
        <f t="shared" ca="1" si="11"/>
        <v>4831.2604350332831</v>
      </c>
      <c r="M130" s="136">
        <f>VLOOKUP(C130,Curve!S:T,2,FALSE)</f>
        <v>0.90593066868233685</v>
      </c>
    </row>
    <row r="131" spans="2:13" ht="12.75" customHeight="1" x14ac:dyDescent="0.4">
      <c r="B131" s="129">
        <v>110</v>
      </c>
      <c r="C131" s="132">
        <f t="shared" si="12"/>
        <v>46068</v>
      </c>
      <c r="D131" s="133">
        <f t="shared" ca="1" si="13"/>
        <v>801159.63890937972</v>
      </c>
      <c r="E131" s="130">
        <f ca="1">VLOOKUP(C131,Curve!S:U,3,FALSE)+$C$12</f>
        <v>4.2934283056051603</v>
      </c>
      <c r="F131" s="99">
        <f t="shared" ca="1" si="9"/>
        <v>4836.6180501321705</v>
      </c>
      <c r="G131" s="99">
        <f t="shared" ca="1" si="10"/>
        <v>2857.9440540768342</v>
      </c>
      <c r="H131" s="99">
        <f t="shared" ca="1" si="14"/>
        <v>1978.6739960553364</v>
      </c>
      <c r="I131" s="134">
        <f t="shared" ca="1" si="8"/>
        <v>0</v>
      </c>
      <c r="J131" s="133">
        <f t="shared" ca="1" si="15"/>
        <v>799180.96491332434</v>
      </c>
      <c r="K131" s="135"/>
      <c r="L131" s="99">
        <f t="shared" ca="1" si="11"/>
        <v>4836.6180501321705</v>
      </c>
      <c r="M131" s="136">
        <f>VLOOKUP(C131,Curve!S:T,2,FALSE)</f>
        <v>0.90457362642523909</v>
      </c>
    </row>
    <row r="132" spans="2:13" ht="12.75" customHeight="1" x14ac:dyDescent="0.4">
      <c r="B132" s="129">
        <v>111</v>
      </c>
      <c r="C132" s="132">
        <f t="shared" si="12"/>
        <v>46096</v>
      </c>
      <c r="D132" s="133">
        <f t="shared" ca="1" si="13"/>
        <v>799180.96491332434</v>
      </c>
      <c r="E132" s="130">
        <f ca="1">VLOOKUP(C132,Curve!S:U,3,FALSE)+$C$12</f>
        <v>4.3050906517866894</v>
      </c>
      <c r="F132" s="99">
        <f t="shared" ca="1" si="9"/>
        <v>4842.0947365732827</v>
      </c>
      <c r="G132" s="99">
        <f t="shared" ca="1" si="10"/>
        <v>2859.3551467164257</v>
      </c>
      <c r="H132" s="99">
        <f t="shared" ca="1" si="14"/>
        <v>1982.739589856857</v>
      </c>
      <c r="I132" s="134">
        <f t="shared" ca="1" si="8"/>
        <v>0</v>
      </c>
      <c r="J132" s="133">
        <f t="shared" ca="1" si="15"/>
        <v>797198.22532346752</v>
      </c>
      <c r="K132" s="135"/>
      <c r="L132" s="99">
        <f t="shared" ca="1" si="11"/>
        <v>4842.0947365732827</v>
      </c>
      <c r="M132" s="136">
        <f>VLOOKUP(C132,Curve!S:T,2,FALSE)</f>
        <v>0.90334100005657825</v>
      </c>
    </row>
    <row r="133" spans="2:13" ht="12.75" customHeight="1" x14ac:dyDescent="0.4">
      <c r="B133" s="129">
        <v>112</v>
      </c>
      <c r="C133" s="132">
        <f t="shared" si="12"/>
        <v>46127</v>
      </c>
      <c r="D133" s="133">
        <f t="shared" ca="1" si="13"/>
        <v>797198.22532346752</v>
      </c>
      <c r="E133" s="130">
        <f ca="1">VLOOKUP(C133,Curve!S:U,3,FALSE)+$C$12</f>
        <v>4.3177933840086924</v>
      </c>
      <c r="F133" s="99">
        <f t="shared" ca="1" si="9"/>
        <v>4847.103451501056</v>
      </c>
      <c r="G133" s="99">
        <f t="shared" ca="1" si="10"/>
        <v>2860.0088562174992</v>
      </c>
      <c r="H133" s="99">
        <f t="shared" ca="1" si="14"/>
        <v>1987.0945952835568</v>
      </c>
      <c r="I133" s="134">
        <f t="shared" ca="1" si="8"/>
        <v>0</v>
      </c>
      <c r="J133" s="133">
        <f t="shared" ca="1" si="15"/>
        <v>795211.13072818401</v>
      </c>
      <c r="K133" s="135"/>
      <c r="L133" s="99">
        <f t="shared" ca="1" si="11"/>
        <v>4847.103451501056</v>
      </c>
      <c r="M133" s="136">
        <f>VLOOKUP(C133,Curve!S:T,2,FALSE)</f>
        <v>0.90196948956581935</v>
      </c>
    </row>
    <row r="134" spans="2:13" ht="12.75" customHeight="1" x14ac:dyDescent="0.4">
      <c r="B134" s="129">
        <v>113</v>
      </c>
      <c r="C134" s="132">
        <f t="shared" si="12"/>
        <v>46157</v>
      </c>
      <c r="D134" s="133">
        <f t="shared" ca="1" si="13"/>
        <v>795211.13072818401</v>
      </c>
      <c r="E134" s="130">
        <f ca="1">VLOOKUP(C134,Curve!S:U,3,FALSE)+$C$12</f>
        <v>4.330093230025831</v>
      </c>
      <c r="F134" s="99">
        <f t="shared" ca="1" si="9"/>
        <v>4852.5440719483668</v>
      </c>
      <c r="G134" s="99">
        <f t="shared" ca="1" si="10"/>
        <v>2861.297799290187</v>
      </c>
      <c r="H134" s="99">
        <f t="shared" ca="1" si="14"/>
        <v>1991.2462726581798</v>
      </c>
      <c r="I134" s="134">
        <f t="shared" ca="1" si="8"/>
        <v>0</v>
      </c>
      <c r="J134" s="133">
        <f t="shared" ca="1" si="15"/>
        <v>793219.88445552578</v>
      </c>
      <c r="K134" s="135"/>
      <c r="L134" s="99">
        <f t="shared" ca="1" si="11"/>
        <v>4852.5440719483668</v>
      </c>
      <c r="M134" s="136">
        <f>VLOOKUP(C134,Curve!S:T,2,FALSE)</f>
        <v>0.90063496810705357</v>
      </c>
    </row>
    <row r="135" spans="2:13" ht="12.75" customHeight="1" x14ac:dyDescent="0.4">
      <c r="B135" s="129">
        <v>114</v>
      </c>
      <c r="C135" s="132">
        <f t="shared" si="12"/>
        <v>46188</v>
      </c>
      <c r="D135" s="133">
        <f t="shared" ca="1" si="13"/>
        <v>793219.88445552578</v>
      </c>
      <c r="E135" s="130">
        <f ca="1">VLOOKUP(C135,Curve!S:U,3,FALSE)+$C$12</f>
        <v>4.3427967366643205</v>
      </c>
      <c r="F135" s="99">
        <f t="shared" ca="1" si="9"/>
        <v>4857.7977268124769</v>
      </c>
      <c r="G135" s="99">
        <f t="shared" ca="1" si="10"/>
        <v>2862.2633763356203</v>
      </c>
      <c r="H135" s="99">
        <f t="shared" ca="1" si="14"/>
        <v>1995.5343504768566</v>
      </c>
      <c r="I135" s="134">
        <f t="shared" ca="1" si="8"/>
        <v>0</v>
      </c>
      <c r="J135" s="133">
        <f t="shared" ca="1" si="15"/>
        <v>791224.35010504897</v>
      </c>
      <c r="K135" s="135"/>
      <c r="L135" s="99">
        <f t="shared" ca="1" si="11"/>
        <v>4857.7977268124769</v>
      </c>
      <c r="M135" s="136">
        <f>VLOOKUP(C135,Curve!S:T,2,FALSE)</f>
        <v>0.89924881116871747</v>
      </c>
    </row>
    <row r="136" spans="2:13" ht="12.75" customHeight="1" x14ac:dyDescent="0.4">
      <c r="B136" s="129">
        <v>115</v>
      </c>
      <c r="C136" s="132">
        <f t="shared" si="12"/>
        <v>46218</v>
      </c>
      <c r="D136" s="133">
        <f t="shared" ca="1" si="13"/>
        <v>791224.35010504897</v>
      </c>
      <c r="E136" s="130">
        <f ca="1">VLOOKUP(C136,Curve!S:U,3,FALSE)+$C$12</f>
        <v>4.3551964993230419</v>
      </c>
      <c r="F136" s="99">
        <f t="shared" ca="1" si="9"/>
        <v>4863.2088675384148</v>
      </c>
      <c r="G136" s="99">
        <f t="shared" ca="1" si="10"/>
        <v>2863.438771337962</v>
      </c>
      <c r="H136" s="99">
        <f t="shared" ca="1" si="14"/>
        <v>1999.7700962004528</v>
      </c>
      <c r="I136" s="134">
        <f t="shared" ca="1" si="8"/>
        <v>0</v>
      </c>
      <c r="J136" s="133">
        <f t="shared" ca="1" si="15"/>
        <v>789224.58000884857</v>
      </c>
      <c r="K136" s="135"/>
      <c r="L136" s="99">
        <f t="shared" ca="1" si="11"/>
        <v>4863.2088675384148</v>
      </c>
      <c r="M136" s="136">
        <f>VLOOKUP(C136,Curve!S:T,2,FALSE)</f>
        <v>0.89790019413054911</v>
      </c>
    </row>
    <row r="137" spans="2:13" ht="12.75" customHeight="1" x14ac:dyDescent="0.4">
      <c r="B137" s="129">
        <v>116</v>
      </c>
      <c r="C137" s="132">
        <f t="shared" si="12"/>
        <v>46249</v>
      </c>
      <c r="D137" s="133">
        <f t="shared" ca="1" si="13"/>
        <v>789224.58000884857</v>
      </c>
      <c r="E137" s="130">
        <f ca="1">VLOOKUP(C137,Curve!S:U,3,FALSE)+$C$12</f>
        <v>4.3678049192553114</v>
      </c>
      <c r="F137" s="99">
        <f t="shared" ca="1" si="9"/>
        <v>4868.4760181295824</v>
      </c>
      <c r="G137" s="99">
        <f t="shared" ca="1" si="10"/>
        <v>2864.3567733618625</v>
      </c>
      <c r="H137" s="99">
        <f t="shared" ca="1" si="14"/>
        <v>2004.1192447677199</v>
      </c>
      <c r="I137" s="134">
        <f t="shared" ca="1" si="8"/>
        <v>0</v>
      </c>
      <c r="J137" s="133">
        <f t="shared" ca="1" si="15"/>
        <v>787220.46076408087</v>
      </c>
      <c r="K137" s="135"/>
      <c r="L137" s="99">
        <f t="shared" ca="1" si="11"/>
        <v>4868.4760181295824</v>
      </c>
      <c r="M137" s="136">
        <f>VLOOKUP(C137,Curve!S:T,2,FALSE)</f>
        <v>0.89649947799044805</v>
      </c>
    </row>
    <row r="138" spans="2:13" ht="12.75" customHeight="1" x14ac:dyDescent="0.4">
      <c r="B138" s="129">
        <v>117</v>
      </c>
      <c r="C138" s="132">
        <f t="shared" si="12"/>
        <v>46280</v>
      </c>
      <c r="D138" s="133">
        <f t="shared" ca="1" si="13"/>
        <v>787220.46076408087</v>
      </c>
      <c r="E138" s="130">
        <f ca="1">VLOOKUP(C138,Curve!S:U,3,FALSE)+$C$12</f>
        <v>4.3805095935036542</v>
      </c>
      <c r="F138" s="99">
        <f t="shared" ca="1" si="9"/>
        <v>4873.8168860038413</v>
      </c>
      <c r="G138" s="99">
        <f t="shared" ca="1" si="10"/>
        <v>2865.3545008864876</v>
      </c>
      <c r="H138" s="99">
        <f t="shared" ca="1" si="14"/>
        <v>2008.4623851173537</v>
      </c>
      <c r="I138" s="134">
        <f t="shared" ca="1" si="8"/>
        <v>0</v>
      </c>
      <c r="J138" s="133">
        <f t="shared" ca="1" si="15"/>
        <v>785211.99837896356</v>
      </c>
      <c r="K138" s="135"/>
      <c r="L138" s="99">
        <f t="shared" ca="1" si="11"/>
        <v>4873.8168860038413</v>
      </c>
      <c r="M138" s="136">
        <f>VLOOKUP(C138,Curve!S:T,2,FALSE)</f>
        <v>0.89509153696487032</v>
      </c>
    </row>
    <row r="139" spans="2:13" ht="12.75" customHeight="1" x14ac:dyDescent="0.4">
      <c r="B139" s="129">
        <v>118</v>
      </c>
      <c r="C139" s="132">
        <f t="shared" si="12"/>
        <v>46310</v>
      </c>
      <c r="D139" s="133">
        <f t="shared" ca="1" si="13"/>
        <v>785211.99837896356</v>
      </c>
      <c r="E139" s="130">
        <f ca="1">VLOOKUP(C139,Curve!S:U,3,FALSE)+$C$12</f>
        <v>4.3928113196623464</v>
      </c>
      <c r="F139" s="99">
        <f t="shared" ca="1" si="9"/>
        <v>4879.183487195779</v>
      </c>
      <c r="G139" s="99">
        <f t="shared" ca="1" si="10"/>
        <v>2866.3572431943544</v>
      </c>
      <c r="H139" s="99">
        <f t="shared" ca="1" si="14"/>
        <v>2012.8262440014246</v>
      </c>
      <c r="I139" s="134">
        <f t="shared" ca="1" si="8"/>
        <v>0</v>
      </c>
      <c r="J139" s="133">
        <f t="shared" ca="1" si="15"/>
        <v>783199.17213496217</v>
      </c>
      <c r="K139" s="135"/>
      <c r="L139" s="99">
        <f t="shared" ca="1" si="11"/>
        <v>4879.183487195779</v>
      </c>
      <c r="M139" s="136">
        <f>VLOOKUP(C139,Curve!S:T,2,FALSE)</f>
        <v>0.89372195795788123</v>
      </c>
    </row>
    <row r="140" spans="2:13" ht="12.75" customHeight="1" x14ac:dyDescent="0.4">
      <c r="B140" s="129">
        <v>119</v>
      </c>
      <c r="C140" s="132">
        <f t="shared" si="12"/>
        <v>46341</v>
      </c>
      <c r="D140" s="133">
        <f t="shared" ca="1" si="13"/>
        <v>783199.17213496217</v>
      </c>
      <c r="E140" s="130">
        <f ca="1">VLOOKUP(C140,Curve!S:U,3,FALSE)+$C$12</f>
        <v>4.4055167678471152</v>
      </c>
      <c r="F140" s="99">
        <f t="shared" ca="1" si="9"/>
        <v>4884.3652297036124</v>
      </c>
      <c r="G140" s="99">
        <f t="shared" ca="1" si="10"/>
        <v>2867.0384907538669</v>
      </c>
      <c r="H140" s="99">
        <f t="shared" ca="1" si="14"/>
        <v>2017.3267389497455</v>
      </c>
      <c r="I140" s="134">
        <f t="shared" ca="1" si="8"/>
        <v>0</v>
      </c>
      <c r="J140" s="133">
        <f t="shared" ca="1" si="15"/>
        <v>781181.84539601242</v>
      </c>
      <c r="K140" s="135"/>
      <c r="L140" s="99">
        <f t="shared" ca="1" si="11"/>
        <v>4884.3652297036124</v>
      </c>
      <c r="M140" s="136">
        <f>VLOOKUP(C140,Curve!S:T,2,FALSE)</f>
        <v>0.89229977761606483</v>
      </c>
    </row>
    <row r="141" spans="2:13" ht="12.75" customHeight="1" x14ac:dyDescent="0.4">
      <c r="B141" s="129">
        <v>120</v>
      </c>
      <c r="C141" s="132">
        <f t="shared" si="12"/>
        <v>46371</v>
      </c>
      <c r="D141" s="133">
        <f t="shared" ca="1" si="13"/>
        <v>781181.84539601242</v>
      </c>
      <c r="E141" s="130">
        <f ca="1">VLOOKUP(C141,Curve!S:U,3,FALSE)+$C$12</f>
        <v>4.2664871396072979</v>
      </c>
      <c r="F141" s="99">
        <f t="shared" ca="1" si="9"/>
        <v>4889.7018490097489</v>
      </c>
      <c r="G141" s="99">
        <f t="shared" ca="1" si="10"/>
        <v>2867.9247655249042</v>
      </c>
      <c r="H141" s="99">
        <f t="shared" ca="1" si="14"/>
        <v>2021.7770834848448</v>
      </c>
      <c r="I141" s="134">
        <f t="shared" ca="1" si="8"/>
        <v>0</v>
      </c>
      <c r="J141" s="133">
        <f t="shared" ca="1" si="15"/>
        <v>779160.06831252761</v>
      </c>
      <c r="K141" s="135"/>
      <c r="L141" s="99">
        <f t="shared" ca="1" si="11"/>
        <v>4889.7018490097489</v>
      </c>
      <c r="M141" s="136">
        <f>VLOOKUP(C141,Curve!S:T,2,FALSE)</f>
        <v>0.89091649854396282</v>
      </c>
    </row>
    <row r="142" spans="2:13" ht="12.75" customHeight="1" x14ac:dyDescent="0.4">
      <c r="B142" s="129">
        <v>121</v>
      </c>
      <c r="C142" s="132">
        <f t="shared" si="12"/>
        <v>46402</v>
      </c>
      <c r="D142" s="133">
        <f t="shared" ca="1" si="13"/>
        <v>779160.06831252761</v>
      </c>
      <c r="E142" s="130">
        <f ca="1">VLOOKUP(C142,Curve!S:U,3,FALSE)+$C$12</f>
        <v>4.1151762203483688</v>
      </c>
      <c r="F142" s="99">
        <f t="shared" ca="1" si="9"/>
        <v>4831.6824316958591</v>
      </c>
      <c r="G142" s="99">
        <f t="shared" ca="1" si="10"/>
        <v>2770.2303426257854</v>
      </c>
      <c r="H142" s="99">
        <f t="shared" ca="1" si="14"/>
        <v>2061.4520890700737</v>
      </c>
      <c r="I142" s="134">
        <f t="shared" ca="1" si="8"/>
        <v>0</v>
      </c>
      <c r="J142" s="133">
        <f t="shared" ca="1" si="15"/>
        <v>777098.6162234575</v>
      </c>
      <c r="K142" s="135"/>
      <c r="L142" s="99">
        <f t="shared" ca="1" si="11"/>
        <v>4831.6824316958591</v>
      </c>
      <c r="M142" s="136">
        <f>VLOOKUP(C142,Curve!S:T,2,FALSE)</f>
        <v>0.88959250621801023</v>
      </c>
    </row>
    <row r="143" spans="2:13" ht="12.75" customHeight="1" x14ac:dyDescent="0.4">
      <c r="B143" s="129">
        <v>122</v>
      </c>
      <c r="C143" s="132">
        <f t="shared" si="12"/>
        <v>46433</v>
      </c>
      <c r="D143" s="133">
        <f t="shared" ca="1" si="13"/>
        <v>777098.6162234575</v>
      </c>
      <c r="E143" s="130">
        <f ca="1">VLOOKUP(C143,Curve!S:U,3,FALSE)+$C$12</f>
        <v>4.1226283758046245</v>
      </c>
      <c r="F143" s="99">
        <f t="shared" ca="1" si="9"/>
        <v>4769.1960125094247</v>
      </c>
      <c r="G143" s="99">
        <f t="shared" ca="1" si="10"/>
        <v>2664.9147886236628</v>
      </c>
      <c r="H143" s="99">
        <f t="shared" ca="1" si="14"/>
        <v>2104.2812238857618</v>
      </c>
      <c r="I143" s="134">
        <f t="shared" ca="1" si="8"/>
        <v>0</v>
      </c>
      <c r="J143" s="133">
        <f t="shared" ca="1" si="15"/>
        <v>774994.33499957179</v>
      </c>
      <c r="K143" s="135"/>
      <c r="L143" s="99">
        <f t="shared" ca="1" si="11"/>
        <v>4769.1960125094247</v>
      </c>
      <c r="M143" s="136">
        <f>VLOOKUP(C143,Curve!S:T,2,FALSE)</f>
        <v>0.88838274277515039</v>
      </c>
    </row>
    <row r="144" spans="2:13" ht="12.75" customHeight="1" x14ac:dyDescent="0.4">
      <c r="B144" s="129">
        <v>123</v>
      </c>
      <c r="C144" s="132">
        <f t="shared" si="12"/>
        <v>46461</v>
      </c>
      <c r="D144" s="133">
        <f t="shared" ca="1" si="13"/>
        <v>774994.33499957179</v>
      </c>
      <c r="E144" s="130">
        <f ca="1">VLOOKUP(C144,Curve!S:U,3,FALSE)+$C$12</f>
        <v>4.129462250432212</v>
      </c>
      <c r="F144" s="99">
        <f t="shared" ca="1" si="9"/>
        <v>4772.2519682802213</v>
      </c>
      <c r="G144" s="99">
        <f t="shared" ca="1" si="10"/>
        <v>2662.5113637975578</v>
      </c>
      <c r="H144" s="99">
        <f t="shared" ca="1" si="14"/>
        <v>2109.7406044826635</v>
      </c>
      <c r="I144" s="134">
        <f t="shared" ca="1" si="8"/>
        <v>0</v>
      </c>
      <c r="J144" s="133">
        <f t="shared" ca="1" si="15"/>
        <v>772884.59439508908</v>
      </c>
      <c r="K144" s="135"/>
      <c r="L144" s="99">
        <f t="shared" ca="1" si="11"/>
        <v>4772.2519682802213</v>
      </c>
      <c r="M144" s="136">
        <f>VLOOKUP(C144,Curve!S:T,2,FALSE)</f>
        <v>0.88728647575577058</v>
      </c>
    </row>
    <row r="145" spans="2:13" ht="12.75" customHeight="1" x14ac:dyDescent="0.4">
      <c r="B145" s="129">
        <v>124</v>
      </c>
      <c r="C145" s="132">
        <f t="shared" si="12"/>
        <v>46492</v>
      </c>
      <c r="D145" s="133">
        <f t="shared" ca="1" si="13"/>
        <v>772884.59439508908</v>
      </c>
      <c r="E145" s="130">
        <f ca="1">VLOOKUP(C145,Curve!S:U,3,FALSE)+$C$12</f>
        <v>4.1369056737450594</v>
      </c>
      <c r="F145" s="99">
        <f t="shared" ca="1" si="9"/>
        <v>4775.0454040617733</v>
      </c>
      <c r="G145" s="99">
        <f t="shared" ca="1" si="10"/>
        <v>2659.6647970792769</v>
      </c>
      <c r="H145" s="99">
        <f t="shared" ca="1" si="14"/>
        <v>2115.3806069824964</v>
      </c>
      <c r="I145" s="134">
        <f t="shared" ca="1" si="8"/>
        <v>0</v>
      </c>
      <c r="J145" s="133">
        <f t="shared" ca="1" si="15"/>
        <v>770769.21378810657</v>
      </c>
      <c r="K145" s="135"/>
      <c r="L145" s="99">
        <f t="shared" ca="1" si="11"/>
        <v>4775.0454040617733</v>
      </c>
      <c r="M145" s="136">
        <f>VLOOKUP(C145,Curve!S:T,2,FALSE)</f>
        <v>0.88606926888822346</v>
      </c>
    </row>
    <row r="146" spans="2:13" ht="12.75" customHeight="1" x14ac:dyDescent="0.4">
      <c r="B146" s="129">
        <v>125</v>
      </c>
      <c r="C146" s="132">
        <f t="shared" si="12"/>
        <v>46522</v>
      </c>
      <c r="D146" s="133">
        <f t="shared" ca="1" si="13"/>
        <v>770769.21378810657</v>
      </c>
      <c r="E146" s="130">
        <f ca="1">VLOOKUP(C146,Curve!S:U,3,FALSE)+$C$12</f>
        <v>4.1441129272506849</v>
      </c>
      <c r="F146" s="99">
        <f t="shared" ca="1" si="9"/>
        <v>4778.0781989302759</v>
      </c>
      <c r="G146" s="99">
        <f t="shared" ca="1" si="10"/>
        <v>2657.1662780566971</v>
      </c>
      <c r="H146" s="99">
        <f t="shared" ca="1" si="14"/>
        <v>2120.9119208735788</v>
      </c>
      <c r="I146" s="134">
        <f t="shared" ca="1" si="8"/>
        <v>0</v>
      </c>
      <c r="J146" s="133">
        <f t="shared" ca="1" si="15"/>
        <v>768648.30186723301</v>
      </c>
      <c r="K146" s="135"/>
      <c r="L146" s="99">
        <f t="shared" ca="1" si="11"/>
        <v>4778.0781989302759</v>
      </c>
      <c r="M146" s="136">
        <f>VLOOKUP(C146,Curve!S:T,2,FALSE)</f>
        <v>0.8848875899953752</v>
      </c>
    </row>
    <row r="147" spans="2:13" ht="12.75" customHeight="1" x14ac:dyDescent="0.4">
      <c r="B147" s="129">
        <v>126</v>
      </c>
      <c r="C147" s="132">
        <f t="shared" si="12"/>
        <v>46553</v>
      </c>
      <c r="D147" s="133">
        <f t="shared" ca="1" si="13"/>
        <v>768648.30186723301</v>
      </c>
      <c r="E147" s="130">
        <f ca="1">VLOOKUP(C147,Curve!S:U,3,FALSE)+$C$12</f>
        <v>4.1515566175924423</v>
      </c>
      <c r="F147" s="99">
        <f t="shared" ca="1" si="9"/>
        <v>4781.0052807020993</v>
      </c>
      <c r="G147" s="99">
        <f t="shared" ca="1" si="10"/>
        <v>2654.4711368977391</v>
      </c>
      <c r="H147" s="99">
        <f t="shared" ca="1" si="14"/>
        <v>2126.5341438043602</v>
      </c>
      <c r="I147" s="134">
        <f t="shared" ca="1" si="8"/>
        <v>0</v>
      </c>
      <c r="J147" s="133">
        <f t="shared" ca="1" si="15"/>
        <v>766521.76772342867</v>
      </c>
      <c r="K147" s="135"/>
      <c r="L147" s="99">
        <f t="shared" ca="1" si="11"/>
        <v>4781.0052807020993</v>
      </c>
      <c r="M147" s="136">
        <f>VLOOKUP(C147,Curve!S:T,2,FALSE)</f>
        <v>0.88366285554793489</v>
      </c>
    </row>
    <row r="148" spans="2:13" ht="12.75" customHeight="1" x14ac:dyDescent="0.4">
      <c r="B148" s="129">
        <v>127</v>
      </c>
      <c r="C148" s="132">
        <f t="shared" si="12"/>
        <v>46583</v>
      </c>
      <c r="D148" s="133">
        <f t="shared" ca="1" si="13"/>
        <v>766521.76772342867</v>
      </c>
      <c r="E148" s="130">
        <f ca="1">VLOOKUP(C148,Curve!S:U,3,FALSE)+$C$12</f>
        <v>4.1588222374673167</v>
      </c>
      <c r="F148" s="99">
        <f t="shared" ca="1" si="9"/>
        <v>4784.0185655420355</v>
      </c>
      <c r="G148" s="99">
        <f t="shared" ca="1" si="10"/>
        <v>2651.8820977673809</v>
      </c>
      <c r="H148" s="99">
        <f t="shared" ca="1" si="14"/>
        <v>2132.1364677746546</v>
      </c>
      <c r="I148" s="134">
        <f t="shared" ca="1" si="8"/>
        <v>0</v>
      </c>
      <c r="J148" s="133">
        <f t="shared" ca="1" si="15"/>
        <v>764389.63125565404</v>
      </c>
      <c r="K148" s="135"/>
      <c r="L148" s="99">
        <f t="shared" ca="1" si="11"/>
        <v>4784.0185655420355</v>
      </c>
      <c r="M148" s="136">
        <f>VLOOKUP(C148,Curve!S:T,2,FALSE)</f>
        <v>0.88247393109414751</v>
      </c>
    </row>
    <row r="149" spans="2:13" ht="12.75" customHeight="1" x14ac:dyDescent="0.4">
      <c r="B149" s="129">
        <v>128</v>
      </c>
      <c r="C149" s="132">
        <f t="shared" si="12"/>
        <v>46614</v>
      </c>
      <c r="D149" s="133">
        <f t="shared" ca="1" si="13"/>
        <v>764389.63125565404</v>
      </c>
      <c r="E149" s="130">
        <f ca="1">VLOOKUP(C149,Curve!S:U,3,FALSE)+$C$12</f>
        <v>4.1662100240368183</v>
      </c>
      <c r="F149" s="99">
        <f t="shared" ca="1" si="9"/>
        <v>4786.950161068894</v>
      </c>
      <c r="G149" s="99">
        <f t="shared" ca="1" si="10"/>
        <v>2649.1338304628803</v>
      </c>
      <c r="H149" s="99">
        <f t="shared" ca="1" si="14"/>
        <v>2137.8163306060137</v>
      </c>
      <c r="I149" s="134">
        <f t="shared" ca="1" si="8"/>
        <v>0</v>
      </c>
      <c r="J149" s="133">
        <f t="shared" ca="1" si="15"/>
        <v>762251.81492504803</v>
      </c>
      <c r="K149" s="135"/>
      <c r="L149" s="99">
        <f t="shared" ca="1" si="11"/>
        <v>4786.950161068894</v>
      </c>
      <c r="M149" s="136">
        <f>VLOOKUP(C149,Curve!S:T,2,FALSE)</f>
        <v>0.88124170686963343</v>
      </c>
    </row>
    <row r="150" spans="2:13" ht="12.75" customHeight="1" x14ac:dyDescent="0.4">
      <c r="B150" s="129">
        <v>129</v>
      </c>
      <c r="C150" s="132">
        <f t="shared" si="12"/>
        <v>46645</v>
      </c>
      <c r="D150" s="133">
        <f t="shared" ca="1" si="13"/>
        <v>762251.81492504803</v>
      </c>
      <c r="E150" s="130">
        <f ca="1">VLOOKUP(C150,Curve!S:U,3,FALSE)+$C$12</f>
        <v>4.1736541170403685</v>
      </c>
      <c r="F150" s="99">
        <f t="shared" ca="1" si="9"/>
        <v>4789.9212564114432</v>
      </c>
      <c r="G150" s="99">
        <f t="shared" ca="1" si="10"/>
        <v>2646.4176268174938</v>
      </c>
      <c r="H150" s="99">
        <f t="shared" ca="1" si="14"/>
        <v>2143.5036295939494</v>
      </c>
      <c r="I150" s="134">
        <f t="shared" ref="I150:I213" ca="1" si="16">(D150-H150)*$I$15</f>
        <v>0</v>
      </c>
      <c r="J150" s="133">
        <f t="shared" ca="1" si="15"/>
        <v>760108.31129545404</v>
      </c>
      <c r="K150" s="135"/>
      <c r="L150" s="99">
        <f t="shared" ca="1" si="11"/>
        <v>4789.9212564114432</v>
      </c>
      <c r="M150" s="136">
        <f>VLOOKUP(C150,Curve!S:T,2,FALSE)</f>
        <v>0.88000577186859208</v>
      </c>
    </row>
    <row r="151" spans="2:13" ht="12.75" customHeight="1" x14ac:dyDescent="0.4">
      <c r="B151" s="129">
        <v>130</v>
      </c>
      <c r="C151" s="132">
        <f t="shared" si="12"/>
        <v>46675</v>
      </c>
      <c r="D151" s="133">
        <f t="shared" ca="1" si="13"/>
        <v>760108.31129545404</v>
      </c>
      <c r="E151" s="130">
        <f ca="1">VLOOKUP(C151,Curve!S:U,3,FALSE)+$C$12</f>
        <v>4.1808620189337597</v>
      </c>
      <c r="F151" s="99">
        <f t="shared" ref="F151:F214" ca="1" si="17">(D151*((E150/100/12)*(1+E150/100/12)^(360+1-B151)) /( ((1+E150/100/12)^(360+1-B151))-1))</f>
        <v>4792.905117848426</v>
      </c>
      <c r="G151" s="99">
        <f t="shared" ref="G151:G214" ca="1" si="18">D151*E150/100/12</f>
        <v>2643.6909856957282</v>
      </c>
      <c r="H151" s="99">
        <f t="shared" ca="1" si="14"/>
        <v>2149.2141321526979</v>
      </c>
      <c r="I151" s="134">
        <f t="shared" ca="1" si="16"/>
        <v>0</v>
      </c>
      <c r="J151" s="133">
        <f t="shared" ca="1" si="15"/>
        <v>757959.09716330131</v>
      </c>
      <c r="K151" s="135"/>
      <c r="L151" s="99">
        <f t="shared" ref="L151:L214" ca="1" si="19">F151+I151</f>
        <v>4792.905117848426</v>
      </c>
      <c r="M151" s="136">
        <f>VLOOKUP(C151,Curve!S:T,2,FALSE)</f>
        <v>0.87880606756576263</v>
      </c>
    </row>
    <row r="152" spans="2:13" ht="12.75" customHeight="1" x14ac:dyDescent="0.4">
      <c r="B152" s="129">
        <v>131</v>
      </c>
      <c r="C152" s="132">
        <f t="shared" ref="C152:C215" si="20">EDATE(C151,1)</f>
        <v>46706</v>
      </c>
      <c r="D152" s="133">
        <f t="shared" ref="D152:D215" ca="1" si="21">J151</f>
        <v>757959.09716330131</v>
      </c>
      <c r="E152" s="130">
        <f ca="1">VLOOKUP(C152,Curve!S:U,3,FALSE)+$C$12</f>
        <v>4.1883063788697195</v>
      </c>
      <c r="F152" s="99">
        <f t="shared" ca="1" si="17"/>
        <v>4795.7847057011159</v>
      </c>
      <c r="G152" s="99">
        <f t="shared" ca="1" si="18"/>
        <v>2640.7686676961412</v>
      </c>
      <c r="H152" s="99">
        <f t="shared" ref="H152:H215" ca="1" si="22">F152-G152</f>
        <v>2155.0160380049747</v>
      </c>
      <c r="I152" s="134">
        <f t="shared" ca="1" si="16"/>
        <v>0</v>
      </c>
      <c r="J152" s="133">
        <f t="shared" ref="J152:J215" ca="1" si="23">D152-H152-I152</f>
        <v>755804.0811252963</v>
      </c>
      <c r="K152" s="135"/>
      <c r="L152" s="99">
        <f t="shared" ca="1" si="19"/>
        <v>4795.7847057011159</v>
      </c>
      <c r="M152" s="136">
        <f>VLOOKUP(C152,Curve!S:T,2,FALSE)</f>
        <v>0.87756280768396056</v>
      </c>
    </row>
    <row r="153" spans="2:13" ht="12.75" customHeight="1" x14ac:dyDescent="0.4">
      <c r="B153" s="129">
        <v>132</v>
      </c>
      <c r="C153" s="132">
        <f t="shared" si="20"/>
        <v>46736</v>
      </c>
      <c r="D153" s="133">
        <f t="shared" ca="1" si="21"/>
        <v>755804.0811252963</v>
      </c>
      <c r="E153" s="130">
        <f ca="1">VLOOKUP(C153,Curve!S:U,3,FALSE)+$C$12</f>
        <v>4.1949491685309237</v>
      </c>
      <c r="F153" s="99">
        <f t="shared" ca="1" si="17"/>
        <v>4798.7488215969715</v>
      </c>
      <c r="G153" s="99">
        <f t="shared" ca="1" si="18"/>
        <v>2637.9492117940376</v>
      </c>
      <c r="H153" s="99">
        <f t="shared" ca="1" si="22"/>
        <v>2160.7996098029339</v>
      </c>
      <c r="I153" s="134">
        <f t="shared" ca="1" si="16"/>
        <v>0</v>
      </c>
      <c r="J153" s="133">
        <f t="shared" ca="1" si="23"/>
        <v>753643.28151549341</v>
      </c>
      <c r="K153" s="135"/>
      <c r="L153" s="99">
        <f t="shared" ca="1" si="19"/>
        <v>4798.7488215969715</v>
      </c>
      <c r="M153" s="136">
        <f>VLOOKUP(C153,Curve!S:T,2,FALSE)</f>
        <v>0.87635605435159059</v>
      </c>
    </row>
    <row r="154" spans="2:13" ht="12.75" customHeight="1" x14ac:dyDescent="0.4">
      <c r="B154" s="129">
        <v>133</v>
      </c>
      <c r="C154" s="132">
        <f t="shared" si="20"/>
        <v>46767</v>
      </c>
      <c r="D154" s="133">
        <f t="shared" ca="1" si="21"/>
        <v>753643.28151549341</v>
      </c>
      <c r="E154" s="130">
        <f ca="1">VLOOKUP(C154,Curve!S:U,3,FALSE)+$C$12</f>
        <v>4.2015842377578361</v>
      </c>
      <c r="F154" s="99">
        <f t="shared" ca="1" si="17"/>
        <v>4801.384853294132</v>
      </c>
      <c r="G154" s="99">
        <f t="shared" ca="1" si="18"/>
        <v>2634.5793809686133</v>
      </c>
      <c r="H154" s="99">
        <f t="shared" ca="1" si="22"/>
        <v>2166.8054723255186</v>
      </c>
      <c r="I154" s="134">
        <f t="shared" ca="1" si="16"/>
        <v>0</v>
      </c>
      <c r="J154" s="133">
        <f t="shared" ca="1" si="23"/>
        <v>751476.47604316787</v>
      </c>
      <c r="K154" s="135"/>
      <c r="L154" s="99">
        <f t="shared" ca="1" si="19"/>
        <v>4801.384853294132</v>
      </c>
      <c r="M154" s="136">
        <f>VLOOKUP(C154,Curve!S:T,2,FALSE)</f>
        <v>0.8751059641289588</v>
      </c>
    </row>
    <row r="155" spans="2:13" ht="12.75" customHeight="1" x14ac:dyDescent="0.4">
      <c r="B155" s="129">
        <v>134</v>
      </c>
      <c r="C155" s="132">
        <f t="shared" si="20"/>
        <v>46798</v>
      </c>
      <c r="D155" s="133">
        <f t="shared" ca="1" si="21"/>
        <v>751476.47604316787</v>
      </c>
      <c r="E155" s="130">
        <f ca="1">VLOOKUP(C155,Curve!S:U,3,FALSE)+$C$12</f>
        <v>4.2089888073533066</v>
      </c>
      <c r="F155" s="99">
        <f t="shared" ca="1" si="17"/>
        <v>4804.0088377668708</v>
      </c>
      <c r="G155" s="99">
        <f t="shared" ca="1" si="18"/>
        <v>2631.1597639906481</v>
      </c>
      <c r="H155" s="99">
        <f t="shared" ca="1" si="22"/>
        <v>2172.8490737762227</v>
      </c>
      <c r="I155" s="134">
        <f t="shared" ca="1" si="16"/>
        <v>0</v>
      </c>
      <c r="J155" s="133">
        <f t="shared" ca="1" si="23"/>
        <v>749303.6269693916</v>
      </c>
      <c r="K155" s="135"/>
      <c r="L155" s="99">
        <f t="shared" ca="1" si="19"/>
        <v>4804.0088377668708</v>
      </c>
      <c r="M155" s="136">
        <f>VLOOKUP(C155,Curve!S:T,2,FALSE)</f>
        <v>0.8738528149426299</v>
      </c>
    </row>
    <row r="156" spans="2:13" ht="12.75" customHeight="1" x14ac:dyDescent="0.4">
      <c r="B156" s="129">
        <v>135</v>
      </c>
      <c r="C156" s="132">
        <f t="shared" si="20"/>
        <v>46827</v>
      </c>
      <c r="D156" s="133">
        <f t="shared" ca="1" si="21"/>
        <v>749303.6269693916</v>
      </c>
      <c r="E156" s="130">
        <f ca="1">VLOOKUP(C156,Curve!S:U,3,FALSE)+$C$12</f>
        <v>4.2159938074990277</v>
      </c>
      <c r="F156" s="99">
        <f t="shared" ca="1" si="17"/>
        <v>4806.9271417939481</v>
      </c>
      <c r="G156" s="99">
        <f t="shared" ca="1" si="18"/>
        <v>2628.175482686172</v>
      </c>
      <c r="H156" s="99">
        <f t="shared" ca="1" si="22"/>
        <v>2178.751659107776</v>
      </c>
      <c r="I156" s="134">
        <f t="shared" ca="1" si="16"/>
        <v>0</v>
      </c>
      <c r="J156" s="133">
        <f t="shared" ca="1" si="23"/>
        <v>747124.87531028385</v>
      </c>
      <c r="K156" s="135"/>
      <c r="L156" s="99">
        <f t="shared" ca="1" si="19"/>
        <v>4806.9271417939481</v>
      </c>
      <c r="M156" s="136">
        <f>VLOOKUP(C156,Curve!S:T,2,FALSE)</f>
        <v>0.87267709075563549</v>
      </c>
    </row>
    <row r="157" spans="2:13" ht="12.75" customHeight="1" x14ac:dyDescent="0.4">
      <c r="B157" s="129">
        <v>136</v>
      </c>
      <c r="C157" s="132">
        <f t="shared" si="20"/>
        <v>46858</v>
      </c>
      <c r="D157" s="133">
        <f t="shared" ca="1" si="21"/>
        <v>747124.87531028385</v>
      </c>
      <c r="E157" s="130">
        <f ca="1">VLOOKUP(C157,Curve!S:U,3,FALSE)+$C$12</f>
        <v>4.2234184414437026</v>
      </c>
      <c r="F157" s="99">
        <f t="shared" ca="1" si="17"/>
        <v>4809.6785119283377</v>
      </c>
      <c r="G157" s="99">
        <f t="shared" ca="1" si="18"/>
        <v>2624.8948731138667</v>
      </c>
      <c r="H157" s="99">
        <f t="shared" ca="1" si="22"/>
        <v>2184.783638814471</v>
      </c>
      <c r="I157" s="134">
        <f t="shared" ca="1" si="16"/>
        <v>0</v>
      </c>
      <c r="J157" s="133">
        <f t="shared" ca="1" si="23"/>
        <v>744940.09167146939</v>
      </c>
      <c r="K157" s="135"/>
      <c r="L157" s="99">
        <f t="shared" ca="1" si="19"/>
        <v>4809.6785119283377</v>
      </c>
      <c r="M157" s="136">
        <f>VLOOKUP(C157,Curve!S:T,2,FALSE)</f>
        <v>0.87141693418900545</v>
      </c>
    </row>
    <row r="158" spans="2:13" ht="12.75" customHeight="1" x14ac:dyDescent="0.4">
      <c r="B158" s="129">
        <v>137</v>
      </c>
      <c r="C158" s="132">
        <f t="shared" si="20"/>
        <v>46888</v>
      </c>
      <c r="D158" s="133">
        <f t="shared" ca="1" si="21"/>
        <v>744940.09167146939</v>
      </c>
      <c r="E158" s="130">
        <f ca="1">VLOOKUP(C158,Curve!S:U,3,FALSE)+$C$12</f>
        <v>4.2306075012571975</v>
      </c>
      <c r="F158" s="99">
        <f t="shared" ca="1" si="17"/>
        <v>4812.5846593258411</v>
      </c>
      <c r="G158" s="99">
        <f t="shared" ca="1" si="18"/>
        <v>2621.8281007800383</v>
      </c>
      <c r="H158" s="99">
        <f t="shared" ca="1" si="22"/>
        <v>2190.7565585458028</v>
      </c>
      <c r="I158" s="134">
        <f t="shared" ca="1" si="16"/>
        <v>0</v>
      </c>
      <c r="J158" s="133">
        <f t="shared" ca="1" si="23"/>
        <v>742749.33511292364</v>
      </c>
      <c r="K158" s="135"/>
      <c r="L158" s="99">
        <f t="shared" ca="1" si="19"/>
        <v>4812.5846593258411</v>
      </c>
      <c r="M158" s="136">
        <f>VLOOKUP(C158,Curve!S:T,2,FALSE)</f>
        <v>0.87019393989726523</v>
      </c>
    </row>
    <row r="159" spans="2:13" ht="12.75" customHeight="1" x14ac:dyDescent="0.4">
      <c r="B159" s="129">
        <v>138</v>
      </c>
      <c r="C159" s="132">
        <f t="shared" si="20"/>
        <v>46919</v>
      </c>
      <c r="D159" s="133">
        <f t="shared" ca="1" si="21"/>
        <v>742749.33511292364</v>
      </c>
      <c r="E159" s="130">
        <f ca="1">VLOOKUP(C159,Curve!S:U,3,FALSE)+$C$12</f>
        <v>4.2380324005512149</v>
      </c>
      <c r="F159" s="99">
        <f t="shared" ca="1" si="17"/>
        <v>4815.3888632332482</v>
      </c>
      <c r="G159" s="99">
        <f t="shared" ca="1" si="18"/>
        <v>2618.5674239021087</v>
      </c>
      <c r="H159" s="99">
        <f t="shared" ca="1" si="22"/>
        <v>2196.8214393311396</v>
      </c>
      <c r="I159" s="134">
        <f t="shared" ca="1" si="16"/>
        <v>0</v>
      </c>
      <c r="J159" s="133">
        <f t="shared" ca="1" si="23"/>
        <v>740552.51367359248</v>
      </c>
      <c r="K159" s="135"/>
      <c r="L159" s="99">
        <f t="shared" ca="1" si="19"/>
        <v>4815.3888632332482</v>
      </c>
      <c r="M159" s="136">
        <f>VLOOKUP(C159,Curve!S:T,2,FALSE)</f>
        <v>0.86892676687475978</v>
      </c>
    </row>
    <row r="160" spans="2:13" ht="12.75" customHeight="1" x14ac:dyDescent="0.4">
      <c r="B160" s="129">
        <v>139</v>
      </c>
      <c r="C160" s="132">
        <f t="shared" si="20"/>
        <v>46949</v>
      </c>
      <c r="D160" s="133">
        <f t="shared" ca="1" si="21"/>
        <v>740552.51367359248</v>
      </c>
      <c r="E160" s="130">
        <f ca="1">VLOOKUP(C160,Curve!S:U,3,FALSE)+$C$12</f>
        <v>4.2452796784134472</v>
      </c>
      <c r="F160" s="99">
        <f t="shared" ca="1" si="17"/>
        <v>4818.2749819116352</v>
      </c>
      <c r="G160" s="99">
        <f t="shared" ca="1" si="18"/>
        <v>2615.4046227152762</v>
      </c>
      <c r="H160" s="99">
        <f t="shared" ca="1" si="22"/>
        <v>2202.870359196359</v>
      </c>
      <c r="I160" s="134">
        <f t="shared" ca="1" si="16"/>
        <v>0</v>
      </c>
      <c r="J160" s="133">
        <f t="shared" ca="1" si="23"/>
        <v>738349.64331439615</v>
      </c>
      <c r="K160" s="135"/>
      <c r="L160" s="99">
        <f t="shared" ca="1" si="19"/>
        <v>4818.2749819116352</v>
      </c>
      <c r="M160" s="136">
        <f>VLOOKUP(C160,Curve!S:T,2,FALSE)</f>
        <v>0.86769702235319646</v>
      </c>
    </row>
    <row r="161" spans="2:13" ht="12.75" customHeight="1" x14ac:dyDescent="0.4">
      <c r="B161" s="129">
        <v>140</v>
      </c>
      <c r="C161" s="132">
        <f t="shared" si="20"/>
        <v>46980</v>
      </c>
      <c r="D161" s="133">
        <f t="shared" ca="1" si="21"/>
        <v>738349.64331439615</v>
      </c>
      <c r="E161" s="130">
        <f ca="1">VLOOKUP(C161,Curve!S:U,3,FALSE)+$C$12</f>
        <v>4.2526488140485741</v>
      </c>
      <c r="F161" s="99">
        <f t="shared" ca="1" si="17"/>
        <v>4821.0822016279453</v>
      </c>
      <c r="G161" s="99">
        <f t="shared" ca="1" si="18"/>
        <v>2612.083946938686</v>
      </c>
      <c r="H161" s="99">
        <f t="shared" ca="1" si="22"/>
        <v>2208.9982546892593</v>
      </c>
      <c r="I161" s="134">
        <f t="shared" ca="1" si="16"/>
        <v>0</v>
      </c>
      <c r="J161" s="133">
        <f t="shared" ca="1" si="23"/>
        <v>736140.64505970688</v>
      </c>
      <c r="K161" s="135"/>
      <c r="L161" s="99">
        <f t="shared" ca="1" si="19"/>
        <v>4821.0822016279453</v>
      </c>
      <c r="M161" s="136">
        <f>VLOOKUP(C161,Curve!S:T,2,FALSE)</f>
        <v>0.86642287294707143</v>
      </c>
    </row>
    <row r="162" spans="2:13" ht="12.75" customHeight="1" x14ac:dyDescent="0.4">
      <c r="B162" s="129">
        <v>141</v>
      </c>
      <c r="C162" s="132">
        <f t="shared" si="20"/>
        <v>47011</v>
      </c>
      <c r="D162" s="133">
        <f t="shared" ca="1" si="21"/>
        <v>736140.64505970688</v>
      </c>
      <c r="E162" s="130">
        <f ca="1">VLOOKUP(C162,Curve!S:U,3,FALSE)+$C$12</f>
        <v>4.2600741134617737</v>
      </c>
      <c r="F162" s="99">
        <f t="shared" ca="1" si="17"/>
        <v>4823.9265738717477</v>
      </c>
      <c r="G162" s="99">
        <f t="shared" ca="1" si="18"/>
        <v>2608.7897009884291</v>
      </c>
      <c r="H162" s="99">
        <f t="shared" ca="1" si="22"/>
        <v>2215.1368728833186</v>
      </c>
      <c r="I162" s="134">
        <f t="shared" ca="1" si="16"/>
        <v>0</v>
      </c>
      <c r="J162" s="133">
        <f t="shared" ca="1" si="23"/>
        <v>733925.50818682357</v>
      </c>
      <c r="K162" s="135"/>
      <c r="L162" s="99">
        <f t="shared" ca="1" si="19"/>
        <v>4823.9265738717477</v>
      </c>
      <c r="M162" s="136">
        <f>VLOOKUP(C162,Curve!S:T,2,FALSE)</f>
        <v>0.86514527289259768</v>
      </c>
    </row>
    <row r="163" spans="2:13" ht="12.75" customHeight="1" x14ac:dyDescent="0.4">
      <c r="B163" s="129">
        <v>142</v>
      </c>
      <c r="C163" s="132">
        <f t="shared" si="20"/>
        <v>47041</v>
      </c>
      <c r="D163" s="133">
        <f t="shared" ca="1" si="21"/>
        <v>733925.50818682357</v>
      </c>
      <c r="E163" s="130">
        <f ca="1">VLOOKUP(C163,Curve!S:U,3,FALSE)+$C$12</f>
        <v>4.2672638175719069</v>
      </c>
      <c r="F163" s="99">
        <f t="shared" ca="1" si="17"/>
        <v>4826.7824870312625</v>
      </c>
      <c r="G163" s="99">
        <f t="shared" ca="1" si="18"/>
        <v>2605.4808821966367</v>
      </c>
      <c r="H163" s="99">
        <f t="shared" ca="1" si="22"/>
        <v>2221.3016048346258</v>
      </c>
      <c r="I163" s="134">
        <f t="shared" ca="1" si="16"/>
        <v>0</v>
      </c>
      <c r="J163" s="133">
        <f t="shared" ca="1" si="23"/>
        <v>731704.20658198895</v>
      </c>
      <c r="K163" s="135"/>
      <c r="L163" s="99">
        <f t="shared" ca="1" si="19"/>
        <v>4826.7824870312625</v>
      </c>
      <c r="M163" s="136">
        <f>VLOOKUP(C163,Curve!S:T,2,FALSE)</f>
        <v>0.86390549808945849</v>
      </c>
    </row>
    <row r="164" spans="2:13" ht="12.75" customHeight="1" x14ac:dyDescent="0.4">
      <c r="B164" s="129">
        <v>143</v>
      </c>
      <c r="C164" s="132">
        <f t="shared" si="20"/>
        <v>47072</v>
      </c>
      <c r="D164" s="133">
        <f t="shared" ca="1" si="21"/>
        <v>731704.20658198895</v>
      </c>
      <c r="E164" s="130">
        <f ca="1">VLOOKUP(C164,Curve!S:U,3,FALSE)+$C$12</f>
        <v>4.2746893822387477</v>
      </c>
      <c r="F164" s="99">
        <f t="shared" ca="1" si="17"/>
        <v>4829.5379358420851</v>
      </c>
      <c r="G164" s="99">
        <f t="shared" ca="1" si="18"/>
        <v>2601.9790715937343</v>
      </c>
      <c r="H164" s="99">
        <f t="shared" ca="1" si="22"/>
        <v>2227.5588642483508</v>
      </c>
      <c r="I164" s="134">
        <f t="shared" ca="1" si="16"/>
        <v>0</v>
      </c>
      <c r="J164" s="133">
        <f t="shared" ca="1" si="23"/>
        <v>729476.64771774062</v>
      </c>
      <c r="K164" s="135"/>
      <c r="L164" s="99">
        <f t="shared" ca="1" si="19"/>
        <v>4829.5379358420851</v>
      </c>
      <c r="M164" s="136">
        <f>VLOOKUP(C164,Curve!S:T,2,FALSE)</f>
        <v>0.86262108770733392</v>
      </c>
    </row>
    <row r="165" spans="2:13" ht="12.75" customHeight="1" x14ac:dyDescent="0.4">
      <c r="B165" s="129">
        <v>144</v>
      </c>
      <c r="C165" s="132">
        <f t="shared" si="20"/>
        <v>47102</v>
      </c>
      <c r="D165" s="133">
        <f t="shared" ca="1" si="21"/>
        <v>729476.64771774062</v>
      </c>
      <c r="E165" s="130">
        <f ca="1">VLOOKUP(C165,Curve!S:U,3,FALSE)+$C$12</f>
        <v>4.2826174533679184</v>
      </c>
      <c r="F165" s="99">
        <f t="shared" ca="1" si="17"/>
        <v>4832.3735813304638</v>
      </c>
      <c r="G165" s="99">
        <f t="shared" ca="1" si="18"/>
        <v>2598.5717338251179</v>
      </c>
      <c r="H165" s="99">
        <f t="shared" ca="1" si="22"/>
        <v>2233.8018475053459</v>
      </c>
      <c r="I165" s="134">
        <f t="shared" ca="1" si="16"/>
        <v>0</v>
      </c>
      <c r="J165" s="133">
        <f t="shared" ca="1" si="23"/>
        <v>727242.84587023524</v>
      </c>
      <c r="K165" s="135"/>
      <c r="L165" s="99">
        <f t="shared" ca="1" si="19"/>
        <v>4832.3735813304638</v>
      </c>
      <c r="M165" s="136">
        <f>VLOOKUP(C165,Curve!S:T,2,FALSE)</f>
        <v>0.86137476245793687</v>
      </c>
    </row>
    <row r="166" spans="2:13" ht="12.75" customHeight="1" x14ac:dyDescent="0.4">
      <c r="B166" s="129">
        <v>145</v>
      </c>
      <c r="C166" s="132">
        <f t="shared" si="20"/>
        <v>47133</v>
      </c>
      <c r="D166" s="133">
        <f t="shared" ca="1" si="21"/>
        <v>727242.84587023524</v>
      </c>
      <c r="E166" s="130">
        <f ca="1">VLOOKUP(C166,Curve!S:U,3,FALSE)+$C$12</f>
        <v>4.2906287669513521</v>
      </c>
      <c r="F166" s="99">
        <f t="shared" ca="1" si="17"/>
        <v>4835.3902600194278</v>
      </c>
      <c r="G166" s="99">
        <f t="shared" ca="1" si="18"/>
        <v>2595.4190871340202</v>
      </c>
      <c r="H166" s="99">
        <f t="shared" ca="1" si="22"/>
        <v>2239.9711728854077</v>
      </c>
      <c r="I166" s="134">
        <f t="shared" ca="1" si="16"/>
        <v>0</v>
      </c>
      <c r="J166" s="133">
        <f t="shared" ca="1" si="23"/>
        <v>725002.87469734985</v>
      </c>
      <c r="K166" s="135"/>
      <c r="L166" s="99">
        <f t="shared" ca="1" si="19"/>
        <v>4835.3902600194278</v>
      </c>
      <c r="M166" s="136">
        <f>VLOOKUP(C166,Curve!S:T,2,FALSE)</f>
        <v>0.86008309462328436</v>
      </c>
    </row>
    <row r="167" spans="2:13" ht="12.75" customHeight="1" x14ac:dyDescent="0.4">
      <c r="B167" s="129">
        <v>146</v>
      </c>
      <c r="C167" s="132">
        <f t="shared" si="20"/>
        <v>47164</v>
      </c>
      <c r="D167" s="133">
        <f t="shared" ca="1" si="21"/>
        <v>725002.87469734985</v>
      </c>
      <c r="E167" s="130">
        <f ca="1">VLOOKUP(C167,Curve!S:U,3,FALSE)+$C$12</f>
        <v>4.2981081401010179</v>
      </c>
      <c r="F167" s="99">
        <f t="shared" ca="1" si="17"/>
        <v>4838.4276509032325</v>
      </c>
      <c r="G167" s="99">
        <f t="shared" ca="1" si="18"/>
        <v>2592.2651585823965</v>
      </c>
      <c r="H167" s="99">
        <f t="shared" ca="1" si="22"/>
        <v>2246.162492320836</v>
      </c>
      <c r="I167" s="134">
        <f t="shared" ca="1" si="16"/>
        <v>0</v>
      </c>
      <c r="J167" s="133">
        <f t="shared" ca="1" si="23"/>
        <v>722756.71220502898</v>
      </c>
      <c r="K167" s="135"/>
      <c r="L167" s="99">
        <f t="shared" ca="1" si="19"/>
        <v>4838.4276509032325</v>
      </c>
      <c r="M167" s="136">
        <f>VLOOKUP(C167,Curve!S:T,2,FALSE)</f>
        <v>0.85878762294317323</v>
      </c>
    </row>
    <row r="168" spans="2:13" ht="12.75" customHeight="1" x14ac:dyDescent="0.4">
      <c r="B168" s="129">
        <v>147</v>
      </c>
      <c r="C168" s="132">
        <f t="shared" si="20"/>
        <v>47192</v>
      </c>
      <c r="D168" s="133">
        <f t="shared" ca="1" si="21"/>
        <v>722756.71220502898</v>
      </c>
      <c r="E168" s="130">
        <f ca="1">VLOOKUP(C168,Curve!S:U,3,FALSE)+$C$12</f>
        <v>4.3049449506197135</v>
      </c>
      <c r="F168" s="99">
        <f t="shared" ca="1" si="17"/>
        <v>4841.2530762036695</v>
      </c>
      <c r="G168" s="99">
        <f t="shared" ca="1" si="18"/>
        <v>2588.7387567009032</v>
      </c>
      <c r="H168" s="99">
        <f t="shared" ca="1" si="22"/>
        <v>2252.5143195027663</v>
      </c>
      <c r="I168" s="134">
        <f t="shared" ca="1" si="16"/>
        <v>0</v>
      </c>
      <c r="J168" s="133">
        <f t="shared" ca="1" si="23"/>
        <v>720504.19788552623</v>
      </c>
      <c r="K168" s="135"/>
      <c r="L168" s="99">
        <f t="shared" ca="1" si="19"/>
        <v>4841.2530762036695</v>
      </c>
      <c r="M168" s="136">
        <f>VLOOKUP(C168,Curve!S:T,2,FALSE)</f>
        <v>0.857614362797671</v>
      </c>
    </row>
    <row r="169" spans="2:13" ht="12.75" customHeight="1" x14ac:dyDescent="0.4">
      <c r="B169" s="129">
        <v>148</v>
      </c>
      <c r="C169" s="132">
        <f t="shared" si="20"/>
        <v>47223</v>
      </c>
      <c r="D169" s="133">
        <f t="shared" ca="1" si="21"/>
        <v>720504.19788552623</v>
      </c>
      <c r="E169" s="130">
        <f ca="1">VLOOKUP(C169,Curve!S:U,3,FALSE)+$C$12</f>
        <v>4.3123915713997851</v>
      </c>
      <c r="F169" s="99">
        <f t="shared" ca="1" si="17"/>
        <v>4843.8262729485277</v>
      </c>
      <c r="G169" s="99">
        <f t="shared" ca="1" si="18"/>
        <v>2584.7757571563357</v>
      </c>
      <c r="H169" s="99">
        <f t="shared" ca="1" si="22"/>
        <v>2259.0505157921921</v>
      </c>
      <c r="I169" s="134">
        <f t="shared" ca="1" si="16"/>
        <v>0</v>
      </c>
      <c r="J169" s="133">
        <f t="shared" ca="1" si="23"/>
        <v>718245.14736973401</v>
      </c>
      <c r="K169" s="135"/>
      <c r="L169" s="99">
        <f t="shared" ca="1" si="19"/>
        <v>4843.8262729485277</v>
      </c>
      <c r="M169" s="136">
        <f>VLOOKUP(C169,Curve!S:T,2,FALSE)</f>
        <v>0.85631238151947753</v>
      </c>
    </row>
    <row r="170" spans="2:13" ht="12.75" customHeight="1" x14ac:dyDescent="0.4">
      <c r="B170" s="129">
        <v>149</v>
      </c>
      <c r="C170" s="132">
        <f t="shared" si="20"/>
        <v>47253</v>
      </c>
      <c r="D170" s="133">
        <f t="shared" ca="1" si="21"/>
        <v>718245.14736973401</v>
      </c>
      <c r="E170" s="130">
        <f ca="1">VLOOKUP(C170,Curve!S:U,3,FALSE)+$C$12</f>
        <v>4.3196019206461855</v>
      </c>
      <c r="F170" s="99">
        <f t="shared" ca="1" si="17"/>
        <v>4846.6186209955986</v>
      </c>
      <c r="G170" s="99">
        <f t="shared" ca="1" si="18"/>
        <v>2581.1285997633645</v>
      </c>
      <c r="H170" s="99">
        <f t="shared" ca="1" si="22"/>
        <v>2265.4900212322341</v>
      </c>
      <c r="I170" s="134">
        <f t="shared" ca="1" si="16"/>
        <v>0</v>
      </c>
      <c r="J170" s="133">
        <f t="shared" ca="1" si="23"/>
        <v>715979.65734850173</v>
      </c>
      <c r="K170" s="135"/>
      <c r="L170" s="99">
        <f t="shared" ca="1" si="19"/>
        <v>4846.6186209955986</v>
      </c>
      <c r="M170" s="136">
        <f>VLOOKUP(C170,Curve!S:T,2,FALSE)</f>
        <v>0.85504914126835363</v>
      </c>
    </row>
    <row r="171" spans="2:13" ht="12.75" customHeight="1" x14ac:dyDescent="0.4">
      <c r="B171" s="129">
        <v>150</v>
      </c>
      <c r="C171" s="132">
        <f t="shared" si="20"/>
        <v>47284</v>
      </c>
      <c r="D171" s="133">
        <f t="shared" ca="1" si="21"/>
        <v>715979.65734850173</v>
      </c>
      <c r="E171" s="130">
        <f ca="1">VLOOKUP(C171,Curve!S:U,3,FALSE)+$C$12</f>
        <v>4.3270488079978664</v>
      </c>
      <c r="F171" s="99">
        <f t="shared" ca="1" si="17"/>
        <v>4849.3123344162668</v>
      </c>
      <c r="G171" s="99">
        <f t="shared" ca="1" si="18"/>
        <v>2577.2892525218213</v>
      </c>
      <c r="H171" s="99">
        <f t="shared" ca="1" si="22"/>
        <v>2272.0230818944456</v>
      </c>
      <c r="I171" s="134">
        <f t="shared" ca="1" si="16"/>
        <v>0</v>
      </c>
      <c r="J171" s="133">
        <f t="shared" ca="1" si="23"/>
        <v>713707.63426660723</v>
      </c>
      <c r="K171" s="135"/>
      <c r="L171" s="99">
        <f t="shared" ca="1" si="19"/>
        <v>4849.3123344162668</v>
      </c>
      <c r="M171" s="136">
        <f>VLOOKUP(C171,Curve!S:T,2,FALSE)</f>
        <v>0.85374061578172622</v>
      </c>
    </row>
    <row r="172" spans="2:13" ht="12.75" customHeight="1" x14ac:dyDescent="0.4">
      <c r="B172" s="129">
        <v>151</v>
      </c>
      <c r="C172" s="132">
        <f t="shared" si="20"/>
        <v>47314</v>
      </c>
      <c r="D172" s="133">
        <f t="shared" ca="1" si="21"/>
        <v>713707.63426660723</v>
      </c>
      <c r="E172" s="130">
        <f ca="1">VLOOKUP(C172,Curve!S:U,3,FALSE)+$C$12</f>
        <v>4.334317548117359</v>
      </c>
      <c r="F172" s="99">
        <f t="shared" ca="1" si="17"/>
        <v>4852.0840256729471</v>
      </c>
      <c r="G172" s="99">
        <f t="shared" ca="1" si="18"/>
        <v>2573.53980676025</v>
      </c>
      <c r="H172" s="99">
        <f t="shared" ca="1" si="22"/>
        <v>2278.544218912697</v>
      </c>
      <c r="I172" s="134">
        <f t="shared" ca="1" si="16"/>
        <v>0</v>
      </c>
      <c r="J172" s="133">
        <f t="shared" ca="1" si="23"/>
        <v>711429.09004769451</v>
      </c>
      <c r="K172" s="135"/>
      <c r="L172" s="99">
        <f t="shared" ca="1" si="19"/>
        <v>4852.0840256729471</v>
      </c>
      <c r="M172" s="136">
        <f>VLOOKUP(C172,Curve!S:T,2,FALSE)</f>
        <v>0.85247108314887887</v>
      </c>
    </row>
    <row r="173" spans="2:13" ht="12.75" customHeight="1" x14ac:dyDescent="0.4">
      <c r="B173" s="129">
        <v>152</v>
      </c>
      <c r="C173" s="132">
        <f t="shared" si="20"/>
        <v>47345</v>
      </c>
      <c r="D173" s="133">
        <f t="shared" ca="1" si="21"/>
        <v>711429.09004769451</v>
      </c>
      <c r="E173" s="130">
        <f ca="1">VLOOKUP(C173,Curve!S:U,3,FALSE)+$C$12</f>
        <v>4.3417085071098072</v>
      </c>
      <c r="F173" s="99">
        <f t="shared" ca="1" si="17"/>
        <v>4854.7792497551709</v>
      </c>
      <c r="G173" s="99">
        <f t="shared" ca="1" si="18"/>
        <v>2569.6329910290729</v>
      </c>
      <c r="H173" s="99">
        <f t="shared" ca="1" si="22"/>
        <v>2285.146258726098</v>
      </c>
      <c r="I173" s="134">
        <f t="shared" ca="1" si="16"/>
        <v>0</v>
      </c>
      <c r="J173" s="133">
        <f t="shared" ca="1" si="23"/>
        <v>709143.94378896838</v>
      </c>
      <c r="K173" s="135"/>
      <c r="L173" s="99">
        <f t="shared" ca="1" si="19"/>
        <v>4854.7792497551709</v>
      </c>
      <c r="M173" s="136">
        <f>VLOOKUP(C173,Curve!S:T,2,FALSE)</f>
        <v>0.85115605587387932</v>
      </c>
    </row>
    <row r="174" spans="2:13" ht="12.75" customHeight="1" x14ac:dyDescent="0.4">
      <c r="B174" s="129">
        <v>153</v>
      </c>
      <c r="C174" s="132">
        <f t="shared" si="20"/>
        <v>47376</v>
      </c>
      <c r="D174" s="133">
        <f t="shared" ca="1" si="21"/>
        <v>709143.94378896838</v>
      </c>
      <c r="E174" s="130">
        <f ca="1">VLOOKUP(C174,Curve!S:U,3,FALSE)+$C$12</f>
        <v>4.3491557964238625</v>
      </c>
      <c r="F174" s="99">
        <f t="shared" ca="1" si="17"/>
        <v>4857.509432297592</v>
      </c>
      <c r="G174" s="99">
        <f t="shared" ca="1" si="18"/>
        <v>2565.7469112616359</v>
      </c>
      <c r="H174" s="99">
        <f t="shared" ca="1" si="22"/>
        <v>2291.7625210359561</v>
      </c>
      <c r="I174" s="134">
        <f t="shared" ca="1" si="16"/>
        <v>0</v>
      </c>
      <c r="J174" s="133">
        <f t="shared" ca="1" si="23"/>
        <v>706852.18126793241</v>
      </c>
      <c r="K174" s="135"/>
      <c r="L174" s="99">
        <f t="shared" ca="1" si="19"/>
        <v>4857.509432297592</v>
      </c>
      <c r="M174" s="136">
        <f>VLOOKUP(C174,Curve!S:T,2,FALSE)</f>
        <v>0.84983781878707765</v>
      </c>
    </row>
    <row r="175" spans="2:13" ht="12.75" customHeight="1" x14ac:dyDescent="0.4">
      <c r="B175" s="129">
        <v>154</v>
      </c>
      <c r="C175" s="132">
        <f t="shared" si="20"/>
        <v>47406</v>
      </c>
      <c r="D175" s="133">
        <f t="shared" ca="1" si="21"/>
        <v>706852.18126793241</v>
      </c>
      <c r="E175" s="130">
        <f ca="1">VLOOKUP(C175,Curve!S:U,3,FALSE)+$C$12</f>
        <v>4.3563667929325955</v>
      </c>
      <c r="F175" s="99">
        <f t="shared" ca="1" si="17"/>
        <v>4860.2499707017159</v>
      </c>
      <c r="G175" s="99">
        <f t="shared" ca="1" si="18"/>
        <v>2561.8418844802322</v>
      </c>
      <c r="H175" s="99">
        <f t="shared" ca="1" si="22"/>
        <v>2298.4080862214837</v>
      </c>
      <c r="I175" s="134">
        <f t="shared" ca="1" si="16"/>
        <v>0</v>
      </c>
      <c r="J175" s="133">
        <f t="shared" ca="1" si="23"/>
        <v>704553.77318171097</v>
      </c>
      <c r="K175" s="135"/>
      <c r="L175" s="99">
        <f t="shared" ca="1" si="19"/>
        <v>4860.2499707017159</v>
      </c>
      <c r="M175" s="136">
        <f>VLOOKUP(C175,Curve!S:T,2,FALSE)</f>
        <v>0.8485589494380601</v>
      </c>
    </row>
    <row r="176" spans="2:13" ht="12.75" customHeight="1" x14ac:dyDescent="0.4">
      <c r="B176" s="129">
        <v>155</v>
      </c>
      <c r="C176" s="132">
        <f t="shared" si="20"/>
        <v>47437</v>
      </c>
      <c r="D176" s="133">
        <f t="shared" ca="1" si="21"/>
        <v>704553.77318171097</v>
      </c>
      <c r="E176" s="130">
        <f ca="1">VLOOKUP(C176,Curve!S:U,3,FALSE)+$C$12</f>
        <v>4.3638143487198944</v>
      </c>
      <c r="F176" s="99">
        <f t="shared" ca="1" si="17"/>
        <v>4862.8934010876937</v>
      </c>
      <c r="G176" s="99">
        <f t="shared" ca="1" si="18"/>
        <v>2557.7455511034746</v>
      </c>
      <c r="H176" s="99">
        <f t="shared" ca="1" si="22"/>
        <v>2305.1478499842192</v>
      </c>
      <c r="I176" s="134">
        <f t="shared" ca="1" si="16"/>
        <v>0</v>
      </c>
      <c r="J176" s="133">
        <f t="shared" ca="1" si="23"/>
        <v>702248.62533172674</v>
      </c>
      <c r="K176" s="135"/>
      <c r="L176" s="99">
        <f t="shared" ca="1" si="19"/>
        <v>4862.8934010876937</v>
      </c>
      <c r="M176" s="136">
        <f>VLOOKUP(C176,Curve!S:T,2,FALSE)</f>
        <v>0.84723437842673899</v>
      </c>
    </row>
    <row r="177" spans="2:13" ht="12.75" customHeight="1" x14ac:dyDescent="0.4">
      <c r="B177" s="129">
        <v>156</v>
      </c>
      <c r="C177" s="132">
        <f t="shared" si="20"/>
        <v>47467</v>
      </c>
      <c r="D177" s="133">
        <f t="shared" ca="1" si="21"/>
        <v>702248.62533172674</v>
      </c>
      <c r="E177" s="130">
        <f ca="1">VLOOKUP(C177,Curve!S:U,3,FALSE)+$C$12</f>
        <v>4.3710837412256875</v>
      </c>
      <c r="F177" s="99">
        <f t="shared" ca="1" si="17"/>
        <v>4865.6130384911876</v>
      </c>
      <c r="G177" s="99">
        <f t="shared" ca="1" si="18"/>
        <v>2553.7355229928421</v>
      </c>
      <c r="H177" s="99">
        <f t="shared" ca="1" si="22"/>
        <v>2311.8775154983455</v>
      </c>
      <c r="I177" s="134">
        <f t="shared" ca="1" si="16"/>
        <v>0</v>
      </c>
      <c r="J177" s="133">
        <f t="shared" ca="1" si="23"/>
        <v>699936.74781622842</v>
      </c>
      <c r="K177" s="135"/>
      <c r="L177" s="99">
        <f t="shared" ca="1" si="19"/>
        <v>4865.6130384911876</v>
      </c>
      <c r="M177" s="136">
        <f>VLOOKUP(C177,Curve!S:T,2,FALSE)</f>
        <v>0.84594942043956378</v>
      </c>
    </row>
    <row r="178" spans="2:13" ht="12.75" customHeight="1" x14ac:dyDescent="0.4">
      <c r="B178" s="129">
        <v>157</v>
      </c>
      <c r="C178" s="132">
        <f t="shared" si="20"/>
        <v>47498</v>
      </c>
      <c r="D178" s="133">
        <f t="shared" ca="1" si="21"/>
        <v>699936.74781622842</v>
      </c>
      <c r="E178" s="130">
        <f ca="1">VLOOKUP(C178,Curve!S:U,3,FALSE)+$C$12</f>
        <v>4.3783590852818444</v>
      </c>
      <c r="F178" s="99">
        <f t="shared" ca="1" si="17"/>
        <v>4868.2573353040643</v>
      </c>
      <c r="G178" s="99">
        <f t="shared" ca="1" si="18"/>
        <v>2549.5684485549168</v>
      </c>
      <c r="H178" s="99">
        <f t="shared" ca="1" si="22"/>
        <v>2318.6888867491475</v>
      </c>
      <c r="I178" s="134">
        <f t="shared" ca="1" si="16"/>
        <v>0</v>
      </c>
      <c r="J178" s="133">
        <f t="shared" ca="1" si="23"/>
        <v>697618.05892947933</v>
      </c>
      <c r="K178" s="135"/>
      <c r="L178" s="99">
        <f t="shared" ca="1" si="19"/>
        <v>4868.2573353040643</v>
      </c>
      <c r="M178" s="136">
        <f>VLOOKUP(C178,Curve!S:T,2,FALSE)</f>
        <v>0.84461855874259062</v>
      </c>
    </row>
    <row r="179" spans="2:13" ht="12.75" customHeight="1" x14ac:dyDescent="0.4">
      <c r="B179" s="129">
        <v>158</v>
      </c>
      <c r="C179" s="132">
        <f t="shared" si="20"/>
        <v>47529</v>
      </c>
      <c r="D179" s="133">
        <f t="shared" ca="1" si="21"/>
        <v>697618.05892947933</v>
      </c>
      <c r="E179" s="130">
        <f ca="1">VLOOKUP(C179,Curve!S:U,3,FALSE)+$C$12</f>
        <v>4.3858160391411305</v>
      </c>
      <c r="F179" s="99">
        <f t="shared" ca="1" si="17"/>
        <v>4870.8934748085803</v>
      </c>
      <c r="G179" s="99">
        <f t="shared" ca="1" si="18"/>
        <v>2545.3519719754754</v>
      </c>
      <c r="H179" s="99">
        <f t="shared" ca="1" si="22"/>
        <v>2325.5415028331049</v>
      </c>
      <c r="I179" s="134">
        <f t="shared" ca="1" si="16"/>
        <v>0</v>
      </c>
      <c r="J179" s="133">
        <f t="shared" ca="1" si="23"/>
        <v>695292.5174266462</v>
      </c>
      <c r="K179" s="135"/>
      <c r="L179" s="99">
        <f t="shared" ca="1" si="19"/>
        <v>4870.8934748085803</v>
      </c>
      <c r="M179" s="136">
        <f>VLOOKUP(C179,Curve!S:T,2,FALSE)</f>
        <v>0.84328467594638756</v>
      </c>
    </row>
    <row r="180" spans="2:13" ht="12.75" customHeight="1" x14ac:dyDescent="0.4">
      <c r="B180" s="129">
        <v>159</v>
      </c>
      <c r="C180" s="132">
        <f t="shared" si="20"/>
        <v>47557</v>
      </c>
      <c r="D180" s="133">
        <f t="shared" ca="1" si="21"/>
        <v>695292.5174266462</v>
      </c>
      <c r="E180" s="130">
        <f ca="1">VLOOKUP(C180,Curve!S:U,3,FALSE)+$C$12</f>
        <v>4.3926543136794427</v>
      </c>
      <c r="F180" s="99">
        <f t="shared" ca="1" si="17"/>
        <v>4873.5848251846201</v>
      </c>
      <c r="G180" s="99">
        <f t="shared" ca="1" si="18"/>
        <v>2541.1875623538326</v>
      </c>
      <c r="H180" s="99">
        <f t="shared" ca="1" si="22"/>
        <v>2332.3972628307874</v>
      </c>
      <c r="I180" s="134">
        <f t="shared" ca="1" si="16"/>
        <v>0</v>
      </c>
      <c r="J180" s="133">
        <f t="shared" ca="1" si="23"/>
        <v>692960.12016381545</v>
      </c>
      <c r="K180" s="135"/>
      <c r="L180" s="99">
        <f t="shared" ca="1" si="19"/>
        <v>4873.5848251846201</v>
      </c>
      <c r="M180" s="136">
        <f>VLOOKUP(C180,Curve!S:T,2,FALSE)</f>
        <v>0.84207696126423937</v>
      </c>
    </row>
    <row r="181" spans="2:13" ht="12.75" customHeight="1" x14ac:dyDescent="0.4">
      <c r="B181" s="129">
        <v>160</v>
      </c>
      <c r="C181" s="132">
        <f t="shared" si="20"/>
        <v>47588</v>
      </c>
      <c r="D181" s="133">
        <f t="shared" ca="1" si="21"/>
        <v>692960.12016381545</v>
      </c>
      <c r="E181" s="130">
        <f ca="1">VLOOKUP(C181,Curve!S:U,3,FALSE)+$C$12</f>
        <v>4.4001025289246298</v>
      </c>
      <c r="F181" s="99">
        <f t="shared" ca="1" si="17"/>
        <v>4876.0431234573734</v>
      </c>
      <c r="G181" s="99">
        <f t="shared" ca="1" si="18"/>
        <v>2536.6118842045075</v>
      </c>
      <c r="H181" s="99">
        <f t="shared" ca="1" si="22"/>
        <v>2339.4312392528659</v>
      </c>
      <c r="I181" s="134">
        <f t="shared" ca="1" si="16"/>
        <v>0</v>
      </c>
      <c r="J181" s="133">
        <f t="shared" ca="1" si="23"/>
        <v>690620.68892456254</v>
      </c>
      <c r="K181" s="135"/>
      <c r="L181" s="99">
        <f t="shared" ca="1" si="19"/>
        <v>4876.0431234573734</v>
      </c>
      <c r="M181" s="136">
        <f>VLOOKUP(C181,Curve!S:T,2,FALSE)</f>
        <v>0.84073707366745143</v>
      </c>
    </row>
    <row r="182" spans="2:13" ht="12.75" customHeight="1" x14ac:dyDescent="0.4">
      <c r="B182" s="129">
        <v>161</v>
      </c>
      <c r="C182" s="132">
        <f t="shared" si="20"/>
        <v>47618</v>
      </c>
      <c r="D182" s="133">
        <f t="shared" ca="1" si="21"/>
        <v>690620.68892456254</v>
      </c>
      <c r="E182" s="130">
        <f ca="1">VLOOKUP(C182,Curve!S:U,3,FALSE)+$C$12</f>
        <v>4.4073144219071692</v>
      </c>
      <c r="F182" s="99">
        <f t="shared" ca="1" si="17"/>
        <v>4878.7100350637711</v>
      </c>
      <c r="G182" s="99">
        <f t="shared" ca="1" si="18"/>
        <v>2532.3348665538647</v>
      </c>
      <c r="H182" s="99">
        <f t="shared" ca="1" si="22"/>
        <v>2346.3751685099064</v>
      </c>
      <c r="I182" s="134">
        <f t="shared" ca="1" si="16"/>
        <v>0</v>
      </c>
      <c r="J182" s="133">
        <f t="shared" ca="1" si="23"/>
        <v>688274.31375605264</v>
      </c>
      <c r="K182" s="135"/>
      <c r="L182" s="99">
        <f t="shared" ca="1" si="19"/>
        <v>4878.7100350637711</v>
      </c>
      <c r="M182" s="136">
        <f>VLOOKUP(C182,Curve!S:T,2,FALSE)</f>
        <v>0.83943739496201386</v>
      </c>
    </row>
    <row r="183" spans="2:13" ht="12.75" customHeight="1" x14ac:dyDescent="0.4">
      <c r="B183" s="129">
        <v>162</v>
      </c>
      <c r="C183" s="132">
        <f t="shared" si="20"/>
        <v>47649</v>
      </c>
      <c r="D183" s="133">
        <f t="shared" ca="1" si="21"/>
        <v>688274.31375605264</v>
      </c>
      <c r="E183" s="130">
        <f ca="1">VLOOKUP(C183,Curve!S:U,3,FALSE)+$C$12</f>
        <v>4.4147629034881986</v>
      </c>
      <c r="F183" s="99">
        <f t="shared" ca="1" si="17"/>
        <v>4881.2820091867616</v>
      </c>
      <c r="G183" s="99">
        <f t="shared" ca="1" si="18"/>
        <v>2527.8677577044255</v>
      </c>
      <c r="H183" s="99">
        <f t="shared" ca="1" si="22"/>
        <v>2353.4142514823361</v>
      </c>
      <c r="I183" s="134">
        <f t="shared" ca="1" si="16"/>
        <v>0</v>
      </c>
      <c r="J183" s="133">
        <f t="shared" ca="1" si="23"/>
        <v>685920.89950457029</v>
      </c>
      <c r="K183" s="135"/>
      <c r="L183" s="99">
        <f t="shared" ca="1" si="19"/>
        <v>4881.2820091867616</v>
      </c>
      <c r="M183" s="136">
        <f>VLOOKUP(C183,Curve!S:T,2,FALSE)</f>
        <v>0.83809146675076474</v>
      </c>
    </row>
    <row r="184" spans="2:13" ht="12.75" customHeight="1" x14ac:dyDescent="0.4">
      <c r="B184" s="129">
        <v>163</v>
      </c>
      <c r="C184" s="132">
        <f t="shared" si="20"/>
        <v>47679</v>
      </c>
      <c r="D184" s="133">
        <f t="shared" ca="1" si="21"/>
        <v>685920.89950457029</v>
      </c>
      <c r="E184" s="130">
        <f ca="1">VLOOKUP(C184,Curve!S:U,3,FALSE)+$C$12</f>
        <v>4.4220331995642104</v>
      </c>
      <c r="F184" s="99">
        <f t="shared" ca="1" si="17"/>
        <v>4883.9276749556584</v>
      </c>
      <c r="G184" s="99">
        <f t="shared" ca="1" si="18"/>
        <v>2523.4817848833613</v>
      </c>
      <c r="H184" s="99">
        <f t="shared" ca="1" si="22"/>
        <v>2360.4458900722971</v>
      </c>
      <c r="I184" s="134">
        <f t="shared" ca="1" si="16"/>
        <v>0</v>
      </c>
      <c r="J184" s="133">
        <f t="shared" ca="1" si="23"/>
        <v>683560.45361449802</v>
      </c>
      <c r="K184" s="135"/>
      <c r="L184" s="99">
        <f t="shared" ca="1" si="19"/>
        <v>4883.9276749556584</v>
      </c>
      <c r="M184" s="136">
        <f>VLOOKUP(C184,Curve!S:T,2,FALSE)</f>
        <v>0.83678598354808287</v>
      </c>
    </row>
    <row r="185" spans="2:13" ht="12.75" customHeight="1" x14ac:dyDescent="0.4">
      <c r="B185" s="129">
        <v>164</v>
      </c>
      <c r="C185" s="132">
        <f t="shared" si="20"/>
        <v>47710</v>
      </c>
      <c r="D185" s="133">
        <f t="shared" ca="1" si="21"/>
        <v>683560.45361449802</v>
      </c>
      <c r="E185" s="130">
        <f ca="1">VLOOKUP(C185,Curve!S:U,3,FALSE)+$C$12</f>
        <v>4.4294257405312321</v>
      </c>
      <c r="F185" s="99">
        <f t="shared" ca="1" si="17"/>
        <v>4886.4996021688539</v>
      </c>
      <c r="G185" s="99">
        <f t="shared" ca="1" si="18"/>
        <v>2518.9391831604016</v>
      </c>
      <c r="H185" s="99">
        <f t="shared" ca="1" si="22"/>
        <v>2367.5604190084523</v>
      </c>
      <c r="I185" s="134">
        <f t="shared" ca="1" si="16"/>
        <v>0</v>
      </c>
      <c r="J185" s="133">
        <f t="shared" ca="1" si="23"/>
        <v>681192.89319548954</v>
      </c>
      <c r="K185" s="135"/>
      <c r="L185" s="99">
        <f t="shared" ca="1" si="19"/>
        <v>4886.4996021688539</v>
      </c>
      <c r="M185" s="136">
        <f>VLOOKUP(C185,Curve!S:T,2,FALSE)</f>
        <v>0.83543405901054146</v>
      </c>
    </row>
    <row r="186" spans="2:13" ht="12.75" customHeight="1" x14ac:dyDescent="0.4">
      <c r="B186" s="129">
        <v>165</v>
      </c>
      <c r="C186" s="132">
        <f t="shared" si="20"/>
        <v>47741</v>
      </c>
      <c r="D186" s="133">
        <f t="shared" ca="1" si="21"/>
        <v>681192.89319548954</v>
      </c>
      <c r="E186" s="130">
        <f ca="1">VLOOKUP(C186,Curve!S:U,3,FALSE)+$C$12</f>
        <v>4.4368746237287793</v>
      </c>
      <c r="F186" s="99">
        <f t="shared" ca="1" si="17"/>
        <v>4889.1041235527582</v>
      </c>
      <c r="G186" s="99">
        <f t="shared" ca="1" si="18"/>
        <v>2514.4111128225363</v>
      </c>
      <c r="H186" s="99">
        <f t="shared" ca="1" si="22"/>
        <v>2374.6930107302219</v>
      </c>
      <c r="I186" s="134">
        <f t="shared" ca="1" si="16"/>
        <v>0</v>
      </c>
      <c r="J186" s="133">
        <f t="shared" ca="1" si="23"/>
        <v>678818.20018475933</v>
      </c>
      <c r="K186" s="135"/>
      <c r="L186" s="99">
        <f t="shared" ca="1" si="19"/>
        <v>4889.1041235527582</v>
      </c>
      <c r="M186" s="136">
        <f>VLOOKUP(C186,Curve!S:T,2,FALSE)</f>
        <v>0.83407918074319143</v>
      </c>
    </row>
    <row r="187" spans="2:13" ht="12.75" customHeight="1" x14ac:dyDescent="0.4">
      <c r="B187" s="129">
        <v>166</v>
      </c>
      <c r="C187" s="132">
        <f t="shared" si="20"/>
        <v>47771</v>
      </c>
      <c r="D187" s="133">
        <f t="shared" ca="1" si="21"/>
        <v>678818.20018475933</v>
      </c>
      <c r="E187" s="130">
        <f ca="1">VLOOKUP(C187,Curve!S:U,3,FALSE)+$C$12</f>
        <v>4.4440871634111678</v>
      </c>
      <c r="F187" s="99">
        <f t="shared" ca="1" si="17"/>
        <v>4891.7177483262185</v>
      </c>
      <c r="G187" s="99">
        <f t="shared" ca="1" si="18"/>
        <v>2509.8593721041675</v>
      </c>
      <c r="H187" s="99">
        <f t="shared" ca="1" si="22"/>
        <v>2381.858376222051</v>
      </c>
      <c r="I187" s="134">
        <f t="shared" ca="1" si="16"/>
        <v>0</v>
      </c>
      <c r="J187" s="133">
        <f t="shared" ca="1" si="23"/>
        <v>676436.34180853725</v>
      </c>
      <c r="K187" s="135"/>
      <c r="L187" s="99">
        <f t="shared" ca="1" si="19"/>
        <v>4891.7177483262185</v>
      </c>
      <c r="M187" s="136">
        <f>VLOOKUP(C187,Curve!S:T,2,FALSE)</f>
        <v>0.83276509856195147</v>
      </c>
    </row>
    <row r="188" spans="2:13" ht="12.75" customHeight="1" x14ac:dyDescent="0.4">
      <c r="B188" s="129">
        <v>167</v>
      </c>
      <c r="C188" s="132">
        <f t="shared" si="20"/>
        <v>47802</v>
      </c>
      <c r="D188" s="133">
        <f t="shared" ca="1" si="21"/>
        <v>676436.34180853725</v>
      </c>
      <c r="E188" s="130">
        <f ca="1">VLOOKUP(C188,Curve!S:U,3,FALSE)+$C$12</f>
        <v>4.4515363128509877</v>
      </c>
      <c r="F188" s="99">
        <f t="shared" ca="1" si="17"/>
        <v>4894.2380070322597</v>
      </c>
      <c r="G188" s="99">
        <f t="shared" ca="1" si="18"/>
        <v>2505.1183862467747</v>
      </c>
      <c r="H188" s="99">
        <f t="shared" ca="1" si="22"/>
        <v>2389.119620785485</v>
      </c>
      <c r="I188" s="134">
        <f t="shared" ca="1" si="16"/>
        <v>0</v>
      </c>
      <c r="J188" s="133">
        <f t="shared" ca="1" si="23"/>
        <v>674047.22218775179</v>
      </c>
      <c r="K188" s="135"/>
      <c r="L188" s="99">
        <f t="shared" ca="1" si="19"/>
        <v>4894.2380070322597</v>
      </c>
      <c r="M188" s="136">
        <f>VLOOKUP(C188,Curve!S:T,2,FALSE)</f>
        <v>0.8314043925729877</v>
      </c>
    </row>
    <row r="189" spans="2:13" ht="12.75" customHeight="1" x14ac:dyDescent="0.4">
      <c r="B189" s="129">
        <v>168</v>
      </c>
      <c r="C189" s="132">
        <f t="shared" si="20"/>
        <v>47832</v>
      </c>
      <c r="D189" s="133">
        <f t="shared" ca="1" si="21"/>
        <v>674047.22218775179</v>
      </c>
      <c r="E189" s="130">
        <f ca="1">VLOOKUP(C189,Curve!S:U,3,FALSE)+$C$12</f>
        <v>4.4588072607493068</v>
      </c>
      <c r="F189" s="99">
        <f t="shared" ca="1" si="17"/>
        <v>4896.8301374512257</v>
      </c>
      <c r="G189" s="99">
        <f t="shared" ca="1" si="18"/>
        <v>2500.4547384542625</v>
      </c>
      <c r="H189" s="99">
        <f t="shared" ca="1" si="22"/>
        <v>2396.3753989969632</v>
      </c>
      <c r="I189" s="134">
        <f t="shared" ca="1" si="16"/>
        <v>0</v>
      </c>
      <c r="J189" s="133">
        <f t="shared" ca="1" si="23"/>
        <v>671650.8467887548</v>
      </c>
      <c r="K189" s="135"/>
      <c r="L189" s="99">
        <f t="shared" ca="1" si="19"/>
        <v>4896.8301374512257</v>
      </c>
      <c r="M189" s="136">
        <f>VLOOKUP(C189,Curve!S:T,2,FALSE)</f>
        <v>0.83008471209907131</v>
      </c>
    </row>
    <row r="190" spans="2:13" ht="12.75" customHeight="1" x14ac:dyDescent="0.4">
      <c r="B190" s="129">
        <v>169</v>
      </c>
      <c r="C190" s="132">
        <f t="shared" si="20"/>
        <v>47863</v>
      </c>
      <c r="D190" s="133">
        <f t="shared" ca="1" si="21"/>
        <v>671650.8467887548</v>
      </c>
      <c r="E190" s="130">
        <f ca="1">VLOOKUP(C190,Curve!S:U,3,FALSE)+$C$12</f>
        <v>4.4660841613274416</v>
      </c>
      <c r="F190" s="99">
        <f t="shared" ca="1" si="17"/>
        <v>4899.3496892686062</v>
      </c>
      <c r="G190" s="99">
        <f t="shared" ca="1" si="18"/>
        <v>2495.6347269584335</v>
      </c>
      <c r="H190" s="99">
        <f t="shared" ca="1" si="22"/>
        <v>2403.7149623101727</v>
      </c>
      <c r="I190" s="134">
        <f t="shared" ca="1" si="16"/>
        <v>0</v>
      </c>
      <c r="J190" s="133">
        <f t="shared" ca="1" si="23"/>
        <v>669247.13182644465</v>
      </c>
      <c r="K190" s="135"/>
      <c r="L190" s="99">
        <f t="shared" ca="1" si="19"/>
        <v>4899.3496892686062</v>
      </c>
      <c r="M190" s="136">
        <f>VLOOKUP(C190,Curve!S:T,2,FALSE)</f>
        <v>0.8287182233724264</v>
      </c>
    </row>
    <row r="191" spans="2:13" ht="12.75" customHeight="1" x14ac:dyDescent="0.4">
      <c r="B191" s="129">
        <v>170</v>
      </c>
      <c r="C191" s="132">
        <f t="shared" si="20"/>
        <v>47894</v>
      </c>
      <c r="D191" s="133">
        <f t="shared" ca="1" si="21"/>
        <v>669247.13182644465</v>
      </c>
      <c r="E191" s="130">
        <f ca="1">VLOOKUP(C191,Curve!S:U,3,FALSE)+$C$12</f>
        <v>4.4735427104168091</v>
      </c>
      <c r="F191" s="99">
        <f t="shared" ca="1" si="17"/>
        <v>4901.8606936250972</v>
      </c>
      <c r="G191" s="99">
        <f t="shared" ca="1" si="18"/>
        <v>2490.7616795532522</v>
      </c>
      <c r="H191" s="99">
        <f t="shared" ca="1" si="22"/>
        <v>2411.099014071845</v>
      </c>
      <c r="I191" s="134">
        <f t="shared" ca="1" si="16"/>
        <v>0</v>
      </c>
      <c r="J191" s="133">
        <f t="shared" ca="1" si="23"/>
        <v>666836.03281237278</v>
      </c>
      <c r="K191" s="135"/>
      <c r="L191" s="99">
        <f t="shared" ca="1" si="19"/>
        <v>4901.8606936250972</v>
      </c>
      <c r="M191" s="136">
        <f>VLOOKUP(C191,Curve!S:T,2,FALSE)</f>
        <v>0.8273489692326278</v>
      </c>
    </row>
    <row r="192" spans="2:13" ht="12.75" customHeight="1" x14ac:dyDescent="0.4">
      <c r="B192" s="129">
        <v>171</v>
      </c>
      <c r="C192" s="132">
        <f t="shared" si="20"/>
        <v>47922</v>
      </c>
      <c r="D192" s="133">
        <f t="shared" ca="1" si="21"/>
        <v>666836.03281237278</v>
      </c>
      <c r="E192" s="130">
        <f ca="1">VLOOKUP(C192,Curve!S:U,3,FALSE)+$C$12</f>
        <v>4.4803824477119703</v>
      </c>
      <c r="F192" s="99">
        <f t="shared" ca="1" si="17"/>
        <v>4904.4234885500982</v>
      </c>
      <c r="G192" s="99">
        <f t="shared" ca="1" si="18"/>
        <v>2485.9328946925452</v>
      </c>
      <c r="H192" s="99">
        <f t="shared" ca="1" si="22"/>
        <v>2418.490593857553</v>
      </c>
      <c r="I192" s="134">
        <f t="shared" ca="1" si="16"/>
        <v>0</v>
      </c>
      <c r="J192" s="133">
        <f t="shared" ca="1" si="23"/>
        <v>664417.54221851518</v>
      </c>
      <c r="K192" s="135"/>
      <c r="L192" s="99">
        <f t="shared" ca="1" si="19"/>
        <v>4904.4234885500982</v>
      </c>
      <c r="M192" s="136">
        <f>VLOOKUP(C192,Curve!S:T,2,FALSE)</f>
        <v>0.82610953281121413</v>
      </c>
    </row>
    <row r="193" spans="2:13" ht="12.75" customHeight="1" x14ac:dyDescent="0.4">
      <c r="B193" s="129">
        <v>172</v>
      </c>
      <c r="C193" s="132">
        <f t="shared" si="20"/>
        <v>47953</v>
      </c>
      <c r="D193" s="133">
        <f t="shared" ca="1" si="21"/>
        <v>664417.54221851518</v>
      </c>
      <c r="E193" s="130">
        <f ca="1">VLOOKUP(C193,Curve!S:U,3,FALSE)+$C$12</f>
        <v>4.4878322560432427</v>
      </c>
      <c r="F193" s="99">
        <f t="shared" ca="1" si="17"/>
        <v>4906.7636269403329</v>
      </c>
      <c r="G193" s="99">
        <f t="shared" ca="1" si="18"/>
        <v>2480.7039117564686</v>
      </c>
      <c r="H193" s="99">
        <f t="shared" ca="1" si="22"/>
        <v>2426.0597151838642</v>
      </c>
      <c r="I193" s="134">
        <f t="shared" ca="1" si="16"/>
        <v>0</v>
      </c>
      <c r="J193" s="133">
        <f t="shared" ca="1" si="23"/>
        <v>661991.48250333127</v>
      </c>
      <c r="K193" s="135"/>
      <c r="L193" s="99">
        <f t="shared" ca="1" si="19"/>
        <v>4906.7636269403329</v>
      </c>
      <c r="M193" s="136">
        <f>VLOOKUP(C193,Curve!S:T,2,FALSE)</f>
        <v>0.82473476726552419</v>
      </c>
    </row>
    <row r="194" spans="2:13" ht="12.75" customHeight="1" x14ac:dyDescent="0.4">
      <c r="B194" s="129">
        <v>173</v>
      </c>
      <c r="C194" s="132">
        <f t="shared" si="20"/>
        <v>47983</v>
      </c>
      <c r="D194" s="133">
        <f t="shared" ca="1" si="21"/>
        <v>661991.48250333127</v>
      </c>
      <c r="E194" s="130">
        <f ca="1">VLOOKUP(C194,Curve!S:U,3,FALSE)+$C$12</f>
        <v>4.4950456914199721</v>
      </c>
      <c r="F194" s="99">
        <f t="shared" ca="1" si="17"/>
        <v>4909.3015446476966</v>
      </c>
      <c r="G194" s="99">
        <f t="shared" ca="1" si="18"/>
        <v>2475.7556070036135</v>
      </c>
      <c r="H194" s="99">
        <f t="shared" ca="1" si="22"/>
        <v>2433.5459376440831</v>
      </c>
      <c r="I194" s="134">
        <f t="shared" ca="1" si="16"/>
        <v>0</v>
      </c>
      <c r="J194" s="133">
        <f t="shared" ca="1" si="23"/>
        <v>659557.93656568718</v>
      </c>
      <c r="K194" s="135"/>
      <c r="L194" s="99">
        <f t="shared" ca="1" si="19"/>
        <v>4909.3015446476966</v>
      </c>
      <c r="M194" s="136">
        <f>VLOOKUP(C194,Curve!S:T,2,FALSE)</f>
        <v>0.82340158361134397</v>
      </c>
    </row>
    <row r="195" spans="2:13" ht="12.75" customHeight="1" x14ac:dyDescent="0.4">
      <c r="B195" s="129">
        <v>174</v>
      </c>
      <c r="C195" s="132">
        <f t="shared" si="20"/>
        <v>48014</v>
      </c>
      <c r="D195" s="133">
        <f t="shared" ca="1" si="21"/>
        <v>659557.93656568718</v>
      </c>
      <c r="E195" s="130">
        <f ca="1">VLOOKUP(C195,Curve!S:U,3,FALSE)+$C$12</f>
        <v>4.5024957658558717</v>
      </c>
      <c r="F195" s="99">
        <f t="shared" ca="1" si="17"/>
        <v>4911.7483299638507</v>
      </c>
      <c r="G195" s="99">
        <f t="shared" ca="1" si="18"/>
        <v>2470.6192175011997</v>
      </c>
      <c r="H195" s="99">
        <f t="shared" ca="1" si="22"/>
        <v>2441.1291124626509</v>
      </c>
      <c r="I195" s="134">
        <f t="shared" ca="1" si="16"/>
        <v>0</v>
      </c>
      <c r="J195" s="133">
        <f t="shared" ca="1" si="23"/>
        <v>657116.80745322455</v>
      </c>
      <c r="K195" s="135"/>
      <c r="L195" s="99">
        <f t="shared" ca="1" si="19"/>
        <v>4911.7483299638507</v>
      </c>
      <c r="M195" s="136">
        <f>VLOOKUP(C195,Curve!S:T,2,FALSE)</f>
        <v>0.82202128672567243</v>
      </c>
    </row>
    <row r="196" spans="2:13" ht="12.75" customHeight="1" x14ac:dyDescent="0.4">
      <c r="B196" s="129">
        <v>175</v>
      </c>
      <c r="C196" s="132">
        <f t="shared" si="20"/>
        <v>48044</v>
      </c>
      <c r="D196" s="133">
        <f t="shared" ca="1" si="21"/>
        <v>657116.80745322455</v>
      </c>
      <c r="E196" s="130">
        <f ca="1">VLOOKUP(C196,Curve!S:U,3,FALSE)+$C$12</f>
        <v>4.5097676165428791</v>
      </c>
      <c r="F196" s="99">
        <f t="shared" ca="1" si="17"/>
        <v>4914.2644025016325</v>
      </c>
      <c r="G196" s="99">
        <f t="shared" ca="1" si="18"/>
        <v>2465.5547026923932</v>
      </c>
      <c r="H196" s="99">
        <f t="shared" ca="1" si="22"/>
        <v>2448.7096998092393</v>
      </c>
      <c r="I196" s="134">
        <f t="shared" ca="1" si="16"/>
        <v>0</v>
      </c>
      <c r="J196" s="133">
        <f t="shared" ca="1" si="23"/>
        <v>654668.09775341535</v>
      </c>
      <c r="K196" s="135"/>
      <c r="L196" s="99">
        <f t="shared" ca="1" si="19"/>
        <v>4914.2644025016325</v>
      </c>
      <c r="M196" s="136">
        <f>VLOOKUP(C196,Curve!S:T,2,FALSE)</f>
        <v>0.82068279180418302</v>
      </c>
    </row>
    <row r="197" spans="2:13" ht="12.75" customHeight="1" x14ac:dyDescent="0.4">
      <c r="B197" s="129">
        <v>176</v>
      </c>
      <c r="C197" s="132">
        <f t="shared" si="20"/>
        <v>48075</v>
      </c>
      <c r="D197" s="133">
        <f t="shared" ca="1" si="21"/>
        <v>654668.09775341535</v>
      </c>
      <c r="E197" s="130">
        <f ca="1">VLOOKUP(C197,Curve!S:U,3,FALSE)+$C$12</f>
        <v>4.5171617381095297</v>
      </c>
      <c r="F197" s="99">
        <f t="shared" ca="1" si="17"/>
        <v>4916.7095455098652</v>
      </c>
      <c r="G197" s="99">
        <f t="shared" ca="1" si="18"/>
        <v>2460.3341556934006</v>
      </c>
      <c r="H197" s="99">
        <f t="shared" ca="1" si="22"/>
        <v>2456.3753898164646</v>
      </c>
      <c r="I197" s="134">
        <f t="shared" ca="1" si="16"/>
        <v>0</v>
      </c>
      <c r="J197" s="133">
        <f t="shared" ca="1" si="23"/>
        <v>652211.72236359888</v>
      </c>
      <c r="K197" s="135"/>
      <c r="L197" s="99">
        <f t="shared" ca="1" si="19"/>
        <v>4916.7095455098652</v>
      </c>
      <c r="M197" s="136">
        <f>VLOOKUP(C197,Curve!S:T,2,FALSE)</f>
        <v>0.81929700944145212</v>
      </c>
    </row>
    <row r="198" spans="2:13" ht="12.75" customHeight="1" x14ac:dyDescent="0.4">
      <c r="B198" s="129">
        <v>177</v>
      </c>
      <c r="C198" s="132">
        <f t="shared" si="20"/>
        <v>48106</v>
      </c>
      <c r="D198" s="133">
        <f t="shared" ca="1" si="21"/>
        <v>652211.72236359888</v>
      </c>
      <c r="E198" s="130">
        <f ca="1">VLOOKUP(C198,Curve!S:U,3,FALSE)+$C$12</f>
        <v>4.5246122138143585</v>
      </c>
      <c r="F198" s="99">
        <f t="shared" ca="1" si="17"/>
        <v>4919.1848547378549</v>
      </c>
      <c r="G198" s="99">
        <f t="shared" ca="1" si="18"/>
        <v>2455.1215311728038</v>
      </c>
      <c r="H198" s="99">
        <f t="shared" ca="1" si="22"/>
        <v>2464.0633235650512</v>
      </c>
      <c r="I198" s="134">
        <f t="shared" ca="1" si="16"/>
        <v>0</v>
      </c>
      <c r="J198" s="133">
        <f t="shared" ca="1" si="23"/>
        <v>649747.65904003382</v>
      </c>
      <c r="K198" s="135"/>
      <c r="L198" s="99">
        <f t="shared" ca="1" si="19"/>
        <v>4919.1848547378549</v>
      </c>
      <c r="M198" s="136">
        <f>VLOOKUP(C198,Curve!S:T,2,FALSE)</f>
        <v>0.81790853202026903</v>
      </c>
    </row>
    <row r="199" spans="2:13" ht="12.75" customHeight="1" x14ac:dyDescent="0.4">
      <c r="B199" s="129">
        <v>178</v>
      </c>
      <c r="C199" s="132">
        <f t="shared" si="20"/>
        <v>48136</v>
      </c>
      <c r="D199" s="133">
        <f t="shared" ca="1" si="21"/>
        <v>649747.65904003382</v>
      </c>
      <c r="E199" s="130">
        <f ca="1">VLOOKUP(C199,Curve!S:U,3,FALSE)+$C$12</f>
        <v>4.5318262953375132</v>
      </c>
      <c r="F199" s="99">
        <f t="shared" ca="1" si="17"/>
        <v>4921.6679827958624</v>
      </c>
      <c r="G199" s="99">
        <f t="shared" ca="1" si="18"/>
        <v>2449.8801616581873</v>
      </c>
      <c r="H199" s="99">
        <f t="shared" ca="1" si="22"/>
        <v>2471.7878211376751</v>
      </c>
      <c r="I199" s="134">
        <f t="shared" ca="1" si="16"/>
        <v>0</v>
      </c>
      <c r="J199" s="133">
        <f t="shared" ca="1" si="23"/>
        <v>647275.87121889612</v>
      </c>
      <c r="K199" s="135"/>
      <c r="L199" s="99">
        <f t="shared" ca="1" si="19"/>
        <v>4921.6679827958624</v>
      </c>
      <c r="M199" s="136">
        <f>VLOOKUP(C199,Curve!S:T,2,FALSE)</f>
        <v>0.81656218334847541</v>
      </c>
    </row>
    <row r="200" spans="2:13" ht="12.75" customHeight="1" x14ac:dyDescent="0.4">
      <c r="B200" s="129">
        <v>179</v>
      </c>
      <c r="C200" s="132">
        <f t="shared" si="20"/>
        <v>48167</v>
      </c>
      <c r="D200" s="133">
        <f t="shared" ca="1" si="21"/>
        <v>647275.87121889612</v>
      </c>
      <c r="E200" s="130">
        <f ca="1">VLOOKUP(C200,Curve!S:U,3,FALSE)+$C$12</f>
        <v>4.5392770370507574</v>
      </c>
      <c r="F200" s="99">
        <f t="shared" ca="1" si="17"/>
        <v>4924.0615955396133</v>
      </c>
      <c r="G200" s="99">
        <f t="shared" ca="1" si="18"/>
        <v>2444.4515112727427</v>
      </c>
      <c r="H200" s="99">
        <f t="shared" ca="1" si="22"/>
        <v>2479.6100842668707</v>
      </c>
      <c r="I200" s="134">
        <f t="shared" ca="1" si="16"/>
        <v>0</v>
      </c>
      <c r="J200" s="133">
        <f t="shared" ca="1" si="23"/>
        <v>644796.26113462925</v>
      </c>
      <c r="K200" s="135"/>
      <c r="L200" s="99">
        <f t="shared" ca="1" si="19"/>
        <v>4924.0615955396133</v>
      </c>
      <c r="M200" s="136">
        <f>VLOOKUP(C200,Curve!S:T,2,FALSE)</f>
        <v>0.81516838930626956</v>
      </c>
    </row>
    <row r="201" spans="2:13" ht="12.75" customHeight="1" x14ac:dyDescent="0.4">
      <c r="B201" s="129">
        <v>180</v>
      </c>
      <c r="C201" s="132">
        <f t="shared" si="20"/>
        <v>48197</v>
      </c>
      <c r="D201" s="133">
        <f t="shared" ca="1" si="21"/>
        <v>644796.26113462925</v>
      </c>
      <c r="E201" s="130">
        <f ca="1">VLOOKUP(C201,Curve!S:U,3,FALSE)+$C$12</f>
        <v>4.318018321265602</v>
      </c>
      <c r="F201" s="99">
        <f t="shared" ca="1" si="17"/>
        <v>4926.5226256790502</v>
      </c>
      <c r="G201" s="99">
        <f t="shared" ca="1" si="18"/>
        <v>2439.0907181205052</v>
      </c>
      <c r="H201" s="99">
        <f t="shared" ca="1" si="22"/>
        <v>2487.4319075585449</v>
      </c>
      <c r="I201" s="134">
        <f t="shared" ca="1" si="16"/>
        <v>0</v>
      </c>
      <c r="J201" s="133">
        <f t="shared" ca="1" si="23"/>
        <v>642308.82922707067</v>
      </c>
      <c r="K201" s="135"/>
      <c r="L201" s="99">
        <f t="shared" ca="1" si="19"/>
        <v>4926.5226256790502</v>
      </c>
      <c r="M201" s="136">
        <f>VLOOKUP(C201,Curve!S:T,2,FALSE)</f>
        <v>0.81381693727571269</v>
      </c>
    </row>
    <row r="202" spans="2:13" ht="12.75" customHeight="1" x14ac:dyDescent="0.4">
      <c r="B202" s="129">
        <v>181</v>
      </c>
      <c r="C202" s="132">
        <f t="shared" si="20"/>
        <v>48228</v>
      </c>
      <c r="D202" s="133">
        <f t="shared" ca="1" si="21"/>
        <v>642308.82922707067</v>
      </c>
      <c r="E202" s="130">
        <f ca="1">VLOOKUP(C202,Curve!S:U,3,FALSE)+$C$12</f>
        <v>4.0796403186389307</v>
      </c>
      <c r="F202" s="99">
        <f t="shared" ca="1" si="17"/>
        <v>4854.0915991327229</v>
      </c>
      <c r="G202" s="99">
        <f t="shared" ca="1" si="18"/>
        <v>2311.2510770942913</v>
      </c>
      <c r="H202" s="99">
        <f t="shared" ca="1" si="22"/>
        <v>2542.8405220384316</v>
      </c>
      <c r="I202" s="134">
        <f t="shared" ca="1" si="16"/>
        <v>0</v>
      </c>
      <c r="J202" s="133">
        <f t="shared" ca="1" si="23"/>
        <v>639765.98870503227</v>
      </c>
      <c r="K202" s="135"/>
      <c r="L202" s="99">
        <f t="shared" ca="1" si="19"/>
        <v>4854.0915991327229</v>
      </c>
      <c r="M202" s="136">
        <f>VLOOKUP(C202,Curve!S:T,2,FALSE)</f>
        <v>0.81257258490873652</v>
      </c>
    </row>
    <row r="203" spans="2:13" ht="12.75" customHeight="1" x14ac:dyDescent="0.4">
      <c r="B203" s="129">
        <v>182</v>
      </c>
      <c r="C203" s="132">
        <f t="shared" si="20"/>
        <v>48259</v>
      </c>
      <c r="D203" s="133">
        <f t="shared" ca="1" si="21"/>
        <v>639765.98870503227</v>
      </c>
      <c r="E203" s="130">
        <f ca="1">VLOOKUP(C203,Curve!S:U,3,FALSE)+$C$12</f>
        <v>4.0817752694519349</v>
      </c>
      <c r="F203" s="99">
        <f t="shared" ca="1" si="17"/>
        <v>4777.1311527943053</v>
      </c>
      <c r="G203" s="99">
        <f t="shared" ca="1" si="18"/>
        <v>2175.0126016791241</v>
      </c>
      <c r="H203" s="99">
        <f t="shared" ca="1" si="22"/>
        <v>2602.1185511151812</v>
      </c>
      <c r="I203" s="134">
        <f t="shared" ca="1" si="16"/>
        <v>0</v>
      </c>
      <c r="J203" s="133">
        <f t="shared" ca="1" si="23"/>
        <v>637163.87015391712</v>
      </c>
      <c r="K203" s="135"/>
      <c r="L203" s="99">
        <f t="shared" ca="1" si="19"/>
        <v>4777.1311527943053</v>
      </c>
      <c r="M203" s="136">
        <f>VLOOKUP(C203,Curve!S:T,2,FALSE)</f>
        <v>0.81149166776113413</v>
      </c>
    </row>
    <row r="204" spans="2:13" ht="12.75" customHeight="1" x14ac:dyDescent="0.4">
      <c r="B204" s="129">
        <v>183</v>
      </c>
      <c r="C204" s="132">
        <f t="shared" si="20"/>
        <v>48288</v>
      </c>
      <c r="D204" s="133">
        <f t="shared" ca="1" si="21"/>
        <v>637163.87015391712</v>
      </c>
      <c r="E204" s="130">
        <f ca="1">VLOOKUP(C204,Curve!S:U,3,FALSE)+$C$12</f>
        <v>4.0837971609018897</v>
      </c>
      <c r="F204" s="99">
        <f t="shared" ca="1" si="17"/>
        <v>4777.8138317265484</v>
      </c>
      <c r="G204" s="99">
        <f t="shared" ca="1" si="18"/>
        <v>2167.2997731521191</v>
      </c>
      <c r="H204" s="99">
        <f t="shared" ca="1" si="22"/>
        <v>2610.5140585744293</v>
      </c>
      <c r="I204" s="134">
        <f t="shared" ca="1" si="16"/>
        <v>0</v>
      </c>
      <c r="J204" s="133">
        <f t="shared" ca="1" si="23"/>
        <v>634553.35609534266</v>
      </c>
      <c r="K204" s="135"/>
      <c r="L204" s="99">
        <f t="shared" ca="1" si="19"/>
        <v>4777.8138317265484</v>
      </c>
      <c r="M204" s="136">
        <f>VLOOKUP(C204,Curve!S:T,2,FALSE)</f>
        <v>0.8104804355684313</v>
      </c>
    </row>
    <row r="205" spans="2:13" ht="12.75" customHeight="1" x14ac:dyDescent="0.4">
      <c r="B205" s="129">
        <v>184</v>
      </c>
      <c r="C205" s="132">
        <f t="shared" si="20"/>
        <v>48319</v>
      </c>
      <c r="D205" s="133">
        <f t="shared" ca="1" si="21"/>
        <v>634553.35609534266</v>
      </c>
      <c r="E205" s="130">
        <f ca="1">VLOOKUP(C205,Curve!S:U,3,FALSE)+$C$12</f>
        <v>4.085940146241871</v>
      </c>
      <c r="F205" s="99">
        <f t="shared" ca="1" si="17"/>
        <v>4778.4571959717805</v>
      </c>
      <c r="G205" s="99">
        <f t="shared" ca="1" si="18"/>
        <v>2159.4893283857718</v>
      </c>
      <c r="H205" s="99">
        <f t="shared" ca="1" si="22"/>
        <v>2618.9678675860087</v>
      </c>
      <c r="I205" s="134">
        <f t="shared" ca="1" si="16"/>
        <v>0</v>
      </c>
      <c r="J205" s="133">
        <f t="shared" ca="1" si="23"/>
        <v>631934.3882277566</v>
      </c>
      <c r="K205" s="135"/>
      <c r="L205" s="99">
        <f t="shared" ca="1" si="19"/>
        <v>4778.4571959717805</v>
      </c>
      <c r="M205" s="136">
        <f>VLOOKUP(C205,Curve!S:T,2,FALSE)</f>
        <v>0.80939948841335996</v>
      </c>
    </row>
    <row r="206" spans="2:13" ht="12.75" customHeight="1" x14ac:dyDescent="0.4">
      <c r="B206" s="129">
        <v>185</v>
      </c>
      <c r="C206" s="132">
        <f t="shared" si="20"/>
        <v>48349</v>
      </c>
      <c r="D206" s="133">
        <f t="shared" ca="1" si="21"/>
        <v>631934.3882277566</v>
      </c>
      <c r="E206" s="130">
        <f ca="1">VLOOKUP(C206,Curve!S:U,3,FALSE)+$C$12</f>
        <v>4.0880151110555074</v>
      </c>
      <c r="F206" s="99">
        <f t="shared" ca="1" si="17"/>
        <v>4779.1357352195719</v>
      </c>
      <c r="G206" s="99">
        <f t="shared" ca="1" si="18"/>
        <v>2151.7050722088229</v>
      </c>
      <c r="H206" s="99">
        <f t="shared" ca="1" si="22"/>
        <v>2627.430663010749</v>
      </c>
      <c r="I206" s="134">
        <f t="shared" ca="1" si="16"/>
        <v>0</v>
      </c>
      <c r="J206" s="133">
        <f t="shared" ca="1" si="23"/>
        <v>629306.9575647458</v>
      </c>
      <c r="K206" s="135"/>
      <c r="L206" s="99">
        <f t="shared" ca="1" si="19"/>
        <v>4779.1357352195719</v>
      </c>
      <c r="M206" s="136">
        <f>VLOOKUP(C206,Curve!S:T,2,FALSE)</f>
        <v>0.80835338161712234</v>
      </c>
    </row>
    <row r="207" spans="2:13" ht="12.75" customHeight="1" x14ac:dyDescent="0.4">
      <c r="B207" s="129">
        <v>186</v>
      </c>
      <c r="C207" s="132">
        <f t="shared" si="20"/>
        <v>48380</v>
      </c>
      <c r="D207" s="133">
        <f t="shared" ca="1" si="21"/>
        <v>629306.9575647458</v>
      </c>
      <c r="E207" s="130">
        <f ca="1">VLOOKUP(C207,Curve!S:U,3,FALSE)+$C$12</f>
        <v>4.0901581185976843</v>
      </c>
      <c r="F207" s="99">
        <f t="shared" ca="1" si="17"/>
        <v>4779.7894821552973</v>
      </c>
      <c r="G207" s="99">
        <f t="shared" ca="1" si="18"/>
        <v>2143.8469600142066</v>
      </c>
      <c r="H207" s="99">
        <f t="shared" ca="1" si="22"/>
        <v>2635.9425221410906</v>
      </c>
      <c r="I207" s="134">
        <f t="shared" ca="1" si="16"/>
        <v>0</v>
      </c>
      <c r="J207" s="133">
        <f t="shared" ca="1" si="23"/>
        <v>626671.01504260476</v>
      </c>
      <c r="K207" s="135"/>
      <c r="L207" s="99">
        <f t="shared" ca="1" si="19"/>
        <v>4779.7894821552973</v>
      </c>
      <c r="M207" s="136">
        <f>VLOOKUP(C207,Curve!S:T,2,FALSE)</f>
        <v>0.8072724245337195</v>
      </c>
    </row>
    <row r="208" spans="2:13" ht="12.75" customHeight="1" x14ac:dyDescent="0.4">
      <c r="B208" s="129">
        <v>187</v>
      </c>
      <c r="C208" s="132">
        <f t="shared" si="20"/>
        <v>48410</v>
      </c>
      <c r="D208" s="133">
        <f t="shared" ca="1" si="21"/>
        <v>626671.01504260476</v>
      </c>
      <c r="E208" s="130">
        <f ca="1">VLOOKUP(C208,Curve!S:U,3,FALSE)+$C$12</f>
        <v>4.0922498340364299</v>
      </c>
      <c r="F208" s="99">
        <f t="shared" ca="1" si="17"/>
        <v>4780.4613001540038</v>
      </c>
      <c r="G208" s="99">
        <f t="shared" ca="1" si="18"/>
        <v>2135.9862832219678</v>
      </c>
      <c r="H208" s="99">
        <f t="shared" ca="1" si="22"/>
        <v>2644.4750169320359</v>
      </c>
      <c r="I208" s="134">
        <f t="shared" ca="1" si="16"/>
        <v>0</v>
      </c>
      <c r="J208" s="133">
        <f t="shared" ca="1" si="23"/>
        <v>624026.54002567276</v>
      </c>
      <c r="K208" s="135"/>
      <c r="L208" s="99">
        <f t="shared" ca="1" si="19"/>
        <v>4780.4613001540038</v>
      </c>
      <c r="M208" s="136">
        <f>VLOOKUP(C208,Curve!S:T,2,FALSE)</f>
        <v>0.80622631549838719</v>
      </c>
    </row>
    <row r="209" spans="2:13" ht="12.75" customHeight="1" x14ac:dyDescent="0.4">
      <c r="B209" s="129">
        <v>188</v>
      </c>
      <c r="C209" s="132">
        <f t="shared" si="20"/>
        <v>48441</v>
      </c>
      <c r="D209" s="133">
        <f t="shared" ca="1" si="21"/>
        <v>624026.54002567276</v>
      </c>
      <c r="E209" s="130">
        <f ca="1">VLOOKUP(C209,Curve!S:U,3,FALSE)+$C$12</f>
        <v>4.0943766923028235</v>
      </c>
      <c r="F209" s="99">
        <f t="shared" ca="1" si="17"/>
        <v>4781.1137473660519</v>
      </c>
      <c r="G209" s="99">
        <f t="shared" ca="1" si="18"/>
        <v>2128.0604207119891</v>
      </c>
      <c r="H209" s="99">
        <f t="shared" ca="1" si="22"/>
        <v>2653.0533266540629</v>
      </c>
      <c r="I209" s="134">
        <f t="shared" ca="1" si="16"/>
        <v>0</v>
      </c>
      <c r="J209" s="133">
        <f t="shared" ca="1" si="23"/>
        <v>621373.48669901874</v>
      </c>
      <c r="K209" s="135"/>
      <c r="L209" s="99">
        <f t="shared" ca="1" si="19"/>
        <v>4781.1137473660519</v>
      </c>
      <c r="M209" s="136">
        <f>VLOOKUP(C209,Curve!S:T,2,FALSE)</f>
        <v>0.80514535232282969</v>
      </c>
    </row>
    <row r="210" spans="2:13" ht="12.75" customHeight="1" x14ac:dyDescent="0.4">
      <c r="B210" s="129">
        <v>189</v>
      </c>
      <c r="C210" s="132">
        <f t="shared" si="20"/>
        <v>48472</v>
      </c>
      <c r="D210" s="133">
        <f t="shared" ca="1" si="21"/>
        <v>621373.48669901874</v>
      </c>
      <c r="E210" s="130">
        <f ca="1">VLOOKUP(C210,Curve!S:U,3,FALSE)+$C$12</f>
        <v>4.0965197333278613</v>
      </c>
      <c r="F210" s="99">
        <f t="shared" ca="1" si="17"/>
        <v>4781.7738045467004</v>
      </c>
      <c r="G210" s="99">
        <f t="shared" ca="1" si="18"/>
        <v>2120.1142676295008</v>
      </c>
      <c r="H210" s="99">
        <f t="shared" ca="1" si="22"/>
        <v>2661.6595369171996</v>
      </c>
      <c r="I210" s="134">
        <f t="shared" ca="1" si="16"/>
        <v>0</v>
      </c>
      <c r="J210" s="133">
        <f t="shared" ca="1" si="23"/>
        <v>618711.82716210152</v>
      </c>
      <c r="K210" s="135"/>
      <c r="L210" s="99">
        <f t="shared" ca="1" si="19"/>
        <v>4781.7738045467004</v>
      </c>
      <c r="M210" s="136">
        <f>VLOOKUP(C210,Curve!S:T,2,FALSE)</f>
        <v>0.80406440880673902</v>
      </c>
    </row>
    <row r="211" spans="2:13" ht="12.75" customHeight="1" x14ac:dyDescent="0.4">
      <c r="B211" s="129">
        <v>190</v>
      </c>
      <c r="C211" s="132">
        <f t="shared" si="20"/>
        <v>48502</v>
      </c>
      <c r="D211" s="133">
        <f t="shared" ca="1" si="21"/>
        <v>618711.82716210152</v>
      </c>
      <c r="E211" s="130">
        <f ca="1">VLOOKUP(C211,Curve!S:U,3,FALSE)+$C$12</f>
        <v>4.0985947520564592</v>
      </c>
      <c r="F211" s="99">
        <f t="shared" ca="1" si="17"/>
        <v>4782.4355020809517</v>
      </c>
      <c r="G211" s="99">
        <f t="shared" ca="1" si="18"/>
        <v>2112.1376743440719</v>
      </c>
      <c r="H211" s="99">
        <f t="shared" ca="1" si="22"/>
        <v>2670.2978277368798</v>
      </c>
      <c r="I211" s="134">
        <f t="shared" ca="1" si="16"/>
        <v>0</v>
      </c>
      <c r="J211" s="133">
        <f t="shared" ca="1" si="23"/>
        <v>616041.52933436469</v>
      </c>
      <c r="K211" s="135"/>
      <c r="L211" s="99">
        <f t="shared" ca="1" si="19"/>
        <v>4782.4355020809517</v>
      </c>
      <c r="M211" s="136">
        <f>VLOOKUP(C211,Curve!S:T,2,FALSE)</f>
        <v>0.80301832397780848</v>
      </c>
    </row>
    <row r="212" spans="2:13" ht="12.75" customHeight="1" x14ac:dyDescent="0.4">
      <c r="B212" s="129">
        <v>191</v>
      </c>
      <c r="C212" s="132">
        <f t="shared" si="20"/>
        <v>48533</v>
      </c>
      <c r="D212" s="133">
        <f t="shared" ca="1" si="21"/>
        <v>616041.52933436469</v>
      </c>
      <c r="E212" s="130">
        <f ca="1">VLOOKUP(C212,Curve!S:U,3,FALSE)+$C$12</f>
        <v>4.1007378152816054</v>
      </c>
      <c r="F212" s="99">
        <f t="shared" ca="1" si="17"/>
        <v>4783.0729164323684</v>
      </c>
      <c r="G212" s="99">
        <f t="shared" ca="1" si="18"/>
        <v>2104.0871493155523</v>
      </c>
      <c r="H212" s="99">
        <f t="shared" ca="1" si="22"/>
        <v>2678.9857671168161</v>
      </c>
      <c r="I212" s="134">
        <f t="shared" ca="1" si="16"/>
        <v>0</v>
      </c>
      <c r="J212" s="133">
        <f t="shared" ca="1" si="23"/>
        <v>613362.54356724792</v>
      </c>
      <c r="K212" s="135"/>
      <c r="L212" s="99">
        <f t="shared" ca="1" si="19"/>
        <v>4783.0729164323684</v>
      </c>
      <c r="M212" s="136">
        <f>VLOOKUP(C212,Curve!S:T,2,FALSE)</f>
        <v>0.80193740832188354</v>
      </c>
    </row>
    <row r="213" spans="2:13" ht="12.75" customHeight="1" x14ac:dyDescent="0.4">
      <c r="B213" s="129">
        <v>192</v>
      </c>
      <c r="C213" s="132">
        <f t="shared" si="20"/>
        <v>48563</v>
      </c>
      <c r="D213" s="133">
        <f t="shared" ca="1" si="21"/>
        <v>613362.54356724792</v>
      </c>
      <c r="E213" s="130">
        <f ca="1">VLOOKUP(C213,Curve!S:U,3,FALSE)+$C$12</f>
        <v>4.1030904358439457</v>
      </c>
      <c r="F213" s="99">
        <f t="shared" ca="1" si="17"/>
        <v>4783.7278399691004</v>
      </c>
      <c r="G213" s="99">
        <f t="shared" ca="1" si="18"/>
        <v>2096.0324807362704</v>
      </c>
      <c r="H213" s="99">
        <f t="shared" ca="1" si="22"/>
        <v>2687.69535923283</v>
      </c>
      <c r="I213" s="134">
        <f t="shared" ca="1" si="16"/>
        <v>0</v>
      </c>
      <c r="J213" s="133">
        <f t="shared" ca="1" si="23"/>
        <v>610674.84820801509</v>
      </c>
      <c r="K213" s="135"/>
      <c r="L213" s="99">
        <f t="shared" ca="1" si="19"/>
        <v>4783.7278399691004</v>
      </c>
      <c r="M213" s="136">
        <f>VLOOKUP(C213,Curve!S:T,2,FALSE)</f>
        <v>0.80089135777394083</v>
      </c>
    </row>
    <row r="214" spans="2:13" ht="12.75" customHeight="1" x14ac:dyDescent="0.4">
      <c r="B214" s="129">
        <v>193</v>
      </c>
      <c r="C214" s="132">
        <f t="shared" si="20"/>
        <v>48594</v>
      </c>
      <c r="D214" s="133">
        <f t="shared" ca="1" si="21"/>
        <v>610674.84820801509</v>
      </c>
      <c r="E214" s="130">
        <f ca="1">VLOOKUP(C214,Curve!S:U,3,FALSE)+$C$12</f>
        <v>4.1054734937297477</v>
      </c>
      <c r="F214" s="99">
        <f t="shared" ca="1" si="17"/>
        <v>4784.4430776968265</v>
      </c>
      <c r="G214" s="99">
        <f t="shared" ca="1" si="18"/>
        <v>2088.0451075772999</v>
      </c>
      <c r="H214" s="99">
        <f t="shared" ca="1" si="22"/>
        <v>2696.3979701195267</v>
      </c>
      <c r="I214" s="134">
        <f t="shared" ref="I214:I277" ca="1" si="24">(D214-H214)*$I$15</f>
        <v>0</v>
      </c>
      <c r="J214" s="133">
        <f t="shared" ca="1" si="23"/>
        <v>607978.45023789559</v>
      </c>
      <c r="K214" s="135"/>
      <c r="L214" s="99">
        <f t="shared" ca="1" si="19"/>
        <v>4784.4430776968265</v>
      </c>
      <c r="M214" s="136">
        <f>VLOOKUP(C214,Curve!S:T,2,FALSE)</f>
        <v>0.79981029938945869</v>
      </c>
    </row>
    <row r="215" spans="2:13" ht="12.75" customHeight="1" x14ac:dyDescent="0.4">
      <c r="B215" s="129">
        <v>194</v>
      </c>
      <c r="C215" s="132">
        <f t="shared" si="20"/>
        <v>48625</v>
      </c>
      <c r="D215" s="133">
        <f t="shared" ca="1" si="21"/>
        <v>607978.45023789559</v>
      </c>
      <c r="E215" s="130">
        <f ca="1">VLOOKUP(C215,Curve!S:U,3,FALSE)+$C$12</f>
        <v>4.1076342900054774</v>
      </c>
      <c r="F215" s="99">
        <f t="shared" ref="F215:F278" ca="1" si="25">(D215*((E214/100/12)*(1+E214/100/12)^(360+1-B215)) /( ((1+E214/100/12)^(360+1-B215))-1))</f>
        <v>4785.1637911956468</v>
      </c>
      <c r="G215" s="99">
        <f t="shared" ref="G215:G278" ca="1" si="26">D215*E214/100/12</f>
        <v>2080.032843508809</v>
      </c>
      <c r="H215" s="99">
        <f t="shared" ca="1" si="22"/>
        <v>2705.1309476868378</v>
      </c>
      <c r="I215" s="134">
        <f t="shared" ca="1" si="24"/>
        <v>0</v>
      </c>
      <c r="J215" s="133">
        <f t="shared" ca="1" si="23"/>
        <v>605273.31929020875</v>
      </c>
      <c r="K215" s="135"/>
      <c r="L215" s="99">
        <f t="shared" ref="L215:L278" ca="1" si="27">F215+I215</f>
        <v>4785.1637911956468</v>
      </c>
      <c r="M215" s="136">
        <f>VLOOKUP(C215,Curve!S:T,2,FALSE)</f>
        <v>0.7987291091605655</v>
      </c>
    </row>
    <row r="216" spans="2:13" ht="12.75" customHeight="1" x14ac:dyDescent="0.4">
      <c r="B216" s="129">
        <v>195</v>
      </c>
      <c r="C216" s="132">
        <f t="shared" ref="C216:C279" si="28">EDATE(C215,1)</f>
        <v>48653</v>
      </c>
      <c r="D216" s="133">
        <f t="shared" ref="D216:D279" ca="1" si="29">J215</f>
        <v>605273.31929020875</v>
      </c>
      <c r="E216" s="130">
        <f ca="1">VLOOKUP(C216,Curve!S:U,3,FALSE)+$C$12</f>
        <v>4.1096073278782264</v>
      </c>
      <c r="F216" s="99">
        <f t="shared" ca="1" si="25"/>
        <v>4785.8138525583636</v>
      </c>
      <c r="G216" s="99">
        <f t="shared" ca="1" si="26"/>
        <v>2071.8678676182458</v>
      </c>
      <c r="H216" s="99">
        <f t="shared" ref="H216:H279" ca="1" si="30">F216-G216</f>
        <v>2713.9459849401178</v>
      </c>
      <c r="I216" s="134">
        <f t="shared" ca="1" si="24"/>
        <v>0</v>
      </c>
      <c r="J216" s="133">
        <f t="shared" ref="J216:J279" ca="1" si="31">D216-H216-I216</f>
        <v>602559.37330526859</v>
      </c>
      <c r="K216" s="135"/>
      <c r="L216" s="99">
        <f t="shared" ca="1" si="27"/>
        <v>4785.8138525583636</v>
      </c>
      <c r="M216" s="136">
        <f>VLOOKUP(C216,Curve!S:T,2,FALSE)</f>
        <v>0.79775250509769413</v>
      </c>
    </row>
    <row r="217" spans="2:13" ht="12.75" customHeight="1" x14ac:dyDescent="0.4">
      <c r="B217" s="129">
        <v>196</v>
      </c>
      <c r="C217" s="132">
        <f t="shared" si="28"/>
        <v>48684</v>
      </c>
      <c r="D217" s="133">
        <f t="shared" ca="1" si="29"/>
        <v>602559.37330526859</v>
      </c>
      <c r="E217" s="130">
        <f ca="1">VLOOKUP(C217,Curve!S:U,3,FALSE)+$C$12</f>
        <v>4.1117563235686472</v>
      </c>
      <c r="F217" s="99">
        <f t="shared" ca="1" si="25"/>
        <v>4786.4042838909991</v>
      </c>
      <c r="G217" s="99">
        <f t="shared" ca="1" si="26"/>
        <v>2063.568680014203</v>
      </c>
      <c r="H217" s="99">
        <f t="shared" ca="1" si="30"/>
        <v>2722.8356038767961</v>
      </c>
      <c r="I217" s="134">
        <f t="shared" ca="1" si="24"/>
        <v>0</v>
      </c>
      <c r="J217" s="133">
        <f t="shared" ca="1" si="31"/>
        <v>599836.53770139185</v>
      </c>
      <c r="K217" s="135"/>
      <c r="L217" s="99">
        <f t="shared" ca="1" si="27"/>
        <v>4786.4042838909991</v>
      </c>
      <c r="M217" s="136">
        <f>VLOOKUP(C217,Curve!S:T,2,FALSE)</f>
        <v>0.79667134380450488</v>
      </c>
    </row>
    <row r="218" spans="2:13" ht="12.75" customHeight="1" x14ac:dyDescent="0.4">
      <c r="B218" s="129">
        <v>197</v>
      </c>
      <c r="C218" s="132">
        <f t="shared" si="28"/>
        <v>48714</v>
      </c>
      <c r="D218" s="133">
        <f t="shared" ca="1" si="29"/>
        <v>599836.53770139185</v>
      </c>
      <c r="E218" s="130">
        <f ca="1">VLOOKUP(C218,Curve!S:U,3,FALSE)+$C$12</f>
        <v>4.1138371079837066</v>
      </c>
      <c r="F218" s="99">
        <f t="shared" ca="1" si="25"/>
        <v>4787.0439406011255</v>
      </c>
      <c r="G218" s="99">
        <f t="shared" ca="1" si="26"/>
        <v>2055.318064167684</v>
      </c>
      <c r="H218" s="99">
        <f t="shared" ca="1" si="30"/>
        <v>2731.7258764334415</v>
      </c>
      <c r="I218" s="134">
        <f t="shared" ca="1" si="24"/>
        <v>0</v>
      </c>
      <c r="J218" s="133">
        <f t="shared" ca="1" si="31"/>
        <v>597104.81182495842</v>
      </c>
      <c r="K218" s="135"/>
      <c r="L218" s="99">
        <f t="shared" ca="1" si="27"/>
        <v>4787.0439406011255</v>
      </c>
      <c r="M218" s="136">
        <f>VLOOKUP(C218,Curve!S:T,2,FALSE)</f>
        <v>0.79562507078325639</v>
      </c>
    </row>
    <row r="219" spans="2:13" ht="12.75" customHeight="1" x14ac:dyDescent="0.4">
      <c r="B219" s="129">
        <v>198</v>
      </c>
      <c r="C219" s="132">
        <f t="shared" si="28"/>
        <v>48745</v>
      </c>
      <c r="D219" s="133">
        <f t="shared" ca="1" si="29"/>
        <v>597104.81182495842</v>
      </c>
      <c r="E219" s="130">
        <f ca="1">VLOOKUP(C219,Curve!S:U,3,FALSE)+$C$12</f>
        <v>4.115986125992297</v>
      </c>
      <c r="F219" s="99">
        <f t="shared" ca="1" si="25"/>
        <v>4787.6599689923924</v>
      </c>
      <c r="G219" s="99">
        <f t="shared" ca="1" si="26"/>
        <v>2046.9932768676188</v>
      </c>
      <c r="H219" s="99">
        <f t="shared" ca="1" si="30"/>
        <v>2740.6666921247734</v>
      </c>
      <c r="I219" s="134">
        <f t="shared" ca="1" si="24"/>
        <v>0</v>
      </c>
      <c r="J219" s="133">
        <f t="shared" ca="1" si="31"/>
        <v>594364.14513283363</v>
      </c>
      <c r="K219" s="135"/>
      <c r="L219" s="99">
        <f t="shared" ca="1" si="27"/>
        <v>4787.6599689923924</v>
      </c>
      <c r="M219" s="136">
        <f>VLOOKUP(C219,Curve!S:T,2,FALSE)</f>
        <v>0.79454398365139778</v>
      </c>
    </row>
    <row r="220" spans="2:13" ht="12.75" customHeight="1" x14ac:dyDescent="0.4">
      <c r="B220" s="129">
        <v>199</v>
      </c>
      <c r="C220" s="132">
        <f t="shared" si="28"/>
        <v>48775</v>
      </c>
      <c r="D220" s="133">
        <f t="shared" ca="1" si="29"/>
        <v>594364.14513283363</v>
      </c>
      <c r="E220" s="130">
        <f ca="1">VLOOKUP(C220,Curve!S:U,3,FALSE)+$C$12</f>
        <v>4.1180837080656651</v>
      </c>
      <c r="F220" s="99">
        <f t="shared" ca="1" si="25"/>
        <v>4788.2927590323307</v>
      </c>
      <c r="G220" s="99">
        <f t="shared" ca="1" si="26"/>
        <v>2038.6621459616792</v>
      </c>
      <c r="H220" s="99">
        <f t="shared" ca="1" si="30"/>
        <v>2749.6306130706516</v>
      </c>
      <c r="I220" s="134">
        <f t="shared" ca="1" si="24"/>
        <v>0</v>
      </c>
      <c r="J220" s="133">
        <f t="shared" ca="1" si="31"/>
        <v>591614.51451976295</v>
      </c>
      <c r="K220" s="135"/>
      <c r="L220" s="99">
        <f t="shared" ca="1" si="27"/>
        <v>4788.2927590323307</v>
      </c>
      <c r="M220" s="136">
        <f>VLOOKUP(C220,Curve!S:T,2,FALSE)</f>
        <v>0.79349778967875506</v>
      </c>
    </row>
    <row r="221" spans="2:13" ht="12.75" customHeight="1" x14ac:dyDescent="0.4">
      <c r="B221" s="129">
        <v>200</v>
      </c>
      <c r="C221" s="132">
        <f t="shared" si="28"/>
        <v>48806</v>
      </c>
      <c r="D221" s="133">
        <f t="shared" ca="1" si="29"/>
        <v>591614.51451976295</v>
      </c>
      <c r="E221" s="130">
        <f ca="1">VLOOKUP(C221,Curve!S:U,3,FALSE)+$C$12</f>
        <v>4.1202165315559292</v>
      </c>
      <c r="F221" s="99">
        <f t="shared" ca="1" si="25"/>
        <v>4788.9070415222404</v>
      </c>
      <c r="G221" s="99">
        <f t="shared" ca="1" si="26"/>
        <v>2030.2650780825115</v>
      </c>
      <c r="H221" s="99">
        <f t="shared" ca="1" si="30"/>
        <v>2758.6419634397289</v>
      </c>
      <c r="I221" s="134">
        <f t="shared" ca="1" si="24"/>
        <v>0</v>
      </c>
      <c r="J221" s="133">
        <f t="shared" ca="1" si="31"/>
        <v>588855.87255632319</v>
      </c>
      <c r="K221" s="135"/>
      <c r="L221" s="99">
        <f t="shared" ca="1" si="27"/>
        <v>4788.9070415222404</v>
      </c>
      <c r="M221" s="136">
        <f>VLOOKUP(C221,Curve!S:T,2,FALSE)</f>
        <v>0.79241678050863396</v>
      </c>
    </row>
    <row r="222" spans="2:13" ht="12.75" customHeight="1" x14ac:dyDescent="0.4">
      <c r="B222" s="129">
        <v>201</v>
      </c>
      <c r="C222" s="132">
        <f t="shared" si="28"/>
        <v>48837</v>
      </c>
      <c r="D222" s="133">
        <f t="shared" ca="1" si="29"/>
        <v>588855.87255632319</v>
      </c>
      <c r="E222" s="130">
        <f ca="1">VLOOKUP(C222,Curve!S:U,3,FALSE)+$C$12</f>
        <v>4.1223655832230621</v>
      </c>
      <c r="F222" s="99">
        <f t="shared" ca="1" si="25"/>
        <v>4789.5282206646452</v>
      </c>
      <c r="G222" s="99">
        <f t="shared" ca="1" si="26"/>
        <v>2021.8447506752952</v>
      </c>
      <c r="H222" s="99">
        <f t="shared" ca="1" si="30"/>
        <v>2767.6834699893498</v>
      </c>
      <c r="I222" s="134">
        <f t="shared" ca="1" si="24"/>
        <v>0</v>
      </c>
      <c r="J222" s="133">
        <f t="shared" ca="1" si="31"/>
        <v>586088.18908633385</v>
      </c>
      <c r="K222" s="135"/>
      <c r="L222" s="99">
        <f t="shared" ca="1" si="27"/>
        <v>4789.5282206646452</v>
      </c>
      <c r="M222" s="136">
        <f>VLOOKUP(C222,Curve!S:T,2,FALSE)</f>
        <v>0.79133583341631897</v>
      </c>
    </row>
    <row r="223" spans="2:13" ht="12.75" customHeight="1" x14ac:dyDescent="0.4">
      <c r="B223" s="129">
        <v>202</v>
      </c>
      <c r="C223" s="132">
        <f t="shared" si="28"/>
        <v>48867</v>
      </c>
      <c r="D223" s="133">
        <f t="shared" ca="1" si="29"/>
        <v>586088.18908633385</v>
      </c>
      <c r="E223" s="130">
        <f ca="1">VLOOKUP(C223,Curve!S:U,3,FALSE)+$C$12</f>
        <v>4.1244464218373666</v>
      </c>
      <c r="F223" s="99">
        <f t="shared" ca="1" si="25"/>
        <v>4790.1506715581918</v>
      </c>
      <c r="G223" s="99">
        <f t="shared" ca="1" si="26"/>
        <v>2013.3914828525274</v>
      </c>
      <c r="H223" s="99">
        <f t="shared" ca="1" si="30"/>
        <v>2776.7591887056642</v>
      </c>
      <c r="I223" s="134">
        <f t="shared" ca="1" si="24"/>
        <v>0</v>
      </c>
      <c r="J223" s="133">
        <f t="shared" ca="1" si="31"/>
        <v>583311.42989762814</v>
      </c>
      <c r="K223" s="135"/>
      <c r="L223" s="99">
        <f t="shared" ca="1" si="27"/>
        <v>4790.1506715581918</v>
      </c>
      <c r="M223" s="136">
        <f>VLOOKUP(C223,Curve!S:T,2,FALSE)</f>
        <v>0.79028978590599475</v>
      </c>
    </row>
    <row r="224" spans="2:13" ht="12.75" customHeight="1" x14ac:dyDescent="0.4">
      <c r="B224" s="129">
        <v>203</v>
      </c>
      <c r="C224" s="132">
        <f t="shared" si="28"/>
        <v>48898</v>
      </c>
      <c r="D224" s="133">
        <f t="shared" ca="1" si="29"/>
        <v>583311.42989762814</v>
      </c>
      <c r="E224" s="130">
        <f ca="1">VLOOKUP(C224,Curve!S:U,3,FALSE)+$C$12</f>
        <v>4.1265954958198936</v>
      </c>
      <c r="F224" s="99">
        <f t="shared" ca="1" si="25"/>
        <v>4790.7500145309177</v>
      </c>
      <c r="G224" s="99">
        <f t="shared" ca="1" si="26"/>
        <v>2004.8639498817586</v>
      </c>
      <c r="H224" s="99">
        <f t="shared" ca="1" si="30"/>
        <v>2785.8860646491594</v>
      </c>
      <c r="I224" s="134">
        <f t="shared" ca="1" si="24"/>
        <v>0</v>
      </c>
      <c r="J224" s="133">
        <f t="shared" ca="1" si="31"/>
        <v>580525.54383297893</v>
      </c>
      <c r="K224" s="135"/>
      <c r="L224" s="99">
        <f t="shared" ca="1" si="27"/>
        <v>4790.7500145309177</v>
      </c>
      <c r="M224" s="136">
        <f>VLOOKUP(C224,Curve!S:T,2,FALSE)</f>
        <v>0.78920895029458038</v>
      </c>
    </row>
    <row r="225" spans="2:13" ht="12.75" customHeight="1" x14ac:dyDescent="0.4">
      <c r="B225" s="129">
        <v>204</v>
      </c>
      <c r="C225" s="132">
        <f t="shared" si="28"/>
        <v>48928</v>
      </c>
      <c r="D225" s="133">
        <f t="shared" ca="1" si="29"/>
        <v>580525.54383297893</v>
      </c>
      <c r="E225" s="130">
        <f ca="1">VLOOKUP(C225,Curve!S:U,3,FALSE)+$C$12</f>
        <v>4.1286931325268483</v>
      </c>
      <c r="F225" s="99">
        <f t="shared" ca="1" si="25"/>
        <v>4791.3655454080135</v>
      </c>
      <c r="G225" s="99">
        <f t="shared" ca="1" si="26"/>
        <v>1996.3284119913044</v>
      </c>
      <c r="H225" s="99">
        <f t="shared" ca="1" si="30"/>
        <v>2795.0371334167094</v>
      </c>
      <c r="I225" s="134">
        <f t="shared" ca="1" si="24"/>
        <v>0</v>
      </c>
      <c r="J225" s="133">
        <f t="shared" ca="1" si="31"/>
        <v>577730.50669956219</v>
      </c>
      <c r="K225" s="135"/>
      <c r="L225" s="99">
        <f t="shared" ca="1" si="27"/>
        <v>4791.3655454080135</v>
      </c>
      <c r="M225" s="136">
        <f>VLOOKUP(C225,Curve!S:T,2,FALSE)</f>
        <v>0.78816301789683862</v>
      </c>
    </row>
    <row r="226" spans="2:13" ht="12.75" customHeight="1" x14ac:dyDescent="0.4">
      <c r="B226" s="129">
        <v>205</v>
      </c>
      <c r="C226" s="132">
        <f t="shared" si="28"/>
        <v>48959</v>
      </c>
      <c r="D226" s="133">
        <f t="shared" ca="1" si="29"/>
        <v>577730.50669956219</v>
      </c>
      <c r="E226" s="130">
        <f ca="1">VLOOKUP(C226,Curve!S:U,3,FALSE)+$C$12</f>
        <v>4.1307924584140654</v>
      </c>
      <c r="F226" s="99">
        <f t="shared" ca="1" si="25"/>
        <v>4791.9629558449442</v>
      </c>
      <c r="G226" s="99">
        <f t="shared" ca="1" si="26"/>
        <v>1987.7266462181153</v>
      </c>
      <c r="H226" s="99">
        <f t="shared" ca="1" si="30"/>
        <v>2804.2363096268291</v>
      </c>
      <c r="I226" s="134">
        <f t="shared" ca="1" si="24"/>
        <v>0</v>
      </c>
      <c r="J226" s="133">
        <f t="shared" ca="1" si="31"/>
        <v>574926.27038993535</v>
      </c>
      <c r="K226" s="135"/>
      <c r="L226" s="99">
        <f t="shared" ca="1" si="27"/>
        <v>4791.9629558449442</v>
      </c>
      <c r="M226" s="136">
        <f>VLOOKUP(C226,Curve!S:T,2,FALSE)</f>
        <v>0.78708229753533021</v>
      </c>
    </row>
    <row r="227" spans="2:13" ht="12.75" customHeight="1" x14ac:dyDescent="0.4">
      <c r="B227" s="129">
        <v>206</v>
      </c>
      <c r="C227" s="132">
        <f t="shared" si="28"/>
        <v>48990</v>
      </c>
      <c r="D227" s="133">
        <f t="shared" ca="1" si="29"/>
        <v>574926.27038993535</v>
      </c>
      <c r="E227" s="130">
        <f ca="1">VLOOKUP(C227,Curve!S:U,3,FALSE)+$C$12</f>
        <v>4.1329441623017527</v>
      </c>
      <c r="F227" s="99">
        <f t="shared" ca="1" si="25"/>
        <v>4792.5574509757507</v>
      </c>
      <c r="G227" s="99">
        <f t="shared" ca="1" si="26"/>
        <v>1979.0842515590591</v>
      </c>
      <c r="H227" s="99">
        <f t="shared" ca="1" si="30"/>
        <v>2813.4731994166914</v>
      </c>
      <c r="I227" s="134">
        <f t="shared" ca="1" si="24"/>
        <v>0</v>
      </c>
      <c r="J227" s="133">
        <f t="shared" ca="1" si="31"/>
        <v>572112.7971905187</v>
      </c>
      <c r="K227" s="135"/>
      <c r="L227" s="99">
        <f t="shared" ca="1" si="27"/>
        <v>4792.5574509757507</v>
      </c>
      <c r="M227" s="136">
        <f>VLOOKUP(C227,Curve!S:T,2,FALSE)</f>
        <v>0.78600168008539673</v>
      </c>
    </row>
    <row r="228" spans="2:13" ht="12.75" customHeight="1" x14ac:dyDescent="0.4">
      <c r="B228" s="129">
        <v>207</v>
      </c>
      <c r="C228" s="132">
        <f t="shared" si="28"/>
        <v>49018</v>
      </c>
      <c r="D228" s="133">
        <f t="shared" ca="1" si="29"/>
        <v>572112.7971905187</v>
      </c>
      <c r="E228" s="130">
        <f ca="1">VLOOKUP(C228,Curve!S:U,3,FALSE)+$C$12</f>
        <v>4.1349173227763414</v>
      </c>
      <c r="F228" s="99">
        <f t="shared" ca="1" si="25"/>
        <v>4793.1632928364706</v>
      </c>
      <c r="G228" s="99">
        <f t="shared" ca="1" si="26"/>
        <v>1970.4252044389004</v>
      </c>
      <c r="H228" s="99">
        <f t="shared" ca="1" si="30"/>
        <v>2822.7380883975702</v>
      </c>
      <c r="I228" s="134">
        <f t="shared" ca="1" si="24"/>
        <v>0</v>
      </c>
      <c r="J228" s="133">
        <f t="shared" ca="1" si="31"/>
        <v>569290.05910212116</v>
      </c>
      <c r="K228" s="135"/>
      <c r="L228" s="99">
        <f t="shared" ca="1" si="27"/>
        <v>4793.1632928364706</v>
      </c>
      <c r="M228" s="136">
        <f>VLOOKUP(C228,Curve!S:T,2,FALSE)</f>
        <v>0.7850256388047242</v>
      </c>
    </row>
    <row r="229" spans="2:13" ht="12.75" customHeight="1" x14ac:dyDescent="0.4">
      <c r="B229" s="129">
        <v>208</v>
      </c>
      <c r="C229" s="132">
        <f t="shared" si="28"/>
        <v>49049</v>
      </c>
      <c r="D229" s="133">
        <f t="shared" ca="1" si="29"/>
        <v>569290.05910212116</v>
      </c>
      <c r="E229" s="130">
        <f ca="1">VLOOKUP(C229,Curve!S:U,3,FALSE)+$C$12</f>
        <v>4.1370664519962164</v>
      </c>
      <c r="F229" s="99">
        <f t="shared" ca="1" si="25"/>
        <v>4793.7156606218514</v>
      </c>
      <c r="G229" s="99">
        <f t="shared" ca="1" si="26"/>
        <v>1961.6394392214399</v>
      </c>
      <c r="H229" s="99">
        <f t="shared" ca="1" si="30"/>
        <v>2832.0762214004117</v>
      </c>
      <c r="I229" s="134">
        <f t="shared" ca="1" si="24"/>
        <v>0</v>
      </c>
      <c r="J229" s="133">
        <f t="shared" ca="1" si="31"/>
        <v>566457.98288072075</v>
      </c>
      <c r="K229" s="135"/>
      <c r="L229" s="99">
        <f t="shared" ca="1" si="27"/>
        <v>4793.7156606218514</v>
      </c>
      <c r="M229" s="136">
        <f>VLOOKUP(C229,Curve!S:T,2,FALSE)</f>
        <v>0.78394514274279592</v>
      </c>
    </row>
    <row r="230" spans="2:13" ht="12.75" customHeight="1" x14ac:dyDescent="0.4">
      <c r="B230" s="129">
        <v>209</v>
      </c>
      <c r="C230" s="132">
        <f t="shared" si="28"/>
        <v>49079</v>
      </c>
      <c r="D230" s="133">
        <f t="shared" ca="1" si="29"/>
        <v>566457.98288072075</v>
      </c>
      <c r="E230" s="130">
        <f ca="1">VLOOKUP(C230,Curve!S:U,3,FALSE)+$C$12</f>
        <v>4.139147365699567</v>
      </c>
      <c r="F230" s="99">
        <f t="shared" ca="1" si="25"/>
        <v>4794.313795512755</v>
      </c>
      <c r="G230" s="99">
        <f t="shared" ca="1" si="26"/>
        <v>1952.8952645343973</v>
      </c>
      <c r="H230" s="99">
        <f t="shared" ca="1" si="30"/>
        <v>2841.4185309783579</v>
      </c>
      <c r="I230" s="134">
        <f t="shared" ca="1" si="24"/>
        <v>0</v>
      </c>
      <c r="J230" s="133">
        <f t="shared" ca="1" si="31"/>
        <v>563616.56434974237</v>
      </c>
      <c r="K230" s="135"/>
      <c r="L230" s="99">
        <f t="shared" ca="1" si="27"/>
        <v>4794.313795512755</v>
      </c>
      <c r="M230" s="136">
        <f>VLOOKUP(C230,Curve!S:T,2,FALSE)</f>
        <v>0.78289955674307432</v>
      </c>
    </row>
    <row r="231" spans="2:13" ht="12.75" customHeight="1" x14ac:dyDescent="0.4">
      <c r="B231" s="129">
        <v>210</v>
      </c>
      <c r="C231" s="132">
        <f t="shared" si="28"/>
        <v>49110</v>
      </c>
      <c r="D231" s="133">
        <f t="shared" ca="1" si="29"/>
        <v>563616.56434974237</v>
      </c>
      <c r="E231" s="130">
        <f ca="1">VLOOKUP(C231,Curve!S:U,3,FALSE)+$C$12</f>
        <v>4.1412965172345029</v>
      </c>
      <c r="F231" s="99">
        <f t="shared" ca="1" si="25"/>
        <v>4794.8895581436882</v>
      </c>
      <c r="G231" s="99">
        <f t="shared" ca="1" si="26"/>
        <v>1944.0766813273974</v>
      </c>
      <c r="H231" s="99">
        <f t="shared" ca="1" si="30"/>
        <v>2850.8128768162906</v>
      </c>
      <c r="I231" s="134">
        <f t="shared" ca="1" si="24"/>
        <v>0</v>
      </c>
      <c r="J231" s="133">
        <f t="shared" ca="1" si="31"/>
        <v>560765.75147292612</v>
      </c>
      <c r="K231" s="135"/>
      <c r="L231" s="99">
        <f t="shared" ca="1" si="27"/>
        <v>4794.8895581436882</v>
      </c>
      <c r="M231" s="136">
        <f>VLOOKUP(C231,Curve!S:T,2,FALSE)</f>
        <v>0.78181922342567667</v>
      </c>
    </row>
    <row r="232" spans="2:13" ht="12.75" customHeight="1" x14ac:dyDescent="0.4">
      <c r="B232" s="129">
        <v>211</v>
      </c>
      <c r="C232" s="132">
        <f t="shared" si="28"/>
        <v>49140</v>
      </c>
      <c r="D232" s="133">
        <f t="shared" ca="1" si="29"/>
        <v>560765.75147292612</v>
      </c>
      <c r="E232" s="130">
        <f ca="1">VLOOKUP(C232,Curve!S:U,3,FALSE)+$C$12</f>
        <v>4.1433942296284254</v>
      </c>
      <c r="F232" s="99">
        <f t="shared" ca="1" si="25"/>
        <v>4795.480698065704</v>
      </c>
      <c r="G232" s="99">
        <f t="shared" ca="1" si="26"/>
        <v>1935.2477112993481</v>
      </c>
      <c r="H232" s="99">
        <f t="shared" ca="1" si="30"/>
        <v>2860.2329867663557</v>
      </c>
      <c r="I232" s="134">
        <f t="shared" ca="1" si="24"/>
        <v>0</v>
      </c>
      <c r="J232" s="133">
        <f t="shared" ca="1" si="31"/>
        <v>557905.51848615974</v>
      </c>
      <c r="K232" s="135"/>
      <c r="L232" s="99">
        <f t="shared" ca="1" si="27"/>
        <v>4795.480698065704</v>
      </c>
      <c r="M232" s="136">
        <f>VLOOKUP(C232,Curve!S:T,2,FALSE)</f>
        <v>0.78077380207531777</v>
      </c>
    </row>
    <row r="233" spans="2:13" ht="12.75" customHeight="1" x14ac:dyDescent="0.4">
      <c r="B233" s="129">
        <v>212</v>
      </c>
      <c r="C233" s="132">
        <f t="shared" si="28"/>
        <v>49171</v>
      </c>
      <c r="D233" s="133">
        <f t="shared" ca="1" si="29"/>
        <v>557905.51848615974</v>
      </c>
      <c r="E233" s="130">
        <f ca="1">VLOOKUP(C233,Curve!S:U,3,FALSE)+$C$12</f>
        <v>4.1455271856317122</v>
      </c>
      <c r="F233" s="99">
        <f t="shared" ca="1" si="25"/>
        <v>4796.0542648321552</v>
      </c>
      <c r="G233" s="99">
        <f t="shared" ca="1" si="26"/>
        <v>1926.3520883111742</v>
      </c>
      <c r="H233" s="99">
        <f t="shared" ca="1" si="30"/>
        <v>2869.7021765209811</v>
      </c>
      <c r="I233" s="134">
        <f t="shared" ca="1" si="24"/>
        <v>0</v>
      </c>
      <c r="J233" s="133">
        <f t="shared" ca="1" si="31"/>
        <v>555035.81630963879</v>
      </c>
      <c r="K233" s="135"/>
      <c r="L233" s="99">
        <f t="shared" ca="1" si="27"/>
        <v>4796.0542648321552</v>
      </c>
      <c r="M233" s="136">
        <f>VLOOKUP(C233,Curve!S:T,2,FALSE)</f>
        <v>0.77969363522481827</v>
      </c>
    </row>
    <row r="234" spans="2:13" ht="12.75" customHeight="1" x14ac:dyDescent="0.4">
      <c r="B234" s="129">
        <v>213</v>
      </c>
      <c r="C234" s="132">
        <f t="shared" si="28"/>
        <v>49202</v>
      </c>
      <c r="D234" s="133">
        <f t="shared" ca="1" si="29"/>
        <v>555035.81630963879</v>
      </c>
      <c r="E234" s="130">
        <f ca="1">VLOOKUP(C234,Curve!S:U,3,FALSE)+$C$12</f>
        <v>4.1476763708147102</v>
      </c>
      <c r="F234" s="99">
        <f t="shared" ca="1" si="25"/>
        <v>4796.6339806405731</v>
      </c>
      <c r="G234" s="99">
        <f t="shared" ca="1" si="26"/>
        <v>1917.4300545924141</v>
      </c>
      <c r="H234" s="99">
        <f t="shared" ca="1" si="30"/>
        <v>2879.2039260481588</v>
      </c>
      <c r="I234" s="134">
        <f t="shared" ca="1" si="24"/>
        <v>0</v>
      </c>
      <c r="J234" s="133">
        <f t="shared" ca="1" si="31"/>
        <v>552156.61238359066</v>
      </c>
      <c r="K234" s="135"/>
      <c r="L234" s="99">
        <f t="shared" ca="1" si="27"/>
        <v>4796.6339806405731</v>
      </c>
      <c r="M234" s="136">
        <f>VLOOKUP(C234,Curve!S:T,2,FALSE)</f>
        <v>0.77861357505839957</v>
      </c>
    </row>
    <row r="235" spans="2:13" ht="12.75" customHeight="1" x14ac:dyDescent="0.4">
      <c r="B235" s="129">
        <v>214</v>
      </c>
      <c r="C235" s="132">
        <f t="shared" si="28"/>
        <v>49232</v>
      </c>
      <c r="D235" s="133">
        <f t="shared" ca="1" si="29"/>
        <v>552156.61238359066</v>
      </c>
      <c r="E235" s="130">
        <f ca="1">VLOOKUP(C235,Curve!S:U,3,FALSE)+$C$12</f>
        <v>4.1497573387031617</v>
      </c>
      <c r="F235" s="99">
        <f t="shared" ca="1" si="25"/>
        <v>4797.214588571288</v>
      </c>
      <c r="G235" s="99">
        <f t="shared" ca="1" si="26"/>
        <v>1908.4724451437633</v>
      </c>
      <c r="H235" s="99">
        <f t="shared" ca="1" si="30"/>
        <v>2888.7421434275248</v>
      </c>
      <c r="I235" s="134">
        <f t="shared" ca="1" si="24"/>
        <v>0</v>
      </c>
      <c r="J235" s="133">
        <f t="shared" ca="1" si="31"/>
        <v>549267.87024016317</v>
      </c>
      <c r="K235" s="135"/>
      <c r="L235" s="99">
        <f t="shared" ca="1" si="27"/>
        <v>4797.214588571288</v>
      </c>
      <c r="M235" s="136">
        <f>VLOOKUP(C235,Curve!S:T,2,FALSE)</f>
        <v>0.77756842879785937</v>
      </c>
    </row>
    <row r="236" spans="2:13" ht="12.75" customHeight="1" x14ac:dyDescent="0.4">
      <c r="B236" s="129">
        <v>215</v>
      </c>
      <c r="C236" s="132">
        <f t="shared" si="28"/>
        <v>49263</v>
      </c>
      <c r="D236" s="133">
        <f t="shared" ca="1" si="29"/>
        <v>549267.87024016317</v>
      </c>
      <c r="E236" s="130">
        <f ca="1">VLOOKUP(C236,Curve!S:U,3,FALSE)+$C$12</f>
        <v>4.1519065461964466</v>
      </c>
      <c r="F236" s="99">
        <f t="shared" ca="1" si="25"/>
        <v>4797.7733546460968</v>
      </c>
      <c r="G236" s="99">
        <f t="shared" ca="1" si="26"/>
        <v>1899.440312869144</v>
      </c>
      <c r="H236" s="99">
        <f t="shared" ca="1" si="30"/>
        <v>2898.333041776953</v>
      </c>
      <c r="I236" s="134">
        <f t="shared" ca="1" si="24"/>
        <v>0</v>
      </c>
      <c r="J236" s="133">
        <f t="shared" ca="1" si="31"/>
        <v>546369.53719838627</v>
      </c>
      <c r="K236" s="135"/>
      <c r="L236" s="99">
        <f t="shared" ca="1" si="27"/>
        <v>4797.7733546460968</v>
      </c>
      <c r="M236" s="136">
        <f>VLOOKUP(C236,Curve!S:T,2,FALSE)</f>
        <v>0.77648856804390998</v>
      </c>
    </row>
    <row r="237" spans="2:13" ht="12.75" customHeight="1" x14ac:dyDescent="0.4">
      <c r="B237" s="129">
        <v>216</v>
      </c>
      <c r="C237" s="132">
        <f t="shared" si="28"/>
        <v>49293</v>
      </c>
      <c r="D237" s="133">
        <f t="shared" ca="1" si="29"/>
        <v>546369.53719838627</v>
      </c>
      <c r="E237" s="130">
        <f ca="1">VLOOKUP(C237,Curve!S:U,3,FALSE)+$C$12</f>
        <v>4.1540043132118765</v>
      </c>
      <c r="F237" s="99">
        <f t="shared" ca="1" si="25"/>
        <v>4798.3469138724759</v>
      </c>
      <c r="G237" s="99">
        <f t="shared" ca="1" si="26"/>
        <v>1890.3960484469189</v>
      </c>
      <c r="H237" s="99">
        <f t="shared" ca="1" si="30"/>
        <v>2907.9508654255569</v>
      </c>
      <c r="I237" s="134">
        <f t="shared" ca="1" si="24"/>
        <v>0</v>
      </c>
      <c r="J237" s="133">
        <f t="shared" ca="1" si="31"/>
        <v>543461.58633296075</v>
      </c>
      <c r="K237" s="135"/>
      <c r="L237" s="99">
        <f t="shared" ca="1" si="27"/>
        <v>4798.3469138724759</v>
      </c>
      <c r="M237" s="136">
        <f>VLOOKUP(C237,Curve!S:T,2,FALSE)</f>
        <v>0.77544362186396487</v>
      </c>
    </row>
    <row r="238" spans="2:13" ht="12.75" customHeight="1" x14ac:dyDescent="0.4">
      <c r="B238" s="129">
        <v>217</v>
      </c>
      <c r="C238" s="132">
        <f t="shared" si="28"/>
        <v>49324</v>
      </c>
      <c r="D238" s="133">
        <f t="shared" ca="1" si="29"/>
        <v>543461.58633296075</v>
      </c>
      <c r="E238" s="130">
        <f ca="1">VLOOKUP(C238,Curve!S:U,3,FALSE)+$C$12</f>
        <v>4.1561037695144165</v>
      </c>
      <c r="F238" s="99">
        <f t="shared" ca="1" si="25"/>
        <v>4798.9032945643794</v>
      </c>
      <c r="G238" s="99">
        <f t="shared" ca="1" si="26"/>
        <v>1881.2848114100732</v>
      </c>
      <c r="H238" s="99">
        <f t="shared" ca="1" si="30"/>
        <v>2917.618483154306</v>
      </c>
      <c r="I238" s="134">
        <f t="shared" ca="1" si="24"/>
        <v>0</v>
      </c>
      <c r="J238" s="133">
        <f t="shared" ca="1" si="31"/>
        <v>540543.96784980642</v>
      </c>
      <c r="K238" s="135"/>
      <c r="L238" s="99">
        <f t="shared" ca="1" si="27"/>
        <v>4798.9032945643794</v>
      </c>
      <c r="M238" s="136">
        <f>VLOOKUP(C238,Curve!S:T,2,FALSE)</f>
        <v>0.77436396420897746</v>
      </c>
    </row>
    <row r="239" spans="2:13" ht="12.75" customHeight="1" x14ac:dyDescent="0.4">
      <c r="B239" s="129">
        <v>218</v>
      </c>
      <c r="C239" s="132">
        <f t="shared" si="28"/>
        <v>49355</v>
      </c>
      <c r="D239" s="133">
        <f t="shared" ca="1" si="29"/>
        <v>540543.96784980642</v>
      </c>
      <c r="E239" s="130">
        <f ca="1">VLOOKUP(C239,Curve!S:U,3,FALSE)+$C$12</f>
        <v>4.158255607067316</v>
      </c>
      <c r="F239" s="99">
        <f t="shared" ca="1" si="25"/>
        <v>4799.4566642234213</v>
      </c>
      <c r="G239" s="99">
        <f t="shared" ca="1" si="26"/>
        <v>1872.1306853073836</v>
      </c>
      <c r="H239" s="99">
        <f t="shared" ca="1" si="30"/>
        <v>2927.3259789160375</v>
      </c>
      <c r="I239" s="134">
        <f t="shared" ca="1" si="24"/>
        <v>0</v>
      </c>
      <c r="J239" s="133">
        <f t="shared" ca="1" si="31"/>
        <v>537616.64187089039</v>
      </c>
      <c r="K239" s="135"/>
      <c r="L239" s="99">
        <f t="shared" ca="1" si="27"/>
        <v>4799.4566642234213</v>
      </c>
      <c r="M239" s="136">
        <f>VLOOKUP(C239,Curve!S:T,2,FALSE)</f>
        <v>0.77328445337624474</v>
      </c>
    </row>
    <row r="240" spans="2:13" ht="12.75" customHeight="1" x14ac:dyDescent="0.4">
      <c r="B240" s="129">
        <v>219</v>
      </c>
      <c r="C240" s="132">
        <f t="shared" si="28"/>
        <v>49383</v>
      </c>
      <c r="D240" s="133">
        <f t="shared" ca="1" si="29"/>
        <v>537616.64187089039</v>
      </c>
      <c r="E240" s="130">
        <f ca="1">VLOOKUP(C240,Curve!S:U,3,FALSE)+$C$12</f>
        <v>4.1602288901086171</v>
      </c>
      <c r="F240" s="99">
        <f t="shared" ca="1" si="25"/>
        <v>4800.0202901724724</v>
      </c>
      <c r="G240" s="99">
        <f t="shared" ca="1" si="26"/>
        <v>1862.9561795936095</v>
      </c>
      <c r="H240" s="99">
        <f t="shared" ca="1" si="30"/>
        <v>2937.0641105788627</v>
      </c>
      <c r="I240" s="134">
        <f t="shared" ca="1" si="24"/>
        <v>0</v>
      </c>
      <c r="J240" s="133">
        <f t="shared" ca="1" si="31"/>
        <v>534679.57776031154</v>
      </c>
      <c r="K240" s="135"/>
      <c r="L240" s="99">
        <f t="shared" ca="1" si="27"/>
        <v>4800.0202901724724</v>
      </c>
      <c r="M240" s="136">
        <f>VLOOKUP(C240,Curve!S:T,2,FALSE)</f>
        <v>0.77230945080047642</v>
      </c>
    </row>
    <row r="241" spans="2:13" ht="12.75" customHeight="1" x14ac:dyDescent="0.4">
      <c r="B241" s="129">
        <v>220</v>
      </c>
      <c r="C241" s="132">
        <f t="shared" si="28"/>
        <v>49414</v>
      </c>
      <c r="D241" s="133">
        <f t="shared" ca="1" si="29"/>
        <v>534679.57776031154</v>
      </c>
      <c r="E241" s="130">
        <f ca="1">VLOOKUP(C241,Curve!S:U,3,FALSE)+$C$12</f>
        <v>4.1623781528246839</v>
      </c>
      <c r="F241" s="99">
        <f t="shared" ca="1" si="25"/>
        <v>4800.5338861276114</v>
      </c>
      <c r="G241" s="99">
        <f t="shared" ca="1" si="26"/>
        <v>1853.6578552912706</v>
      </c>
      <c r="H241" s="99">
        <f t="shared" ca="1" si="30"/>
        <v>2946.8760308363408</v>
      </c>
      <c r="I241" s="134">
        <f t="shared" ca="1" si="24"/>
        <v>0</v>
      </c>
      <c r="J241" s="133">
        <f t="shared" ca="1" si="31"/>
        <v>531732.70172947517</v>
      </c>
      <c r="K241" s="135"/>
      <c r="L241" s="99">
        <f t="shared" ca="1" si="27"/>
        <v>4800.5338861276114</v>
      </c>
      <c r="M241" s="136">
        <f>VLOOKUP(C241,Curve!S:T,2,FALSE)</f>
        <v>0.7712301461283616</v>
      </c>
    </row>
    <row r="242" spans="2:13" ht="12.75" customHeight="1" x14ac:dyDescent="0.4">
      <c r="B242" s="129">
        <v>221</v>
      </c>
      <c r="C242" s="132">
        <f t="shared" si="28"/>
        <v>49444</v>
      </c>
      <c r="D242" s="133">
        <f t="shared" ca="1" si="29"/>
        <v>531732.70172947517</v>
      </c>
      <c r="E242" s="130">
        <f ca="1">VLOOKUP(C242,Curve!S:U,3,FALSE)+$C$12</f>
        <v>4.1644591957841959</v>
      </c>
      <c r="F242" s="99">
        <f t="shared" ca="1" si="25"/>
        <v>4801.0897272918892</v>
      </c>
      <c r="G242" s="99">
        <f t="shared" ca="1" si="26"/>
        <v>1844.3938173510096</v>
      </c>
      <c r="H242" s="99">
        <f t="shared" ca="1" si="30"/>
        <v>2956.6959099408796</v>
      </c>
      <c r="I242" s="134">
        <f t="shared" ca="1" si="24"/>
        <v>0</v>
      </c>
      <c r="J242" s="133">
        <f t="shared" ca="1" si="31"/>
        <v>528776.0058195343</v>
      </c>
      <c r="K242" s="135"/>
      <c r="L242" s="99">
        <f t="shared" ca="1" si="27"/>
        <v>4801.0897272918892</v>
      </c>
      <c r="M242" s="136">
        <f>VLOOKUP(C242,Curve!S:T,2,FALSE)</f>
        <v>0.77018575557576707</v>
      </c>
    </row>
    <row r="243" spans="2:13" ht="12.75" customHeight="1" x14ac:dyDescent="0.4">
      <c r="B243" s="129">
        <v>222</v>
      </c>
      <c r="C243" s="132">
        <f t="shared" si="28"/>
        <v>49475</v>
      </c>
      <c r="D243" s="133">
        <f t="shared" ca="1" si="29"/>
        <v>528776.0058195343</v>
      </c>
      <c r="E243" s="130">
        <f ca="1">VLOOKUP(C243,Curve!S:U,3,FALSE)+$C$12</f>
        <v>4.1666084808074633</v>
      </c>
      <c r="F243" s="99">
        <f t="shared" ca="1" si="25"/>
        <v>4801.6244763209979</v>
      </c>
      <c r="G243" s="99">
        <f t="shared" ca="1" si="26"/>
        <v>1835.055083287664</v>
      </c>
      <c r="H243" s="99">
        <f t="shared" ca="1" si="30"/>
        <v>2966.5693930333337</v>
      </c>
      <c r="I243" s="134">
        <f t="shared" ca="1" si="24"/>
        <v>0</v>
      </c>
      <c r="J243" s="133">
        <f t="shared" ca="1" si="31"/>
        <v>525809.43642650102</v>
      </c>
      <c r="K243" s="135"/>
      <c r="L243" s="99">
        <f t="shared" ca="1" si="27"/>
        <v>4801.6244763209979</v>
      </c>
      <c r="M243" s="136">
        <f>VLOOKUP(C243,Curve!S:T,2,FALSE)</f>
        <v>0.76910670065884612</v>
      </c>
    </row>
    <row r="244" spans="2:13" ht="12.75" customHeight="1" x14ac:dyDescent="0.4">
      <c r="B244" s="129">
        <v>223</v>
      </c>
      <c r="C244" s="132">
        <f t="shared" si="28"/>
        <v>49505</v>
      </c>
      <c r="D244" s="133">
        <f t="shared" ca="1" si="29"/>
        <v>525809.43642650102</v>
      </c>
      <c r="E244" s="130">
        <f ca="1">VLOOKUP(C244,Curve!S:U,3,FALSE)+$C$12</f>
        <v>4.1687063234984922</v>
      </c>
      <c r="F244" s="99">
        <f t="shared" ca="1" si="25"/>
        <v>4802.1731933140736</v>
      </c>
      <c r="G244" s="99">
        <f t="shared" ca="1" si="26"/>
        <v>1825.70171425271</v>
      </c>
      <c r="H244" s="99">
        <f t="shared" ca="1" si="30"/>
        <v>2976.4714790613634</v>
      </c>
      <c r="I244" s="134">
        <f t="shared" ca="1" si="24"/>
        <v>0</v>
      </c>
      <c r="J244" s="133">
        <f t="shared" ca="1" si="31"/>
        <v>522832.96494743967</v>
      </c>
      <c r="K244" s="135"/>
      <c r="L244" s="99">
        <f t="shared" ca="1" si="27"/>
        <v>4802.1731933140736</v>
      </c>
      <c r="M244" s="136">
        <f>VLOOKUP(C244,Curve!S:T,2,FALSE)</f>
        <v>0.76806255882954322</v>
      </c>
    </row>
    <row r="245" spans="2:13" ht="12.75" customHeight="1" x14ac:dyDescent="0.4">
      <c r="B245" s="129">
        <v>224</v>
      </c>
      <c r="C245" s="132">
        <f t="shared" si="28"/>
        <v>49536</v>
      </c>
      <c r="D245" s="133">
        <f t="shared" ca="1" si="29"/>
        <v>522832.96494743967</v>
      </c>
      <c r="E245" s="130">
        <f ca="1">VLOOKUP(C245,Curve!S:U,3,FALSE)+$C$12</f>
        <v>4.1708394119776093</v>
      </c>
      <c r="F245" s="99">
        <f t="shared" ca="1" si="25"/>
        <v>4802.7052896167152</v>
      </c>
      <c r="G245" s="99">
        <f t="shared" ca="1" si="26"/>
        <v>1816.2809059248812</v>
      </c>
      <c r="H245" s="99">
        <f t="shared" ca="1" si="30"/>
        <v>2986.424383691834</v>
      </c>
      <c r="I245" s="134">
        <f t="shared" ca="1" si="24"/>
        <v>0</v>
      </c>
      <c r="J245" s="133">
        <f t="shared" ca="1" si="31"/>
        <v>519846.54056374781</v>
      </c>
      <c r="K245" s="135"/>
      <c r="L245" s="99">
        <f t="shared" ca="1" si="27"/>
        <v>4802.7052896167152</v>
      </c>
      <c r="M245" s="136">
        <f>VLOOKUP(C245,Curve!S:T,2,FALSE)</f>
        <v>0.76698375730159107</v>
      </c>
    </row>
    <row r="246" spans="2:13" ht="12.75" customHeight="1" x14ac:dyDescent="0.4">
      <c r="B246" s="129">
        <v>225</v>
      </c>
      <c r="C246" s="132">
        <f t="shared" si="28"/>
        <v>49567</v>
      </c>
      <c r="D246" s="133">
        <f t="shared" ca="1" si="29"/>
        <v>519846.54056374781</v>
      </c>
      <c r="E246" s="130">
        <f ca="1">VLOOKUP(C246,Curve!S:U,3,FALSE)+$C$12</f>
        <v>4.1729887306423885</v>
      </c>
      <c r="F246" s="99">
        <f t="shared" ca="1" si="25"/>
        <v>4803.2427742330501</v>
      </c>
      <c r="G246" s="99">
        <f t="shared" ca="1" si="26"/>
        <v>1806.8303663029137</v>
      </c>
      <c r="H246" s="99">
        <f t="shared" ca="1" si="30"/>
        <v>2996.4124079301364</v>
      </c>
      <c r="I246" s="134">
        <f t="shared" ca="1" si="24"/>
        <v>0</v>
      </c>
      <c r="J246" s="133">
        <f t="shared" ca="1" si="31"/>
        <v>516850.12815581769</v>
      </c>
      <c r="K246" s="135"/>
      <c r="L246" s="99">
        <f t="shared" ca="1" si="27"/>
        <v>4803.2427742330501</v>
      </c>
      <c r="M246" s="136">
        <f>VLOOKUP(C246,Curve!S:T,2,FALSE)</f>
        <v>0.76590510625593999</v>
      </c>
    </row>
    <row r="247" spans="2:13" ht="12.75" customHeight="1" x14ac:dyDescent="0.4">
      <c r="B247" s="129">
        <v>226</v>
      </c>
      <c r="C247" s="132">
        <f t="shared" si="28"/>
        <v>49597</v>
      </c>
      <c r="D247" s="133">
        <f t="shared" ca="1" si="29"/>
        <v>516850.12815581769</v>
      </c>
      <c r="E247" s="130">
        <f ca="1">VLOOKUP(C247,Curve!S:U,3,FALSE)+$C$12</f>
        <v>4.1750698277737452</v>
      </c>
      <c r="F247" s="99">
        <f t="shared" ca="1" si="25"/>
        <v>4803.780765073001</v>
      </c>
      <c r="G247" s="99">
        <f t="shared" ca="1" si="26"/>
        <v>1797.3414668544181</v>
      </c>
      <c r="H247" s="99">
        <f t="shared" ca="1" si="30"/>
        <v>3006.4392982185827</v>
      </c>
      <c r="I247" s="134">
        <f t="shared" ca="1" si="24"/>
        <v>0</v>
      </c>
      <c r="J247" s="133">
        <f t="shared" ca="1" si="31"/>
        <v>513843.6888575991</v>
      </c>
      <c r="K247" s="135"/>
      <c r="L247" s="99">
        <f t="shared" ca="1" si="27"/>
        <v>4803.780765073001</v>
      </c>
      <c r="M247" s="136">
        <f>VLOOKUP(C247,Curve!S:T,2,FALSE)</f>
        <v>0.76486136582244613</v>
      </c>
    </row>
    <row r="248" spans="2:13" ht="12.75" customHeight="1" x14ac:dyDescent="0.4">
      <c r="B248" s="129">
        <v>227</v>
      </c>
      <c r="C248" s="132">
        <f t="shared" si="28"/>
        <v>49628</v>
      </c>
      <c r="D248" s="133">
        <f t="shared" ca="1" si="29"/>
        <v>513843.6888575991</v>
      </c>
      <c r="E248" s="130">
        <f ca="1">VLOOKUP(C248,Curve!S:U,3,FALSE)+$C$12</f>
        <v>4.1772191687433269</v>
      </c>
      <c r="F248" s="99">
        <f t="shared" ca="1" si="25"/>
        <v>4804.2982042794729</v>
      </c>
      <c r="G248" s="99">
        <f t="shared" ca="1" si="26"/>
        <v>1787.7777346177688</v>
      </c>
      <c r="H248" s="99">
        <f t="shared" ca="1" si="30"/>
        <v>3016.5204696617038</v>
      </c>
      <c r="I248" s="134">
        <f t="shared" ca="1" si="24"/>
        <v>0</v>
      </c>
      <c r="J248" s="133">
        <f t="shared" ca="1" si="31"/>
        <v>510827.16838793742</v>
      </c>
      <c r="K248" s="135"/>
      <c r="L248" s="99">
        <f t="shared" ca="1" si="27"/>
        <v>4804.2982042794729</v>
      </c>
      <c r="M248" s="136">
        <f>VLOOKUP(C248,Curve!S:T,2,FALSE)</f>
        <v>0.76378300052262671</v>
      </c>
    </row>
    <row r="249" spans="2:13" ht="12.75" customHeight="1" x14ac:dyDescent="0.4">
      <c r="B249" s="129">
        <v>228</v>
      </c>
      <c r="C249" s="132">
        <f t="shared" si="28"/>
        <v>49658</v>
      </c>
      <c r="D249" s="133">
        <f t="shared" ca="1" si="29"/>
        <v>510827.16838793742</v>
      </c>
      <c r="E249" s="130">
        <f ca="1">VLOOKUP(C249,Curve!S:U,3,FALSE)+$C$12</f>
        <v>4.1790074808072708</v>
      </c>
      <c r="F249" s="99">
        <f t="shared" ca="1" si="25"/>
        <v>4804.8290168680078</v>
      </c>
      <c r="G249" s="99">
        <f t="shared" ca="1" si="26"/>
        <v>1778.1975330874727</v>
      </c>
      <c r="H249" s="99">
        <f t="shared" ca="1" si="30"/>
        <v>3026.6314837805348</v>
      </c>
      <c r="I249" s="134">
        <f t="shared" ca="1" si="24"/>
        <v>0</v>
      </c>
      <c r="J249" s="133">
        <f t="shared" ca="1" si="31"/>
        <v>507800.53690415691</v>
      </c>
      <c r="K249" s="135"/>
      <c r="L249" s="99">
        <f t="shared" ca="1" si="27"/>
        <v>4804.8290168680078</v>
      </c>
      <c r="M249" s="136">
        <f>VLOOKUP(C249,Curve!S:T,2,FALSE)</f>
        <v>0.76273954358617102</v>
      </c>
    </row>
    <row r="250" spans="2:13" ht="12.75" customHeight="1" x14ac:dyDescent="0.4">
      <c r="B250" s="129">
        <v>229</v>
      </c>
      <c r="C250" s="132">
        <f t="shared" si="28"/>
        <v>49689</v>
      </c>
      <c r="D250" s="133">
        <f t="shared" ca="1" si="29"/>
        <v>507800.53690415691</v>
      </c>
      <c r="E250" s="130">
        <f ca="1">VLOOKUP(C250,Curve!S:U,3,FALSE)+$C$12</f>
        <v>4.1807805884220262</v>
      </c>
      <c r="F250" s="99">
        <f t="shared" ca="1" si="25"/>
        <v>4805.267670587933</v>
      </c>
      <c r="G250" s="99">
        <f t="shared" ca="1" si="26"/>
        <v>1768.4185354003505</v>
      </c>
      <c r="H250" s="99">
        <f t="shared" ca="1" si="30"/>
        <v>3036.8491351875828</v>
      </c>
      <c r="I250" s="134">
        <f t="shared" ca="1" si="24"/>
        <v>0</v>
      </c>
      <c r="J250" s="133">
        <f t="shared" ca="1" si="31"/>
        <v>504763.68776896934</v>
      </c>
      <c r="K250" s="135"/>
      <c r="L250" s="99">
        <f t="shared" ca="1" si="27"/>
        <v>4805.267670587933</v>
      </c>
      <c r="M250" s="136">
        <f>VLOOKUP(C250,Curve!S:T,2,FALSE)</f>
        <v>0.76166166458628981</v>
      </c>
    </row>
    <row r="251" spans="2:13" ht="12.75" customHeight="1" x14ac:dyDescent="0.4">
      <c r="B251" s="129">
        <v>230</v>
      </c>
      <c r="C251" s="132">
        <f t="shared" si="28"/>
        <v>49720</v>
      </c>
      <c r="D251" s="133">
        <f t="shared" ca="1" si="29"/>
        <v>504763.68776896934</v>
      </c>
      <c r="E251" s="130">
        <f ca="1">VLOOKUP(C251,Curve!S:U,3,FALSE)+$C$12</f>
        <v>4.182913759255289</v>
      </c>
      <c r="F251" s="99">
        <f t="shared" ca="1" si="25"/>
        <v>4805.6996161128354</v>
      </c>
      <c r="G251" s="99">
        <f t="shared" ca="1" si="26"/>
        <v>1758.5885229706862</v>
      </c>
      <c r="H251" s="99">
        <f t="shared" ca="1" si="30"/>
        <v>3047.111093142149</v>
      </c>
      <c r="I251" s="134">
        <f t="shared" ca="1" si="24"/>
        <v>0</v>
      </c>
      <c r="J251" s="133">
        <f t="shared" ca="1" si="31"/>
        <v>501716.57667582721</v>
      </c>
      <c r="K251" s="135"/>
      <c r="L251" s="99">
        <f t="shared" ca="1" si="27"/>
        <v>4805.6996161128354</v>
      </c>
      <c r="M251" s="136">
        <f>VLOOKUP(C251,Curve!S:T,2,FALSE)</f>
        <v>0.76058418234860392</v>
      </c>
    </row>
    <row r="252" spans="2:13" ht="12.75" customHeight="1" x14ac:dyDescent="0.4">
      <c r="B252" s="129">
        <v>231</v>
      </c>
      <c r="C252" s="132">
        <f t="shared" si="28"/>
        <v>49749</v>
      </c>
      <c r="D252" s="133">
        <f t="shared" ca="1" si="29"/>
        <v>501716.57667582721</v>
      </c>
      <c r="E252" s="130">
        <f ca="1">VLOOKUP(C252,Curve!S:U,3,FALSE)+$C$12</f>
        <v>4.1849361521918294</v>
      </c>
      <c r="F252" s="99">
        <f t="shared" ca="1" si="25"/>
        <v>4806.2156902425277</v>
      </c>
      <c r="G252" s="99">
        <f t="shared" ca="1" si="26"/>
        <v>1748.8643098531491</v>
      </c>
      <c r="H252" s="99">
        <f t="shared" ca="1" si="30"/>
        <v>3057.3513803893784</v>
      </c>
      <c r="I252" s="134">
        <f t="shared" ca="1" si="24"/>
        <v>0</v>
      </c>
      <c r="J252" s="133">
        <f t="shared" ca="1" si="31"/>
        <v>498659.22529543785</v>
      </c>
      <c r="K252" s="135"/>
      <c r="L252" s="99">
        <f t="shared" ca="1" si="27"/>
        <v>4806.2156902425277</v>
      </c>
      <c r="M252" s="136">
        <f>VLOOKUP(C252,Curve!S:T,2,FALSE)</f>
        <v>0.75957632898219185</v>
      </c>
    </row>
    <row r="253" spans="2:13" ht="12.75" customHeight="1" x14ac:dyDescent="0.4">
      <c r="B253" s="129">
        <v>232</v>
      </c>
      <c r="C253" s="132">
        <f t="shared" si="28"/>
        <v>49780</v>
      </c>
      <c r="D253" s="133">
        <f t="shared" ca="1" si="29"/>
        <v>498659.22529543785</v>
      </c>
      <c r="E253" s="130">
        <f ca="1">VLOOKUP(C253,Curve!S:U,3,FALSE)+$C$12</f>
        <v>4.1870796690339196</v>
      </c>
      <c r="F253" s="99">
        <f t="shared" ca="1" si="25"/>
        <v>4806.7015609923455</v>
      </c>
      <c r="G253" s="99">
        <f t="shared" ca="1" si="26"/>
        <v>1739.0475163023737</v>
      </c>
      <c r="H253" s="99">
        <f t="shared" ca="1" si="30"/>
        <v>3067.6540446899717</v>
      </c>
      <c r="I253" s="134">
        <f t="shared" ca="1" si="24"/>
        <v>0</v>
      </c>
      <c r="J253" s="133">
        <f t="shared" ca="1" si="31"/>
        <v>495591.57125074789</v>
      </c>
      <c r="K253" s="135"/>
      <c r="L253" s="99">
        <f t="shared" ca="1" si="27"/>
        <v>4806.7015609923455</v>
      </c>
      <c r="M253" s="136">
        <f>VLOOKUP(C253,Curve!S:T,2,FALSE)</f>
        <v>0.75849916402437756</v>
      </c>
    </row>
    <row r="254" spans="2:13" ht="12.75" customHeight="1" x14ac:dyDescent="0.4">
      <c r="B254" s="129">
        <v>233</v>
      </c>
      <c r="C254" s="132">
        <f t="shared" si="28"/>
        <v>49810</v>
      </c>
      <c r="D254" s="133">
        <f t="shared" ca="1" si="29"/>
        <v>495591.57125074789</v>
      </c>
      <c r="E254" s="130">
        <f ca="1">VLOOKUP(C254,Curve!S:U,3,FALSE)+$C$12</f>
        <v>4.1891551484637279</v>
      </c>
      <c r="F254" s="99">
        <f t="shared" ca="1" si="25"/>
        <v>4807.2129190151973</v>
      </c>
      <c r="G254" s="99">
        <f t="shared" ca="1" si="26"/>
        <v>1729.2344934404846</v>
      </c>
      <c r="H254" s="99">
        <f t="shared" ca="1" si="30"/>
        <v>3077.9784255747127</v>
      </c>
      <c r="I254" s="134">
        <f t="shared" ca="1" si="24"/>
        <v>0</v>
      </c>
      <c r="J254" s="133">
        <f t="shared" ca="1" si="31"/>
        <v>492513.59282517317</v>
      </c>
      <c r="K254" s="135"/>
      <c r="L254" s="99">
        <f t="shared" ca="1" si="27"/>
        <v>4807.2129190151973</v>
      </c>
      <c r="M254" s="136">
        <f>VLOOKUP(C254,Curve!S:T,2,FALSE)</f>
        <v>0.75745688841020009</v>
      </c>
    </row>
    <row r="255" spans="2:13" ht="12.75" customHeight="1" x14ac:dyDescent="0.4">
      <c r="B255" s="129">
        <v>234</v>
      </c>
      <c r="C255" s="132">
        <f t="shared" si="28"/>
        <v>49841</v>
      </c>
      <c r="D255" s="133">
        <f t="shared" ca="1" si="29"/>
        <v>492513.59282517317</v>
      </c>
      <c r="E255" s="130">
        <f ca="1">VLOOKUP(C255,Curve!S:U,3,FALSE)+$C$12</f>
        <v>4.1912986874854985</v>
      </c>
      <c r="F255" s="99">
        <f t="shared" ca="1" si="25"/>
        <v>4807.7045436721337</v>
      </c>
      <c r="G255" s="99">
        <f t="shared" ca="1" si="26"/>
        <v>1719.3465442266188</v>
      </c>
      <c r="H255" s="99">
        <f t="shared" ca="1" si="30"/>
        <v>3088.3579994455149</v>
      </c>
      <c r="I255" s="134">
        <f t="shared" ca="1" si="24"/>
        <v>0</v>
      </c>
      <c r="J255" s="133">
        <f t="shared" ca="1" si="31"/>
        <v>489425.23482572765</v>
      </c>
      <c r="K255" s="135"/>
      <c r="L255" s="99">
        <f t="shared" ca="1" si="27"/>
        <v>4807.7045436721337</v>
      </c>
      <c r="M255" s="136">
        <f>VLOOKUP(C255,Curve!S:T,2,FALSE)</f>
        <v>0.75638006371485589</v>
      </c>
    </row>
    <row r="256" spans="2:13" ht="12.75" customHeight="1" x14ac:dyDescent="0.4">
      <c r="B256" s="129">
        <v>235</v>
      </c>
      <c r="C256" s="132">
        <f t="shared" si="28"/>
        <v>49871</v>
      </c>
      <c r="D256" s="133">
        <f t="shared" ca="1" si="29"/>
        <v>489425.23482572765</v>
      </c>
      <c r="E256" s="130">
        <f ca="1">VLOOKUP(C256,Curve!S:U,3,FALSE)+$C$12</f>
        <v>4.193390921670912</v>
      </c>
      <c r="F256" s="99">
        <f t="shared" ca="1" si="25"/>
        <v>4808.2086672232344</v>
      </c>
      <c r="G256" s="99">
        <f t="shared" ca="1" si="26"/>
        <v>1709.4394536227953</v>
      </c>
      <c r="H256" s="99">
        <f t="shared" ca="1" si="30"/>
        <v>3098.7692136004389</v>
      </c>
      <c r="I256" s="134">
        <f t="shared" ca="1" si="24"/>
        <v>0</v>
      </c>
      <c r="J256" s="133">
        <f t="shared" ca="1" si="31"/>
        <v>486326.46561212721</v>
      </c>
      <c r="K256" s="135"/>
      <c r="L256" s="99">
        <f t="shared" ca="1" si="27"/>
        <v>4808.2086672232344</v>
      </c>
      <c r="M256" s="136">
        <f>VLOOKUP(C256,Curve!S:T,2,FALSE)</f>
        <v>0.75533812424706559</v>
      </c>
    </row>
    <row r="257" spans="2:13" ht="12.75" customHeight="1" x14ac:dyDescent="0.4">
      <c r="B257" s="129">
        <v>236</v>
      </c>
      <c r="C257" s="132">
        <f t="shared" si="28"/>
        <v>49902</v>
      </c>
      <c r="D257" s="133">
        <f t="shared" ca="1" si="29"/>
        <v>486326.46561212721</v>
      </c>
      <c r="E257" s="130">
        <f ca="1">VLOOKUP(C257,Curve!S:U,3,FALSE)+$C$12</f>
        <v>4.1955183073846136</v>
      </c>
      <c r="F257" s="99">
        <f t="shared" ca="1" si="25"/>
        <v>4808.6971837655392</v>
      </c>
      <c r="G257" s="99">
        <f t="shared" ca="1" si="26"/>
        <v>1699.4641548884963</v>
      </c>
      <c r="H257" s="99">
        <f t="shared" ca="1" si="30"/>
        <v>3109.2330288770427</v>
      </c>
      <c r="I257" s="134">
        <f t="shared" ca="1" si="24"/>
        <v>0</v>
      </c>
      <c r="J257" s="133">
        <f t="shared" ca="1" si="31"/>
        <v>483217.23258325015</v>
      </c>
      <c r="K257" s="135"/>
      <c r="L257" s="99">
        <f t="shared" ca="1" si="27"/>
        <v>4808.6971837655392</v>
      </c>
      <c r="M257" s="136">
        <f>VLOOKUP(C257,Curve!S:T,2,FALSE)</f>
        <v>0.75426164331720402</v>
      </c>
    </row>
    <row r="258" spans="2:13" ht="12.75" customHeight="1" x14ac:dyDescent="0.4">
      <c r="B258" s="129">
        <v>237</v>
      </c>
      <c r="C258" s="132">
        <f t="shared" si="28"/>
        <v>49933</v>
      </c>
      <c r="D258" s="133">
        <f t="shared" ca="1" si="29"/>
        <v>483217.23258325015</v>
      </c>
      <c r="E258" s="130">
        <f ca="1">VLOOKUP(C258,Curve!S:U,3,FALSE)+$C$12</f>
        <v>4.1976618798572707</v>
      </c>
      <c r="F258" s="99">
        <f t="shared" ca="1" si="25"/>
        <v>4809.190301902705</v>
      </c>
      <c r="G258" s="99">
        <f t="shared" ca="1" si="26"/>
        <v>1689.4556214556289</v>
      </c>
      <c r="H258" s="99">
        <f t="shared" ca="1" si="30"/>
        <v>3119.7346804470762</v>
      </c>
      <c r="I258" s="134">
        <f t="shared" ca="1" si="24"/>
        <v>0</v>
      </c>
      <c r="J258" s="133">
        <f t="shared" ca="1" si="31"/>
        <v>480097.49790280306</v>
      </c>
      <c r="K258" s="135"/>
      <c r="L258" s="99">
        <f t="shared" ca="1" si="27"/>
        <v>4809.190301902705</v>
      </c>
      <c r="M258" s="136">
        <f>VLOOKUP(C258,Curve!S:T,2,FALSE)</f>
        <v>0.75318535835253719</v>
      </c>
    </row>
    <row r="259" spans="2:13" ht="12.75" customHeight="1" x14ac:dyDescent="0.4">
      <c r="B259" s="129">
        <v>238</v>
      </c>
      <c r="C259" s="132">
        <f t="shared" si="28"/>
        <v>49963</v>
      </c>
      <c r="D259" s="133">
        <f t="shared" ca="1" si="29"/>
        <v>480097.49790280306</v>
      </c>
      <c r="E259" s="130">
        <f ca="1">VLOOKUP(C259,Curve!S:U,3,FALSE)+$C$12</f>
        <v>4.1997374131493714</v>
      </c>
      <c r="F259" s="99">
        <f t="shared" ca="1" si="25"/>
        <v>4809.6835336562381</v>
      </c>
      <c r="G259" s="99">
        <f t="shared" ca="1" si="26"/>
        <v>1679.4058046345435</v>
      </c>
      <c r="H259" s="99">
        <f t="shared" ca="1" si="30"/>
        <v>3130.2777290216945</v>
      </c>
      <c r="I259" s="134">
        <f t="shared" ca="1" si="24"/>
        <v>0</v>
      </c>
      <c r="J259" s="133">
        <f t="shared" ca="1" si="31"/>
        <v>476967.22017378139</v>
      </c>
      <c r="K259" s="135"/>
      <c r="L259" s="99">
        <f t="shared" ca="1" si="27"/>
        <v>4809.6835336562381</v>
      </c>
      <c r="M259" s="136">
        <f>VLOOKUP(C259,Curve!S:T,2,FALSE)</f>
        <v>0.75214395150779911</v>
      </c>
    </row>
    <row r="260" spans="2:13" ht="12.75" customHeight="1" x14ac:dyDescent="0.4">
      <c r="B260" s="129">
        <v>239</v>
      </c>
      <c r="C260" s="132">
        <f t="shared" si="28"/>
        <v>49994</v>
      </c>
      <c r="D260" s="133">
        <f t="shared" ca="1" si="29"/>
        <v>476967.22017378139</v>
      </c>
      <c r="E260" s="130">
        <f ca="1">VLOOKUP(C260,Curve!S:U,3,FALSE)+$C$12</f>
        <v>4.2018810077995772</v>
      </c>
      <c r="F260" s="99">
        <f t="shared" ca="1" si="25"/>
        <v>4810.1575812435012</v>
      </c>
      <c r="G260" s="99">
        <f t="shared" ca="1" si="26"/>
        <v>1669.2808995080695</v>
      </c>
      <c r="H260" s="99">
        <f t="shared" ca="1" si="30"/>
        <v>3140.8766817354317</v>
      </c>
      <c r="I260" s="134">
        <f t="shared" ca="1" si="24"/>
        <v>0</v>
      </c>
      <c r="J260" s="133">
        <f t="shared" ca="1" si="31"/>
        <v>473826.34349204594</v>
      </c>
      <c r="K260" s="135"/>
      <c r="L260" s="99">
        <f t="shared" ca="1" si="27"/>
        <v>4810.1575812435012</v>
      </c>
      <c r="M260" s="136">
        <f>VLOOKUP(C260,Curve!S:T,2,FALSE)</f>
        <v>0.75106804194091459</v>
      </c>
    </row>
    <row r="261" spans="2:13" ht="12.75" customHeight="1" x14ac:dyDescent="0.4">
      <c r="B261" s="129">
        <v>240</v>
      </c>
      <c r="C261" s="132">
        <f t="shared" si="28"/>
        <v>50024</v>
      </c>
      <c r="D261" s="133">
        <f t="shared" ca="1" si="29"/>
        <v>473826.34349204594</v>
      </c>
      <c r="E261" s="130">
        <f ca="1">VLOOKUP(C261,Curve!S:U,3,FALSE)+$C$12</f>
        <v>4.05629941462474</v>
      </c>
      <c r="F261" s="99">
        <f t="shared" ca="1" si="25"/>
        <v>4810.6435243190899</v>
      </c>
      <c r="G261" s="99">
        <f t="shared" ca="1" si="26"/>
        <v>1659.1349280952891</v>
      </c>
      <c r="H261" s="99">
        <f t="shared" ca="1" si="30"/>
        <v>3151.5085962238009</v>
      </c>
      <c r="I261" s="134">
        <f t="shared" ca="1" si="24"/>
        <v>0</v>
      </c>
      <c r="J261" s="133">
        <f t="shared" ca="1" si="31"/>
        <v>470674.83489582216</v>
      </c>
      <c r="K261" s="135"/>
      <c r="L261" s="99">
        <f t="shared" ca="1" si="27"/>
        <v>4810.6435243190899</v>
      </c>
      <c r="M261" s="136">
        <f>VLOOKUP(C261,Curve!S:T,2,FALSE)</f>
        <v>0.75002700518677567</v>
      </c>
    </row>
    <row r="262" spans="2:13" ht="12.75" customHeight="1" x14ac:dyDescent="0.4">
      <c r="B262" s="129">
        <v>241</v>
      </c>
      <c r="C262" s="132">
        <f t="shared" si="28"/>
        <v>50055</v>
      </c>
      <c r="D262" s="133">
        <f t="shared" ca="1" si="29"/>
        <v>470674.83489582216</v>
      </c>
      <c r="E262" s="130">
        <f ca="1">VLOOKUP(C262,Curve!S:U,3,FALSE)+$C$12</f>
        <v>3.8999186378725659</v>
      </c>
      <c r="F262" s="99">
        <f t="shared" ca="1" si="25"/>
        <v>4777.9577751212255</v>
      </c>
      <c r="G262" s="99">
        <f t="shared" ca="1" si="26"/>
        <v>1590.9983810554331</v>
      </c>
      <c r="H262" s="99">
        <f t="shared" ca="1" si="30"/>
        <v>3186.9593940657924</v>
      </c>
      <c r="I262" s="134">
        <f t="shared" ca="1" si="24"/>
        <v>0</v>
      </c>
      <c r="J262" s="133">
        <f t="shared" ca="1" si="31"/>
        <v>467487.87550175638</v>
      </c>
      <c r="K262" s="135"/>
      <c r="L262" s="99">
        <f t="shared" ca="1" si="27"/>
        <v>4777.9577751212255</v>
      </c>
      <c r="M262" s="136">
        <f>VLOOKUP(C262,Curve!S:T,2,FALSE)</f>
        <v>0.74904390822516498</v>
      </c>
    </row>
    <row r="263" spans="2:13" ht="12.75" customHeight="1" x14ac:dyDescent="0.4">
      <c r="B263" s="129">
        <v>242</v>
      </c>
      <c r="C263" s="132">
        <f t="shared" si="28"/>
        <v>50086</v>
      </c>
      <c r="D263" s="133">
        <f t="shared" ca="1" si="29"/>
        <v>467487.87550175638</v>
      </c>
      <c r="E263" s="130">
        <f ca="1">VLOOKUP(C263,Curve!S:U,3,FALSE)+$C$12</f>
        <v>3.8994826817193884</v>
      </c>
      <c r="F263" s="99">
        <f t="shared" ca="1" si="25"/>
        <v>4743.266113551721</v>
      </c>
      <c r="G263" s="99">
        <f t="shared" ca="1" si="26"/>
        <v>1519.3038988739579</v>
      </c>
      <c r="H263" s="99">
        <f t="shared" ca="1" si="30"/>
        <v>3223.9622146777629</v>
      </c>
      <c r="I263" s="134">
        <f t="shared" ca="1" si="24"/>
        <v>0</v>
      </c>
      <c r="J263" s="133">
        <f t="shared" ca="1" si="31"/>
        <v>464263.91328707861</v>
      </c>
      <c r="K263" s="135"/>
      <c r="L263" s="99">
        <f t="shared" ca="1" si="27"/>
        <v>4743.266113551721</v>
      </c>
      <c r="M263" s="136">
        <f>VLOOKUP(C263,Curve!S:T,2,FALSE)</f>
        <v>0.74816001412623079</v>
      </c>
    </row>
    <row r="264" spans="2:13" ht="12.75" customHeight="1" x14ac:dyDescent="0.4">
      <c r="B264" s="129">
        <v>243</v>
      </c>
      <c r="C264" s="132">
        <f t="shared" si="28"/>
        <v>50114</v>
      </c>
      <c r="D264" s="133">
        <f t="shared" ca="1" si="29"/>
        <v>464263.91328707861</v>
      </c>
      <c r="E264" s="130">
        <f ca="1">VLOOKUP(C264,Curve!S:U,3,FALSE)+$C$12</f>
        <v>3.8990850312904701</v>
      </c>
      <c r="F264" s="99">
        <f t="shared" ca="1" si="25"/>
        <v>4743.1703655709207</v>
      </c>
      <c r="G264" s="99">
        <f t="shared" ca="1" si="26"/>
        <v>1508.6575746751957</v>
      </c>
      <c r="H264" s="99">
        <f t="shared" ca="1" si="30"/>
        <v>3234.5127908957247</v>
      </c>
      <c r="I264" s="134">
        <f t="shared" ca="1" si="24"/>
        <v>0</v>
      </c>
      <c r="J264" s="133">
        <f t="shared" ca="1" si="31"/>
        <v>461029.40049618291</v>
      </c>
      <c r="K264" s="135"/>
      <c r="L264" s="99">
        <f t="shared" ca="1" si="27"/>
        <v>4743.1703655709207</v>
      </c>
      <c r="M264" s="136">
        <f>VLOOKUP(C264,Curve!S:T,2,FALSE)</f>
        <v>0.74736280119106169</v>
      </c>
    </row>
    <row r="265" spans="2:13" ht="12.75" customHeight="1" x14ac:dyDescent="0.4">
      <c r="B265" s="129">
        <v>244</v>
      </c>
      <c r="C265" s="132">
        <f t="shared" si="28"/>
        <v>50145</v>
      </c>
      <c r="D265" s="133">
        <f t="shared" ca="1" si="29"/>
        <v>461029.40049618291</v>
      </c>
      <c r="E265" s="130">
        <f ca="1">VLOOKUP(C265,Curve!S:U,3,FALSE)+$C$12</f>
        <v>3.8986519206612646</v>
      </c>
      <c r="F265" s="99">
        <f t="shared" ca="1" si="25"/>
        <v>4743.0837158870372</v>
      </c>
      <c r="G265" s="99">
        <f t="shared" ca="1" si="26"/>
        <v>1497.9940287162383</v>
      </c>
      <c r="H265" s="99">
        <f t="shared" ca="1" si="30"/>
        <v>3245.0896871707992</v>
      </c>
      <c r="I265" s="134">
        <f t="shared" ca="1" si="24"/>
        <v>0</v>
      </c>
      <c r="J265" s="133">
        <f t="shared" ca="1" si="31"/>
        <v>457784.31080901209</v>
      </c>
      <c r="K265" s="135"/>
      <c r="L265" s="99">
        <f t="shared" ca="1" si="27"/>
        <v>4743.0837158870372</v>
      </c>
      <c r="M265" s="136">
        <f>VLOOKUP(C265,Curve!S:T,2,FALSE)</f>
        <v>0.74648141205874763</v>
      </c>
    </row>
    <row r="266" spans="2:13" ht="12.75" customHeight="1" x14ac:dyDescent="0.4">
      <c r="B266" s="129">
        <v>245</v>
      </c>
      <c r="C266" s="132">
        <f t="shared" si="28"/>
        <v>50175</v>
      </c>
      <c r="D266" s="133">
        <f t="shared" ca="1" si="29"/>
        <v>457784.31080901209</v>
      </c>
      <c r="E266" s="130">
        <f ca="1">VLOOKUP(C266,Curve!S:U,3,FALSE)+$C$12</f>
        <v>3.898232560014101</v>
      </c>
      <c r="F266" s="99">
        <f t="shared" ca="1" si="25"/>
        <v>4742.990086579156</v>
      </c>
      <c r="G266" s="99">
        <f t="shared" ca="1" si="26"/>
        <v>1487.2847354867902</v>
      </c>
      <c r="H266" s="99">
        <f t="shared" ca="1" si="30"/>
        <v>3255.7053510923661</v>
      </c>
      <c r="I266" s="134">
        <f t="shared" ca="1" si="24"/>
        <v>0</v>
      </c>
      <c r="J266" s="133">
        <f t="shared" ca="1" si="31"/>
        <v>454528.60545791971</v>
      </c>
      <c r="K266" s="135"/>
      <c r="L266" s="99">
        <f t="shared" ca="1" si="27"/>
        <v>4742.990086579156</v>
      </c>
      <c r="M266" s="136">
        <f>VLOOKUP(C266,Curve!S:T,2,FALSE)</f>
        <v>0.74562970631043612</v>
      </c>
    </row>
    <row r="267" spans="2:13" ht="12.75" customHeight="1" x14ac:dyDescent="0.4">
      <c r="B267" s="129">
        <v>246</v>
      </c>
      <c r="C267" s="132">
        <f t="shared" si="28"/>
        <v>50206</v>
      </c>
      <c r="D267" s="133">
        <f t="shared" ca="1" si="29"/>
        <v>454528.60545791971</v>
      </c>
      <c r="E267" s="130">
        <f ca="1">VLOOKUP(C267,Curve!S:U,3,FALSE)+$C$12</f>
        <v>3.8977994502956559</v>
      </c>
      <c r="F267" s="99">
        <f t="shared" ca="1" si="25"/>
        <v>4742.9001541910411</v>
      </c>
      <c r="G267" s="99">
        <f t="shared" ca="1" si="26"/>
        <v>1476.5485077115545</v>
      </c>
      <c r="H267" s="99">
        <f t="shared" ca="1" si="30"/>
        <v>3266.3516464794866</v>
      </c>
      <c r="I267" s="134">
        <f t="shared" ca="1" si="24"/>
        <v>0</v>
      </c>
      <c r="J267" s="133">
        <f t="shared" ca="1" si="31"/>
        <v>451262.2538114402</v>
      </c>
      <c r="K267" s="135"/>
      <c r="L267" s="99">
        <f t="shared" ca="1" si="27"/>
        <v>4742.9001541910411</v>
      </c>
      <c r="M267" s="136">
        <f>VLOOKUP(C267,Curve!S:T,2,FALSE)</f>
        <v>0.74475089284717422</v>
      </c>
    </row>
    <row r="268" spans="2:13" ht="12.75" customHeight="1" x14ac:dyDescent="0.4">
      <c r="B268" s="129">
        <v>247</v>
      </c>
      <c r="C268" s="132">
        <f t="shared" si="28"/>
        <v>50236</v>
      </c>
      <c r="D268" s="133">
        <f t="shared" ca="1" si="29"/>
        <v>451262.2538114402</v>
      </c>
      <c r="E268" s="130">
        <f ca="1">VLOOKUP(C268,Curve!S:U,3,FALSE)+$C$12</f>
        <v>3.8973767095052825</v>
      </c>
      <c r="F268" s="99">
        <f t="shared" ca="1" si="25"/>
        <v>4742.8080224066744</v>
      </c>
      <c r="G268" s="99">
        <f t="shared" ca="1" si="26"/>
        <v>1465.7748040378419</v>
      </c>
      <c r="H268" s="99">
        <f t="shared" ca="1" si="30"/>
        <v>3277.0332183688324</v>
      </c>
      <c r="I268" s="134">
        <f t="shared" ca="1" si="24"/>
        <v>0</v>
      </c>
      <c r="J268" s="133">
        <f t="shared" ca="1" si="31"/>
        <v>447985.22059307137</v>
      </c>
      <c r="K268" s="135"/>
      <c r="L268" s="99">
        <f t="shared" ca="1" si="27"/>
        <v>4742.8080224066744</v>
      </c>
      <c r="M268" s="136">
        <f>VLOOKUP(C268,Curve!S:T,2,FALSE)</f>
        <v>0.7439016755878215</v>
      </c>
    </row>
    <row r="269" spans="2:13" ht="12.75" customHeight="1" x14ac:dyDescent="0.4">
      <c r="B269" s="129">
        <v>248</v>
      </c>
      <c r="C269" s="132">
        <f t="shared" si="28"/>
        <v>50267</v>
      </c>
      <c r="D269" s="133">
        <f t="shared" ca="1" si="29"/>
        <v>447985.22059307137</v>
      </c>
      <c r="E269" s="130">
        <f ca="1">VLOOKUP(C269,Curve!S:U,3,FALSE)+$C$12</f>
        <v>3.8969468690251174</v>
      </c>
      <c r="F269" s="99">
        <f t="shared" ca="1" si="25"/>
        <v>4742.7188283638643</v>
      </c>
      <c r="G269" s="99">
        <f t="shared" ca="1" si="26"/>
        <v>1454.9726374516856</v>
      </c>
      <c r="H269" s="99">
        <f t="shared" ca="1" si="30"/>
        <v>3287.7461909121785</v>
      </c>
      <c r="I269" s="134">
        <f t="shared" ca="1" si="24"/>
        <v>0</v>
      </c>
      <c r="J269" s="133">
        <f t="shared" ca="1" si="31"/>
        <v>444697.47440215916</v>
      </c>
      <c r="K269" s="135"/>
      <c r="L269" s="99">
        <f t="shared" ca="1" si="27"/>
        <v>4742.7188283638643</v>
      </c>
      <c r="M269" s="136">
        <f>VLOOKUP(C269,Curve!S:T,2,FALSE)</f>
        <v>0.74302543146442279</v>
      </c>
    </row>
    <row r="270" spans="2:13" ht="12.75" customHeight="1" x14ac:dyDescent="0.4">
      <c r="B270" s="129">
        <v>249</v>
      </c>
      <c r="C270" s="132">
        <f t="shared" si="28"/>
        <v>50298</v>
      </c>
      <c r="D270" s="133">
        <f t="shared" ca="1" si="29"/>
        <v>444697.47440215916</v>
      </c>
      <c r="E270" s="130">
        <f ca="1">VLOOKUP(C270,Curve!S:U,3,FALSE)+$C$12</f>
        <v>3.896513760680218</v>
      </c>
      <c r="F270" s="99">
        <f t="shared" ca="1" si="25"/>
        <v>4742.6288815788967</v>
      </c>
      <c r="G270" s="99">
        <f t="shared" ca="1" si="26"/>
        <v>1444.1353587790597</v>
      </c>
      <c r="H270" s="99">
        <f t="shared" ca="1" si="30"/>
        <v>3298.4935227998367</v>
      </c>
      <c r="I270" s="134">
        <f t="shared" ca="1" si="24"/>
        <v>0</v>
      </c>
      <c r="J270" s="133">
        <f t="shared" ca="1" si="31"/>
        <v>441398.9808793593</v>
      </c>
      <c r="K270" s="135"/>
      <c r="L270" s="99">
        <f t="shared" ca="1" si="27"/>
        <v>4742.6288815788967</v>
      </c>
      <c r="M270" s="136">
        <f>VLOOKUP(C270,Curve!S:T,2,FALSE)</f>
        <v>0.74215048667529393</v>
      </c>
    </row>
    <row r="271" spans="2:13" ht="12.75" customHeight="1" x14ac:dyDescent="0.4">
      <c r="B271" s="129">
        <v>250</v>
      </c>
      <c r="C271" s="132">
        <f t="shared" si="28"/>
        <v>50328</v>
      </c>
      <c r="D271" s="133">
        <f t="shared" ca="1" si="29"/>
        <v>441398.9808793593</v>
      </c>
      <c r="E271" s="130">
        <f ca="1">VLOOKUP(C271,Curve!S:U,3,FALSE)+$C$12</f>
        <v>3.8960944022505029</v>
      </c>
      <c r="F271" s="99">
        <f t="shared" ca="1" si="25"/>
        <v>4742.5390027617241</v>
      </c>
      <c r="G271" s="99">
        <f t="shared" ca="1" si="26"/>
        <v>1433.2643357888735</v>
      </c>
      <c r="H271" s="99">
        <f t="shared" ca="1" si="30"/>
        <v>3309.2746669728504</v>
      </c>
      <c r="I271" s="134">
        <f t="shared" ca="1" si="24"/>
        <v>0</v>
      </c>
      <c r="J271" s="133">
        <f t="shared" ca="1" si="31"/>
        <v>438089.70621238643</v>
      </c>
      <c r="K271" s="135"/>
      <c r="L271" s="99">
        <f t="shared" ca="1" si="27"/>
        <v>4742.5390027617241</v>
      </c>
      <c r="M271" s="136">
        <f>VLOOKUP(C271,Curve!S:T,2,FALSE)</f>
        <v>0.74130500714740233</v>
      </c>
    </row>
    <row r="272" spans="2:13" ht="12.75" customHeight="1" x14ac:dyDescent="0.4">
      <c r="B272" s="129">
        <v>251</v>
      </c>
      <c r="C272" s="132">
        <f t="shared" si="28"/>
        <v>50359</v>
      </c>
      <c r="D272" s="133">
        <f t="shared" ca="1" si="29"/>
        <v>438089.70621238643</v>
      </c>
      <c r="E272" s="130">
        <f ca="1">VLOOKUP(C272,Curve!S:U,3,FALSE)+$C$12</f>
        <v>3.8956612948163638</v>
      </c>
      <c r="F272" s="99">
        <f t="shared" ca="1" si="25"/>
        <v>4742.4527061047802</v>
      </c>
      <c r="G272" s="99">
        <f t="shared" ca="1" si="26"/>
        <v>1422.3657100480384</v>
      </c>
      <c r="H272" s="99">
        <f t="shared" ca="1" si="30"/>
        <v>3320.0869960567416</v>
      </c>
      <c r="I272" s="134">
        <f t="shared" ca="1" si="24"/>
        <v>0</v>
      </c>
      <c r="J272" s="133">
        <f t="shared" ca="1" si="31"/>
        <v>434769.61921632971</v>
      </c>
      <c r="K272" s="135"/>
      <c r="L272" s="99">
        <f t="shared" ca="1" si="27"/>
        <v>4742.4527061047802</v>
      </c>
      <c r="M272" s="136">
        <f>VLOOKUP(C272,Curve!S:T,2,FALSE)</f>
        <v>0.74043261693196105</v>
      </c>
    </row>
    <row r="273" spans="2:13" ht="12.75" customHeight="1" x14ac:dyDescent="0.4">
      <c r="B273" s="129">
        <v>252</v>
      </c>
      <c r="C273" s="132">
        <f t="shared" si="28"/>
        <v>50389</v>
      </c>
      <c r="D273" s="133">
        <f t="shared" ca="1" si="29"/>
        <v>434769.61921632971</v>
      </c>
      <c r="E273" s="130">
        <f ca="1">VLOOKUP(C273,Curve!S:U,3,FALSE)+$C$12</f>
        <v>3.8952385562500336</v>
      </c>
      <c r="F273" s="99">
        <f t="shared" ca="1" si="25"/>
        <v>4742.3643336986825</v>
      </c>
      <c r="G273" s="99">
        <f t="shared" ca="1" si="26"/>
        <v>1411.4293147859205</v>
      </c>
      <c r="H273" s="99">
        <f t="shared" ca="1" si="30"/>
        <v>3330.9350189127617</v>
      </c>
      <c r="I273" s="134">
        <f t="shared" ca="1" si="24"/>
        <v>0</v>
      </c>
      <c r="J273" s="133">
        <f t="shared" ca="1" si="31"/>
        <v>431438.68419741694</v>
      </c>
      <c r="K273" s="135"/>
      <c r="L273" s="99">
        <f t="shared" ca="1" si="27"/>
        <v>4742.3643336986825</v>
      </c>
      <c r="M273" s="136">
        <f>VLOOKUP(C273,Curve!S:T,2,FALSE)</f>
        <v>0.73958960551496433</v>
      </c>
    </row>
    <row r="274" spans="2:13" ht="12.75" customHeight="1" x14ac:dyDescent="0.4">
      <c r="B274" s="129">
        <v>253</v>
      </c>
      <c r="C274" s="132">
        <f t="shared" si="28"/>
        <v>50420</v>
      </c>
      <c r="D274" s="133">
        <f t="shared" ca="1" si="29"/>
        <v>431438.68419741694</v>
      </c>
      <c r="E274" s="130">
        <f ca="1">VLOOKUP(C274,Curve!S:U,3,FALSE)+$C$12</f>
        <v>3.8948154800586199</v>
      </c>
      <c r="F274" s="99">
        <f t="shared" ca="1" si="25"/>
        <v>4742.2788133732265</v>
      </c>
      <c r="G274" s="99">
        <f t="shared" ca="1" si="26"/>
        <v>1400.4638311196338</v>
      </c>
      <c r="H274" s="99">
        <f t="shared" ca="1" si="30"/>
        <v>3341.8149822535925</v>
      </c>
      <c r="I274" s="134">
        <f t="shared" ca="1" si="24"/>
        <v>0</v>
      </c>
      <c r="J274" s="133">
        <f t="shared" ca="1" si="31"/>
        <v>428096.86921516334</v>
      </c>
      <c r="K274" s="135"/>
      <c r="L274" s="99">
        <f t="shared" ca="1" si="27"/>
        <v>4742.2788133732265</v>
      </c>
      <c r="M274" s="136">
        <f>VLOOKUP(C274,Curve!S:T,2,FALSE)</f>
        <v>0.73871976360771319</v>
      </c>
    </row>
    <row r="275" spans="2:13" ht="12.75" customHeight="1" x14ac:dyDescent="0.4">
      <c r="B275" s="129">
        <v>254</v>
      </c>
      <c r="C275" s="132">
        <f t="shared" si="28"/>
        <v>50451</v>
      </c>
      <c r="D275" s="133">
        <f t="shared" ca="1" si="29"/>
        <v>428096.86921516334</v>
      </c>
      <c r="E275" s="130">
        <f ca="1">VLOOKUP(C275,Curve!S:U,3,FALSE)+$C$12</f>
        <v>3.8943818507416328</v>
      </c>
      <c r="F275" s="99">
        <f t="shared" ca="1" si="25"/>
        <v>4742.1939625827126</v>
      </c>
      <c r="G275" s="99">
        <f t="shared" ca="1" si="26"/>
        <v>1389.4652609865407</v>
      </c>
      <c r="H275" s="99">
        <f t="shared" ca="1" si="30"/>
        <v>3352.728701596172</v>
      </c>
      <c r="I275" s="134">
        <f t="shared" ca="1" si="24"/>
        <v>0</v>
      </c>
      <c r="J275" s="133">
        <f t="shared" ca="1" si="31"/>
        <v>424744.1405135672</v>
      </c>
      <c r="K275" s="135"/>
      <c r="L275" s="99">
        <f t="shared" ca="1" si="27"/>
        <v>4742.1939625827126</v>
      </c>
      <c r="M275" s="136">
        <f>VLOOKUP(C275,Curve!S:T,2,FALSE)</f>
        <v>0.73785120621456457</v>
      </c>
    </row>
    <row r="276" spans="2:13" ht="12.75" customHeight="1" x14ac:dyDescent="0.4">
      <c r="B276" s="129">
        <v>255</v>
      </c>
      <c r="C276" s="132">
        <f t="shared" si="28"/>
        <v>50479</v>
      </c>
      <c r="D276" s="133">
        <f t="shared" ca="1" si="29"/>
        <v>424744.1405135672</v>
      </c>
      <c r="E276" s="130">
        <f ca="1">VLOOKUP(C276,Curve!S:U,3,FALSE)+$C$12</f>
        <v>3.8939842053135587</v>
      </c>
      <c r="F276" s="99">
        <f t="shared" ca="1" si="25"/>
        <v>4742.1077524373541</v>
      </c>
      <c r="G276" s="99">
        <f t="shared" ca="1" si="26"/>
        <v>1378.4298933540749</v>
      </c>
      <c r="H276" s="99">
        <f t="shared" ca="1" si="30"/>
        <v>3363.6778590832791</v>
      </c>
      <c r="I276" s="134">
        <f t="shared" ca="1" si="24"/>
        <v>0</v>
      </c>
      <c r="J276" s="133">
        <f t="shared" ca="1" si="31"/>
        <v>421380.46265448391</v>
      </c>
      <c r="K276" s="135"/>
      <c r="L276" s="99">
        <f t="shared" ca="1" si="27"/>
        <v>4742.1077524373541</v>
      </c>
      <c r="M276" s="136">
        <f>VLOOKUP(C276,Curve!S:T,2,FALSE)</f>
        <v>0.73706782236352164</v>
      </c>
    </row>
    <row r="277" spans="2:13" ht="12.75" customHeight="1" x14ac:dyDescent="0.4">
      <c r="B277" s="129">
        <v>256</v>
      </c>
      <c r="C277" s="132">
        <f t="shared" si="28"/>
        <v>50510</v>
      </c>
      <c r="D277" s="133">
        <f t="shared" ca="1" si="29"/>
        <v>421380.46265448391</v>
      </c>
      <c r="E277" s="130">
        <f ca="1">VLOOKUP(C277,Curve!S:U,3,FALSE)+$C$12</f>
        <v>3.8935511001370804</v>
      </c>
      <c r="F277" s="99">
        <f t="shared" ca="1" si="25"/>
        <v>4742.0293913828536</v>
      </c>
      <c r="G277" s="99">
        <f t="shared" ca="1" si="26"/>
        <v>1367.374055003567</v>
      </c>
      <c r="H277" s="99">
        <f t="shared" ca="1" si="30"/>
        <v>3374.6553363792864</v>
      </c>
      <c r="I277" s="134">
        <f t="shared" ca="1" si="24"/>
        <v>0</v>
      </c>
      <c r="J277" s="133">
        <f t="shared" ca="1" si="31"/>
        <v>418005.80731810461</v>
      </c>
      <c r="K277" s="135"/>
      <c r="L277" s="99">
        <f t="shared" ca="1" si="27"/>
        <v>4742.0293913828536</v>
      </c>
      <c r="M277" s="136">
        <f>VLOOKUP(C277,Curve!S:T,2,FALSE)</f>
        <v>0.73620171987803673</v>
      </c>
    </row>
    <row r="278" spans="2:13" ht="12.75" customHeight="1" x14ac:dyDescent="0.4">
      <c r="B278" s="129">
        <v>257</v>
      </c>
      <c r="C278" s="132">
        <f t="shared" si="28"/>
        <v>50540</v>
      </c>
      <c r="D278" s="133">
        <f t="shared" ca="1" si="29"/>
        <v>418005.80731810461</v>
      </c>
      <c r="E278" s="130">
        <f ca="1">VLOOKUP(C278,Curve!S:U,3,FALSE)+$C$12</f>
        <v>3.8931317447696268</v>
      </c>
      <c r="F278" s="99">
        <f t="shared" ca="1" si="25"/>
        <v>4741.9448005227423</v>
      </c>
      <c r="G278" s="99">
        <f t="shared" ca="1" si="26"/>
        <v>1356.2724757892456</v>
      </c>
      <c r="H278" s="99">
        <f t="shared" ca="1" si="30"/>
        <v>3385.6723247334967</v>
      </c>
      <c r="I278" s="134">
        <f t="shared" ref="I278:I341" ca="1" si="32">(D278-H278)*$I$15</f>
        <v>0</v>
      </c>
      <c r="J278" s="133">
        <f t="shared" ca="1" si="31"/>
        <v>414620.13499337109</v>
      </c>
      <c r="K278" s="135"/>
      <c r="L278" s="99">
        <f t="shared" ca="1" si="27"/>
        <v>4741.9448005227423</v>
      </c>
      <c r="M278" s="136">
        <f>VLOOKUP(C278,Curve!S:T,2,FALSE)</f>
        <v>0.73536478338036171</v>
      </c>
    </row>
    <row r="279" spans="2:13" ht="12.75" customHeight="1" x14ac:dyDescent="0.4">
      <c r="B279" s="129">
        <v>258</v>
      </c>
      <c r="C279" s="132">
        <f t="shared" si="28"/>
        <v>50571</v>
      </c>
      <c r="D279" s="133">
        <f t="shared" ca="1" si="29"/>
        <v>414620.13499337109</v>
      </c>
      <c r="E279" s="130">
        <f ca="1">VLOOKUP(C279,Curve!S:U,3,FALSE)+$C$12</f>
        <v>3.8926986404981134</v>
      </c>
      <c r="F279" s="99">
        <f t="shared" ref="F279:F342" ca="1" si="33">(D279*((E278/100/12)*(1+E278/100/12)^(360+1-B279)) /( ((1+E278/100/12)^(360+1-B279))-1))</f>
        <v>4741.8636299813797</v>
      </c>
      <c r="G279" s="99">
        <f t="shared" ref="G279:G342" ca="1" si="34">D279*E278/100/12</f>
        <v>1345.1423413028008</v>
      </c>
      <c r="H279" s="99">
        <f t="shared" ca="1" si="30"/>
        <v>3396.7212886785792</v>
      </c>
      <c r="I279" s="134">
        <f t="shared" ca="1" si="32"/>
        <v>0</v>
      </c>
      <c r="J279" s="133">
        <f t="shared" ca="1" si="31"/>
        <v>411223.4137046925</v>
      </c>
      <c r="K279" s="135"/>
      <c r="L279" s="99">
        <f t="shared" ref="L279:L342" ca="1" si="35">F279+I279</f>
        <v>4741.8636299813797</v>
      </c>
      <c r="M279" s="136">
        <f>VLOOKUP(C279,Curve!S:T,2,FALSE)</f>
        <v>0.73450120655149997</v>
      </c>
    </row>
    <row r="280" spans="2:13" ht="12.75" customHeight="1" x14ac:dyDescent="0.4">
      <c r="B280" s="129">
        <v>259</v>
      </c>
      <c r="C280" s="132">
        <f t="shared" ref="C280:C343" si="36">EDATE(C279,1)</f>
        <v>50601</v>
      </c>
      <c r="D280" s="133">
        <f t="shared" ref="D280:D343" ca="1" si="37">J279</f>
        <v>411223.4137046925</v>
      </c>
      <c r="E280" s="130">
        <f ca="1">VLOOKUP(C280,Curve!S:U,3,FALSE)+$C$12</f>
        <v>3.892275905024043</v>
      </c>
      <c r="F280" s="99">
        <f t="shared" ca="1" si="33"/>
        <v>4741.7805579902988</v>
      </c>
      <c r="G280" s="99">
        <f t="shared" ca="1" si="34"/>
        <v>1333.9740195577081</v>
      </c>
      <c r="H280" s="99">
        <f t="shared" ref="H280:H343" ca="1" si="38">F280-G280</f>
        <v>3407.806538432591</v>
      </c>
      <c r="I280" s="134">
        <f t="shared" ca="1" si="32"/>
        <v>0</v>
      </c>
      <c r="J280" s="133">
        <f t="shared" ref="J280:J343" ca="1" si="39">D280-H280-I280</f>
        <v>407815.6071662599</v>
      </c>
      <c r="K280" s="135"/>
      <c r="L280" s="99">
        <f t="shared" ca="1" si="35"/>
        <v>4741.7805579902988</v>
      </c>
      <c r="M280" s="136">
        <f>VLOOKUP(C280,Curve!S:T,2,FALSE)</f>
        <v>0.73366671023087793</v>
      </c>
    </row>
    <row r="281" spans="2:13" ht="12.75" customHeight="1" x14ac:dyDescent="0.4">
      <c r="B281" s="129">
        <v>260</v>
      </c>
      <c r="C281" s="132">
        <f t="shared" si="36"/>
        <v>50632</v>
      </c>
      <c r="D281" s="133">
        <f t="shared" ca="1" si="37"/>
        <v>407815.6071662599</v>
      </c>
      <c r="E281" s="130">
        <f ca="1">VLOOKUP(C281,Curve!S:U,3,FALSE)+$C$12</f>
        <v>3.89184606995848</v>
      </c>
      <c r="F281" s="99">
        <f t="shared" ca="1" si="33"/>
        <v>4741.7002172736802</v>
      </c>
      <c r="G281" s="99">
        <f t="shared" ca="1" si="34"/>
        <v>1322.7757178883198</v>
      </c>
      <c r="H281" s="99">
        <f t="shared" ca="1" si="38"/>
        <v>3418.9244993853604</v>
      </c>
      <c r="I281" s="134">
        <f t="shared" ca="1" si="32"/>
        <v>0</v>
      </c>
      <c r="J281" s="133">
        <f t="shared" ca="1" si="39"/>
        <v>404396.68266687455</v>
      </c>
      <c r="K281" s="135"/>
      <c r="L281" s="99">
        <f t="shared" ca="1" si="35"/>
        <v>4741.7002172736802</v>
      </c>
      <c r="M281" s="136">
        <f>VLOOKUP(C281,Curve!S:T,2,FALSE)</f>
        <v>0.73280565288032051</v>
      </c>
    </row>
    <row r="282" spans="2:13" ht="12.75" customHeight="1" x14ac:dyDescent="0.4">
      <c r="B282" s="129">
        <v>261</v>
      </c>
      <c r="C282" s="132">
        <f t="shared" si="36"/>
        <v>50663</v>
      </c>
      <c r="D282" s="133">
        <f t="shared" ca="1" si="37"/>
        <v>404396.68266687455</v>
      </c>
      <c r="E282" s="130">
        <f ca="1">VLOOKUP(C282,Curve!S:U,3,FALSE)+$C$12</f>
        <v>3.8914129670635766</v>
      </c>
      <c r="F282" s="99">
        <f t="shared" ca="1" si="33"/>
        <v>4741.6192831113258</v>
      </c>
      <c r="G282" s="99">
        <f t="shared" ca="1" si="34"/>
        <v>1311.5413667844352</v>
      </c>
      <c r="H282" s="99">
        <f t="shared" ca="1" si="38"/>
        <v>3430.0779163268908</v>
      </c>
      <c r="I282" s="134">
        <f t="shared" ca="1" si="32"/>
        <v>0</v>
      </c>
      <c r="J282" s="133">
        <f t="shared" ca="1" si="39"/>
        <v>400966.60475054767</v>
      </c>
      <c r="K282" s="135"/>
      <c r="L282" s="99">
        <f t="shared" ca="1" si="35"/>
        <v>4741.6192831113258</v>
      </c>
      <c r="M282" s="136">
        <f>VLOOKUP(C282,Curve!S:T,2,FALSE)</f>
        <v>0.73194586963673358</v>
      </c>
    </row>
    <row r="283" spans="2:13" ht="12.75" customHeight="1" x14ac:dyDescent="0.4">
      <c r="B283" s="129">
        <v>262</v>
      </c>
      <c r="C283" s="132">
        <f t="shared" si="36"/>
        <v>50693</v>
      </c>
      <c r="D283" s="133">
        <f t="shared" ca="1" si="37"/>
        <v>400966.60475054767</v>
      </c>
      <c r="E283" s="130">
        <f ca="1">VLOOKUP(C283,Curve!S:U,3,FALSE)+$C$12</f>
        <v>3.8909936139050894</v>
      </c>
      <c r="F283" s="99">
        <f t="shared" ca="1" si="33"/>
        <v>4741.5384961235359</v>
      </c>
      <c r="G283" s="99">
        <f t="shared" ca="1" si="34"/>
        <v>1300.2722042381142</v>
      </c>
      <c r="H283" s="99">
        <f t="shared" ca="1" si="38"/>
        <v>3441.2662918854217</v>
      </c>
      <c r="I283" s="134">
        <f t="shared" ca="1" si="32"/>
        <v>0</v>
      </c>
      <c r="J283" s="133">
        <f t="shared" ca="1" si="39"/>
        <v>397525.33845866227</v>
      </c>
      <c r="K283" s="135"/>
      <c r="L283" s="99">
        <f t="shared" ca="1" si="35"/>
        <v>4741.5384961235359</v>
      </c>
      <c r="M283" s="136">
        <f>VLOOKUP(C283,Curve!S:T,2,FALSE)</f>
        <v>0.73111503851183524</v>
      </c>
    </row>
    <row r="284" spans="2:13" ht="12.75" customHeight="1" x14ac:dyDescent="0.4">
      <c r="B284" s="129">
        <v>263</v>
      </c>
      <c r="C284" s="132">
        <f t="shared" si="36"/>
        <v>50724</v>
      </c>
      <c r="D284" s="133">
        <f t="shared" ca="1" si="37"/>
        <v>397525.33845866227</v>
      </c>
      <c r="E284" s="130">
        <f ca="1">VLOOKUP(C284,Curve!S:U,3,FALSE)+$C$12</f>
        <v>3.8905605119210573</v>
      </c>
      <c r="F284" s="99">
        <f t="shared" ca="1" si="33"/>
        <v>4741.4610130098554</v>
      </c>
      <c r="G284" s="99">
        <f t="shared" ca="1" si="34"/>
        <v>1288.9737944234284</v>
      </c>
      <c r="H284" s="99">
        <f t="shared" ca="1" si="38"/>
        <v>3452.4872185864269</v>
      </c>
      <c r="I284" s="134">
        <f t="shared" ca="1" si="32"/>
        <v>0</v>
      </c>
      <c r="J284" s="133">
        <f t="shared" ca="1" si="39"/>
        <v>394072.85124007583</v>
      </c>
      <c r="K284" s="135"/>
      <c r="L284" s="99">
        <f t="shared" ca="1" si="35"/>
        <v>4741.4610130098554</v>
      </c>
      <c r="M284" s="136">
        <f>VLOOKUP(C284,Curve!S:T,2,FALSE)</f>
        <v>0.73025776027899136</v>
      </c>
    </row>
    <row r="285" spans="2:13" ht="12.75" customHeight="1" x14ac:dyDescent="0.4">
      <c r="B285" s="129">
        <v>264</v>
      </c>
      <c r="C285" s="132">
        <f t="shared" si="36"/>
        <v>50754</v>
      </c>
      <c r="D285" s="133">
        <f t="shared" ca="1" si="37"/>
        <v>394072.85124007583</v>
      </c>
      <c r="E285" s="130">
        <f ca="1">VLOOKUP(C285,Curve!S:U,3,FALSE)+$C$12</f>
        <v>3.8901377786799562</v>
      </c>
      <c r="F285" s="99">
        <f t="shared" ca="1" si="33"/>
        <v>4741.3817538036428</v>
      </c>
      <c r="G285" s="99">
        <f t="shared" ca="1" si="34"/>
        <v>1277.6368948789834</v>
      </c>
      <c r="H285" s="99">
        <f t="shared" ca="1" si="38"/>
        <v>3463.7448589246596</v>
      </c>
      <c r="I285" s="134">
        <f t="shared" ca="1" si="32"/>
        <v>0</v>
      </c>
      <c r="J285" s="133">
        <f t="shared" ca="1" si="39"/>
        <v>390609.10638115118</v>
      </c>
      <c r="K285" s="135"/>
      <c r="L285" s="99">
        <f t="shared" ca="1" si="35"/>
        <v>4741.3817538036428</v>
      </c>
      <c r="M285" s="136">
        <f>VLOOKUP(C285,Curve!S:T,2,FALSE)</f>
        <v>0.72942934938722093</v>
      </c>
    </row>
    <row r="286" spans="2:13" ht="12.75" customHeight="1" x14ac:dyDescent="0.4">
      <c r="B286" s="129">
        <v>265</v>
      </c>
      <c r="C286" s="132">
        <f t="shared" si="36"/>
        <v>50785</v>
      </c>
      <c r="D286" s="133">
        <f t="shared" ca="1" si="37"/>
        <v>390609.10638115118</v>
      </c>
      <c r="E286" s="130">
        <f ca="1">VLOOKUP(C286,Curve!S:U,3,FALSE)+$C$12</f>
        <v>3.8897147078091976</v>
      </c>
      <c r="F286" s="99">
        <f t="shared" ca="1" si="33"/>
        <v>4741.3051389452557</v>
      </c>
      <c r="G286" s="99">
        <f t="shared" ca="1" si="34"/>
        <v>1266.269367858112</v>
      </c>
      <c r="H286" s="99">
        <f t="shared" ca="1" si="38"/>
        <v>3475.035771087144</v>
      </c>
      <c r="I286" s="134">
        <f t="shared" ca="1" si="32"/>
        <v>0</v>
      </c>
      <c r="J286" s="133">
        <f t="shared" ca="1" si="39"/>
        <v>387134.07061006402</v>
      </c>
      <c r="K286" s="135"/>
      <c r="L286" s="99">
        <f t="shared" ca="1" si="35"/>
        <v>4741.3051389452557</v>
      </c>
      <c r="M286" s="136">
        <f>VLOOKUP(C286,Curve!S:T,2,FALSE)</f>
        <v>0.72857457004895199</v>
      </c>
    </row>
    <row r="287" spans="2:13" ht="12.75" customHeight="1" x14ac:dyDescent="0.4">
      <c r="B287" s="129">
        <v>266</v>
      </c>
      <c r="C287" s="132">
        <f t="shared" si="36"/>
        <v>50816</v>
      </c>
      <c r="D287" s="133">
        <f t="shared" ca="1" si="37"/>
        <v>387134.07061006402</v>
      </c>
      <c r="E287" s="130">
        <f ca="1">VLOOKUP(C287,Curve!S:U,3,FALSE)+$C$12</f>
        <v>3.8892810839489567</v>
      </c>
      <c r="F287" s="99">
        <f t="shared" ca="1" si="33"/>
        <v>4741.2292111867746</v>
      </c>
      <c r="G287" s="99">
        <f t="shared" ca="1" si="34"/>
        <v>1254.8675736216753</v>
      </c>
      <c r="H287" s="99">
        <f t="shared" ca="1" si="38"/>
        <v>3486.361637565099</v>
      </c>
      <c r="I287" s="134">
        <f t="shared" ca="1" si="32"/>
        <v>0</v>
      </c>
      <c r="J287" s="133">
        <f t="shared" ca="1" si="39"/>
        <v>383647.70897249895</v>
      </c>
      <c r="K287" s="135"/>
      <c r="L287" s="99">
        <f t="shared" ca="1" si="35"/>
        <v>4741.2292111867746</v>
      </c>
      <c r="M287" s="136">
        <f>VLOOKUP(C287,Curve!S:T,2,FALSE)</f>
        <v>0.72772105028138057</v>
      </c>
    </row>
    <row r="288" spans="2:13" ht="12.75" customHeight="1" x14ac:dyDescent="0.4">
      <c r="B288" s="129">
        <v>267</v>
      </c>
      <c r="C288" s="132">
        <f t="shared" si="36"/>
        <v>50844</v>
      </c>
      <c r="D288" s="133">
        <f t="shared" ca="1" si="37"/>
        <v>383647.70897249895</v>
      </c>
      <c r="E288" s="130">
        <f ca="1">VLOOKUP(C288,Curve!S:U,3,FALSE)+$C$12</f>
        <v>3.888883443527944</v>
      </c>
      <c r="F288" s="99">
        <f t="shared" ca="1" si="33"/>
        <v>4741.1521573637565</v>
      </c>
      <c r="G288" s="99">
        <f t="shared" ca="1" si="34"/>
        <v>1243.4281478392456</v>
      </c>
      <c r="H288" s="99">
        <f t="shared" ca="1" si="38"/>
        <v>3497.7240095245106</v>
      </c>
      <c r="I288" s="134">
        <f t="shared" ca="1" si="32"/>
        <v>0</v>
      </c>
      <c r="J288" s="133">
        <f t="shared" ca="1" si="39"/>
        <v>380149.98496297444</v>
      </c>
      <c r="K288" s="135"/>
      <c r="L288" s="99">
        <f t="shared" ca="1" si="35"/>
        <v>4741.1521573637565</v>
      </c>
      <c r="M288" s="136">
        <f>VLOOKUP(C288,Curve!S:T,2,FALSE)</f>
        <v>0.72695122716331484</v>
      </c>
    </row>
    <row r="289" spans="2:13" ht="12.75" customHeight="1" x14ac:dyDescent="0.4">
      <c r="B289" s="129">
        <v>268</v>
      </c>
      <c r="C289" s="132">
        <f t="shared" si="36"/>
        <v>50875</v>
      </c>
      <c r="D289" s="133">
        <f t="shared" ca="1" si="37"/>
        <v>380149.98496297444</v>
      </c>
      <c r="E289" s="130">
        <f ca="1">VLOOKUP(C289,Curve!S:U,3,FALSE)+$C$12</f>
        <v>3.8884503437954665</v>
      </c>
      <c r="F289" s="99">
        <f t="shared" ca="1" si="33"/>
        <v>4741.0822026459373</v>
      </c>
      <c r="G289" s="99">
        <f t="shared" ca="1" si="34"/>
        <v>1231.9658188165902</v>
      </c>
      <c r="H289" s="99">
        <f t="shared" ca="1" si="38"/>
        <v>3509.1163838293469</v>
      </c>
      <c r="I289" s="134">
        <f t="shared" ca="1" si="32"/>
        <v>0</v>
      </c>
      <c r="J289" s="133">
        <f t="shared" ca="1" si="39"/>
        <v>376640.86857914511</v>
      </c>
      <c r="K289" s="135"/>
      <c r="L289" s="99">
        <f t="shared" ca="1" si="35"/>
        <v>4741.0822026459373</v>
      </c>
      <c r="M289" s="136">
        <f>VLOOKUP(C289,Curve!S:T,2,FALSE)</f>
        <v>0.72610011473599056</v>
      </c>
    </row>
    <row r="290" spans="2:13" ht="12.75" customHeight="1" x14ac:dyDescent="0.4">
      <c r="B290" s="129">
        <v>269</v>
      </c>
      <c r="C290" s="132">
        <f t="shared" si="36"/>
        <v>50905</v>
      </c>
      <c r="D290" s="133">
        <f t="shared" ca="1" si="37"/>
        <v>376640.86857914511</v>
      </c>
      <c r="E290" s="130">
        <f ca="1">VLOOKUP(C290,Curve!S:U,3,FALSE)+$C$12</f>
        <v>3.8880309937049917</v>
      </c>
      <c r="F290" s="99">
        <f t="shared" ca="1" si="33"/>
        <v>4741.0067784622524</v>
      </c>
      <c r="G290" s="99">
        <f t="shared" ca="1" si="34"/>
        <v>1220.4577624283334</v>
      </c>
      <c r="H290" s="99">
        <f t="shared" ca="1" si="38"/>
        <v>3520.5490160339191</v>
      </c>
      <c r="I290" s="134">
        <f t="shared" ca="1" si="32"/>
        <v>0</v>
      </c>
      <c r="J290" s="133">
        <f t="shared" ca="1" si="39"/>
        <v>373120.31956311117</v>
      </c>
      <c r="K290" s="135"/>
      <c r="L290" s="99">
        <f t="shared" ca="1" si="35"/>
        <v>4741.0067784622524</v>
      </c>
      <c r="M290" s="136">
        <f>VLOOKUP(C290,Curve!S:T,2,FALSE)</f>
        <v>0.72527766098453172</v>
      </c>
    </row>
    <row r="291" spans="2:13" ht="12.75" customHeight="1" x14ac:dyDescent="0.4">
      <c r="B291" s="129">
        <v>270</v>
      </c>
      <c r="C291" s="132">
        <f t="shared" si="36"/>
        <v>50936</v>
      </c>
      <c r="D291" s="133">
        <f t="shared" ca="1" si="37"/>
        <v>373120.31956311117</v>
      </c>
      <c r="E291" s="130">
        <f ca="1">VLOOKUP(C291,Curve!S:U,3,FALSE)+$C$12</f>
        <v>3.8875978948895806</v>
      </c>
      <c r="F291" s="99">
        <f t="shared" ca="1" si="33"/>
        <v>4740.9344939537978</v>
      </c>
      <c r="G291" s="99">
        <f t="shared" ca="1" si="34"/>
        <v>1208.9194723687392</v>
      </c>
      <c r="H291" s="99">
        <f t="shared" ca="1" si="38"/>
        <v>3532.0150215850585</v>
      </c>
      <c r="I291" s="134">
        <f t="shared" ca="1" si="32"/>
        <v>0</v>
      </c>
      <c r="J291" s="133">
        <f t="shared" ca="1" si="39"/>
        <v>369588.30454152613</v>
      </c>
      <c r="K291" s="135"/>
      <c r="L291" s="99">
        <f t="shared" ca="1" si="35"/>
        <v>4740.9344939537978</v>
      </c>
      <c r="M291" s="136">
        <f>VLOOKUP(C291,Curve!S:T,2,FALSE)</f>
        <v>0.72442902526652309</v>
      </c>
    </row>
    <row r="292" spans="2:13" ht="12.75" customHeight="1" x14ac:dyDescent="0.4">
      <c r="B292" s="129">
        <v>271</v>
      </c>
      <c r="C292" s="132">
        <f t="shared" si="36"/>
        <v>50966</v>
      </c>
      <c r="D292" s="133">
        <f t="shared" ca="1" si="37"/>
        <v>369588.30454152613</v>
      </c>
      <c r="E292" s="130">
        <f ca="1">VLOOKUP(C292,Curve!S:U,3,FALSE)+$C$12</f>
        <v>3.8871751647352548</v>
      </c>
      <c r="F292" s="99">
        <f t="shared" ca="1" si="33"/>
        <v>4740.8606100453844</v>
      </c>
      <c r="G292" s="99">
        <f t="shared" ca="1" si="34"/>
        <v>1197.3422622595385</v>
      </c>
      <c r="H292" s="99">
        <f t="shared" ca="1" si="38"/>
        <v>3543.5183477858459</v>
      </c>
      <c r="I292" s="134">
        <f t="shared" ca="1" si="32"/>
        <v>0</v>
      </c>
      <c r="J292" s="133">
        <f t="shared" ca="1" si="39"/>
        <v>366044.78619374026</v>
      </c>
      <c r="K292" s="135"/>
      <c r="L292" s="99">
        <f t="shared" ca="1" si="35"/>
        <v>4740.8606100453844</v>
      </c>
      <c r="M292" s="136">
        <f>VLOOKUP(C292,Curve!S:T,2,FALSE)</f>
        <v>0.72360896440896771</v>
      </c>
    </row>
    <row r="293" spans="2:13" ht="12.75" customHeight="1" x14ac:dyDescent="0.4">
      <c r="B293" s="129">
        <v>272</v>
      </c>
      <c r="C293" s="132">
        <f t="shared" si="36"/>
        <v>50997</v>
      </c>
      <c r="D293" s="133">
        <f t="shared" ca="1" si="37"/>
        <v>366044.78619374026</v>
      </c>
      <c r="E293" s="130">
        <f ca="1">VLOOKUP(C293,Curve!S:U,3,FALSE)+$C$12</f>
        <v>3.8867453350727699</v>
      </c>
      <c r="F293" s="99">
        <f t="shared" ca="1" si="33"/>
        <v>4740.7892478994181</v>
      </c>
      <c r="G293" s="99">
        <f t="shared" ca="1" si="34"/>
        <v>1185.7335017276112</v>
      </c>
      <c r="H293" s="99">
        <f t="shared" ca="1" si="38"/>
        <v>3555.0557461718072</v>
      </c>
      <c r="I293" s="134">
        <f t="shared" ca="1" si="32"/>
        <v>0</v>
      </c>
      <c r="J293" s="133">
        <f t="shared" ca="1" si="39"/>
        <v>362489.73044756847</v>
      </c>
      <c r="K293" s="135"/>
      <c r="L293" s="99">
        <f t="shared" ca="1" si="35"/>
        <v>4740.7892478994181</v>
      </c>
      <c r="M293" s="136">
        <f>VLOOKUP(C293,Curve!S:T,2,FALSE)</f>
        <v>0.72276279936919618</v>
      </c>
    </row>
    <row r="294" spans="2:13" ht="12.75" customHeight="1" x14ac:dyDescent="0.4">
      <c r="B294" s="129">
        <v>273</v>
      </c>
      <c r="C294" s="132">
        <f t="shared" si="36"/>
        <v>51028</v>
      </c>
      <c r="D294" s="133">
        <f t="shared" ca="1" si="37"/>
        <v>362489.73044756847</v>
      </c>
      <c r="E294" s="130">
        <f ca="1">VLOOKUP(C294,Curve!S:U,3,FALSE)+$C$12</f>
        <v>3.8863122376276626</v>
      </c>
      <c r="F294" s="99">
        <f t="shared" ca="1" si="33"/>
        <v>4740.7174537327301</v>
      </c>
      <c r="G294" s="99">
        <f t="shared" ca="1" si="34"/>
        <v>1174.0877240240604</v>
      </c>
      <c r="H294" s="99">
        <f t="shared" ca="1" si="38"/>
        <v>3566.6297297086694</v>
      </c>
      <c r="I294" s="134">
        <f t="shared" ca="1" si="32"/>
        <v>0</v>
      </c>
      <c r="J294" s="133">
        <f t="shared" ca="1" si="39"/>
        <v>358923.10071785981</v>
      </c>
      <c r="K294" s="135"/>
      <c r="L294" s="99">
        <f t="shared" ca="1" si="35"/>
        <v>4740.7174537327301</v>
      </c>
      <c r="M294" s="136">
        <f>VLOOKUP(C294,Curve!S:T,2,FALSE)</f>
        <v>0.72191788374622934</v>
      </c>
    </row>
    <row r="295" spans="2:13" ht="12.75" customHeight="1" x14ac:dyDescent="0.4">
      <c r="B295" s="129">
        <v>274</v>
      </c>
      <c r="C295" s="132">
        <f t="shared" si="36"/>
        <v>51058</v>
      </c>
      <c r="D295" s="133">
        <f t="shared" ca="1" si="37"/>
        <v>358923.10071785981</v>
      </c>
      <c r="E295" s="130">
        <f ca="1">VLOOKUP(C295,Curve!S:U,3,FALSE)+$C$12</f>
        <v>3.8858928897526823</v>
      </c>
      <c r="F295" s="99">
        <f t="shared" ca="1" si="33"/>
        <v>4740.6458869459093</v>
      </c>
      <c r="G295" s="99">
        <f t="shared" ca="1" si="34"/>
        <v>1162.4060322392372</v>
      </c>
      <c r="H295" s="99">
        <f t="shared" ca="1" si="38"/>
        <v>3578.2398547066723</v>
      </c>
      <c r="I295" s="134">
        <f t="shared" ca="1" si="32"/>
        <v>0</v>
      </c>
      <c r="J295" s="133">
        <f t="shared" ca="1" si="39"/>
        <v>355344.86086315312</v>
      </c>
      <c r="K295" s="135"/>
      <c r="L295" s="99">
        <f t="shared" ca="1" si="35"/>
        <v>4740.6458869459093</v>
      </c>
      <c r="M295" s="136">
        <f>VLOOKUP(C295,Curve!S:T,2,FALSE)</f>
        <v>0.72110141709272757</v>
      </c>
    </row>
    <row r="296" spans="2:13" ht="12.75" customHeight="1" x14ac:dyDescent="0.4">
      <c r="B296" s="129">
        <v>275</v>
      </c>
      <c r="C296" s="132">
        <f t="shared" si="36"/>
        <v>51089</v>
      </c>
      <c r="D296" s="133">
        <f t="shared" ca="1" si="37"/>
        <v>355344.86086315312</v>
      </c>
      <c r="E296" s="130">
        <f ca="1">VLOOKUP(C296,Curve!S:U,3,FALSE)+$C$12</f>
        <v>3.8854597932188906</v>
      </c>
      <c r="F296" s="99">
        <f t="shared" ca="1" si="33"/>
        <v>4740.5773417019764</v>
      </c>
      <c r="G296" s="99">
        <f t="shared" ca="1" si="34"/>
        <v>1150.693390198569</v>
      </c>
      <c r="H296" s="99">
        <f t="shared" ca="1" si="38"/>
        <v>3589.8839515034074</v>
      </c>
      <c r="I296" s="134">
        <f t="shared" ca="1" si="32"/>
        <v>0</v>
      </c>
      <c r="J296" s="133">
        <f t="shared" ca="1" si="39"/>
        <v>351754.97691164969</v>
      </c>
      <c r="K296" s="135"/>
      <c r="L296" s="99">
        <f t="shared" ca="1" si="35"/>
        <v>4740.5773417019764</v>
      </c>
      <c r="M296" s="136">
        <f>VLOOKUP(C296,Curve!S:T,2,FALSE)</f>
        <v>0.72025895797237927</v>
      </c>
    </row>
    <row r="297" spans="2:13" ht="12.75" customHeight="1" x14ac:dyDescent="0.4">
      <c r="B297" s="129">
        <v>276</v>
      </c>
      <c r="C297" s="132">
        <f t="shared" si="36"/>
        <v>51119</v>
      </c>
      <c r="D297" s="133">
        <f t="shared" ca="1" si="37"/>
        <v>351754.97691164969</v>
      </c>
      <c r="E297" s="130">
        <f ca="1">VLOOKUP(C297,Curve!S:U,3,FALSE)+$C$12</f>
        <v>3.8851124126318837</v>
      </c>
      <c r="F297" s="99">
        <f t="shared" ca="1" si="33"/>
        <v>4740.5073241233804</v>
      </c>
      <c r="G297" s="99">
        <f t="shared" ca="1" si="34"/>
        <v>1138.9415165457119</v>
      </c>
      <c r="H297" s="99">
        <f t="shared" ca="1" si="38"/>
        <v>3601.5658075776682</v>
      </c>
      <c r="I297" s="134">
        <f t="shared" ca="1" si="32"/>
        <v>0</v>
      </c>
      <c r="J297" s="133">
        <f t="shared" ca="1" si="39"/>
        <v>348153.411104072</v>
      </c>
      <c r="K297" s="135"/>
      <c r="L297" s="99">
        <f t="shared" ca="1" si="35"/>
        <v>4740.5073241233804</v>
      </c>
      <c r="M297" s="136">
        <f>VLOOKUP(C297,Curve!S:T,2,FALSE)</f>
        <v>0.71944486469305635</v>
      </c>
    </row>
    <row r="298" spans="2:13" ht="12.75" customHeight="1" x14ac:dyDescent="0.4">
      <c r="B298" s="129">
        <v>277</v>
      </c>
      <c r="C298" s="132">
        <f t="shared" si="36"/>
        <v>51150</v>
      </c>
      <c r="D298" s="133">
        <f t="shared" ca="1" si="37"/>
        <v>348153.411104072</v>
      </c>
      <c r="E298" s="130">
        <f ca="1">VLOOKUP(C298,Curve!S:U,3,FALSE)+$C$12</f>
        <v>3.8847693928030536</v>
      </c>
      <c r="F298" s="99">
        <f t="shared" ca="1" si="33"/>
        <v>4740.4517862910716</v>
      </c>
      <c r="G298" s="99">
        <f t="shared" ca="1" si="34"/>
        <v>1127.179282483801</v>
      </c>
      <c r="H298" s="99">
        <f t="shared" ca="1" si="38"/>
        <v>3613.2725038072704</v>
      </c>
      <c r="I298" s="134">
        <f t="shared" ca="1" si="32"/>
        <v>0</v>
      </c>
      <c r="J298" s="133">
        <f t="shared" ca="1" si="39"/>
        <v>344540.13860026473</v>
      </c>
      <c r="K298" s="135"/>
      <c r="L298" s="99">
        <f t="shared" ca="1" si="35"/>
        <v>4740.4517862910716</v>
      </c>
      <c r="M298" s="136">
        <f>VLOOKUP(C298,Curve!S:T,2,FALSE)</f>
        <v>0.71860481074703275</v>
      </c>
    </row>
    <row r="299" spans="2:13" ht="12.75" customHeight="1" x14ac:dyDescent="0.4">
      <c r="B299" s="129">
        <v>278</v>
      </c>
      <c r="C299" s="132">
        <f t="shared" si="36"/>
        <v>51181</v>
      </c>
      <c r="D299" s="133">
        <f t="shared" ca="1" si="37"/>
        <v>344540.13860026473</v>
      </c>
      <c r="E299" s="130">
        <f ca="1">VLOOKUP(C299,Curve!S:U,3,FALSE)+$C$12</f>
        <v>3.8843400218763735</v>
      </c>
      <c r="F299" s="99">
        <f t="shared" ca="1" si="33"/>
        <v>4740.3975607620214</v>
      </c>
      <c r="G299" s="99">
        <f t="shared" ca="1" si="34"/>
        <v>1115.3824875220253</v>
      </c>
      <c r="H299" s="99">
        <f t="shared" ca="1" si="38"/>
        <v>3625.0150732399961</v>
      </c>
      <c r="I299" s="134">
        <f t="shared" ca="1" si="32"/>
        <v>0</v>
      </c>
      <c r="J299" s="133">
        <f t="shared" ca="1" si="39"/>
        <v>340915.12352702476</v>
      </c>
      <c r="K299" s="135"/>
      <c r="L299" s="99">
        <f t="shared" ca="1" si="35"/>
        <v>4740.3975607620214</v>
      </c>
      <c r="M299" s="136">
        <f>VLOOKUP(C299,Curve!S:T,2,FALSE)</f>
        <v>0.71776594393479798</v>
      </c>
    </row>
    <row r="300" spans="2:13" ht="12.75" customHeight="1" x14ac:dyDescent="0.4">
      <c r="B300" s="129">
        <v>279</v>
      </c>
      <c r="C300" s="132">
        <f t="shared" si="36"/>
        <v>51210</v>
      </c>
      <c r="D300" s="133">
        <f t="shared" ca="1" si="37"/>
        <v>340915.12352702476</v>
      </c>
      <c r="E300" s="130">
        <f ca="1">VLOOKUP(C300,Curve!S:U,3,FALSE)+$C$12</f>
        <v>3.8839325140923009</v>
      </c>
      <c r="F300" s="99">
        <f t="shared" ca="1" si="33"/>
        <v>4740.3304555298528</v>
      </c>
      <c r="G300" s="99">
        <f t="shared" ca="1" si="34"/>
        <v>1103.5252153157917</v>
      </c>
      <c r="H300" s="99">
        <f t="shared" ca="1" si="38"/>
        <v>3636.8052402140611</v>
      </c>
      <c r="I300" s="134">
        <f t="shared" ca="1" si="32"/>
        <v>0</v>
      </c>
      <c r="J300" s="133">
        <f t="shared" ca="1" si="39"/>
        <v>337278.31828681071</v>
      </c>
      <c r="K300" s="135"/>
      <c r="L300" s="99">
        <f t="shared" ca="1" si="35"/>
        <v>4740.3304555298528</v>
      </c>
      <c r="M300" s="136">
        <f>VLOOKUP(C300,Curve!S:T,2,FALSE)</f>
        <v>0.71698232536482598</v>
      </c>
    </row>
    <row r="301" spans="2:13" ht="12.75" customHeight="1" x14ac:dyDescent="0.4">
      <c r="B301" s="129">
        <v>280</v>
      </c>
      <c r="C301" s="132">
        <f t="shared" si="36"/>
        <v>51241</v>
      </c>
      <c r="D301" s="133">
        <f t="shared" ca="1" si="37"/>
        <v>337278.31828681071</v>
      </c>
      <c r="E301" s="130">
        <f ca="1">VLOOKUP(C301,Curve!S:U,3,FALSE)+$C$12</f>
        <v>3.8835006028030117</v>
      </c>
      <c r="F301" s="99">
        <f t="shared" ca="1" si="33"/>
        <v>4740.2674997816712</v>
      </c>
      <c r="G301" s="99">
        <f t="shared" ca="1" si="34"/>
        <v>1091.6385222437632</v>
      </c>
      <c r="H301" s="99">
        <f t="shared" ca="1" si="38"/>
        <v>3648.6289775379082</v>
      </c>
      <c r="I301" s="134">
        <f t="shared" ca="1" si="32"/>
        <v>0</v>
      </c>
      <c r="J301" s="133">
        <f t="shared" ca="1" si="39"/>
        <v>333629.6893092728</v>
      </c>
      <c r="K301" s="135"/>
      <c r="L301" s="99">
        <f t="shared" ca="1" si="35"/>
        <v>4740.2674997816712</v>
      </c>
      <c r="M301" s="136">
        <f>VLOOKUP(C301,Curve!S:T,2,FALSE)</f>
        <v>0.71614585463586344</v>
      </c>
    </row>
    <row r="302" spans="2:13" ht="12.75" customHeight="1" x14ac:dyDescent="0.4">
      <c r="B302" s="129">
        <v>281</v>
      </c>
      <c r="C302" s="132">
        <f t="shared" si="36"/>
        <v>51271</v>
      </c>
      <c r="D302" s="133">
        <f t="shared" ca="1" si="37"/>
        <v>333629.6893092728</v>
      </c>
      <c r="E302" s="130">
        <f ca="1">VLOOKUP(C302,Curve!S:U,3,FALSE)+$C$12</f>
        <v>3.8830824034162248</v>
      </c>
      <c r="F302" s="99">
        <f t="shared" ca="1" si="33"/>
        <v>4740.2015512600638</v>
      </c>
      <c r="G302" s="99">
        <f t="shared" ca="1" si="34"/>
        <v>1079.7092496212854</v>
      </c>
      <c r="H302" s="99">
        <f t="shared" ca="1" si="38"/>
        <v>3660.4923016387784</v>
      </c>
      <c r="I302" s="134">
        <f t="shared" ca="1" si="32"/>
        <v>0</v>
      </c>
      <c r="J302" s="133">
        <f t="shared" ca="1" si="39"/>
        <v>329969.19700763404</v>
      </c>
      <c r="K302" s="135"/>
      <c r="L302" s="99">
        <f t="shared" ca="1" si="35"/>
        <v>4740.2015512600638</v>
      </c>
      <c r="M302" s="136">
        <f>VLOOKUP(C302,Curve!S:T,2,FALSE)</f>
        <v>0.71533754648157899</v>
      </c>
    </row>
    <row r="303" spans="2:13" ht="12.75" customHeight="1" x14ac:dyDescent="0.4">
      <c r="B303" s="129">
        <v>282</v>
      </c>
      <c r="C303" s="132">
        <f t="shared" si="36"/>
        <v>51302</v>
      </c>
      <c r="D303" s="133">
        <f t="shared" ca="1" si="37"/>
        <v>329969.19700763404</v>
      </c>
      <c r="E303" s="130">
        <f ca="1">VLOOKUP(C303,Curve!S:U,3,FALSE)+$C$12</f>
        <v>3.8826504930294581</v>
      </c>
      <c r="F303" s="99">
        <f t="shared" ca="1" si="33"/>
        <v>4740.138449919662</v>
      </c>
      <c r="G303" s="99">
        <f t="shared" ca="1" si="34"/>
        <v>1067.747985474771</v>
      </c>
      <c r="H303" s="99">
        <f t="shared" ca="1" si="38"/>
        <v>3672.3904644448912</v>
      </c>
      <c r="I303" s="134">
        <f t="shared" ca="1" si="32"/>
        <v>0</v>
      </c>
      <c r="J303" s="133">
        <f t="shared" ca="1" si="39"/>
        <v>326296.80654318916</v>
      </c>
      <c r="K303" s="135"/>
      <c r="L303" s="99">
        <f t="shared" ca="1" si="35"/>
        <v>4740.138449919662</v>
      </c>
      <c r="M303" s="136">
        <f>VLOOKUP(C303,Curve!S:T,2,FALSE)</f>
        <v>0.71450350348141223</v>
      </c>
    </row>
    <row r="304" spans="2:13" ht="12.75" customHeight="1" x14ac:dyDescent="0.4">
      <c r="B304" s="129">
        <v>283</v>
      </c>
      <c r="C304" s="132">
        <f t="shared" si="36"/>
        <v>51332</v>
      </c>
      <c r="D304" s="133">
        <f t="shared" ca="1" si="37"/>
        <v>326296.80654318916</v>
      </c>
      <c r="E304" s="130">
        <f ca="1">VLOOKUP(C304,Curve!S:U,3,FALSE)+$C$12</f>
        <v>3.8822289228568874</v>
      </c>
      <c r="F304" s="99">
        <f t="shared" ca="1" si="33"/>
        <v>4740.0740588625986</v>
      </c>
      <c r="G304" s="99">
        <f t="shared" ca="1" si="34"/>
        <v>1055.7470473323758</v>
      </c>
      <c r="H304" s="99">
        <f t="shared" ca="1" si="38"/>
        <v>3684.327011530223</v>
      </c>
      <c r="I304" s="134">
        <f t="shared" ca="1" si="32"/>
        <v>0</v>
      </c>
      <c r="J304" s="133">
        <f t="shared" ca="1" si="39"/>
        <v>322612.47953165893</v>
      </c>
      <c r="K304" s="135"/>
      <c r="L304" s="99">
        <f t="shared" ca="1" si="35"/>
        <v>4740.0740588625986</v>
      </c>
      <c r="M304" s="136">
        <f>VLOOKUP(C304,Curve!S:T,2,FALSE)</f>
        <v>0.71369754090774107</v>
      </c>
    </row>
    <row r="305" spans="2:13" ht="12.75" customHeight="1" x14ac:dyDescent="0.4">
      <c r="B305" s="129">
        <v>284</v>
      </c>
      <c r="C305" s="132">
        <f t="shared" si="36"/>
        <v>51363</v>
      </c>
      <c r="D305" s="133">
        <f t="shared" ca="1" si="37"/>
        <v>322612.47953165893</v>
      </c>
      <c r="E305" s="130">
        <f ca="1">VLOOKUP(C305,Curve!S:U,3,FALSE)+$C$12</f>
        <v>3.8818002726539325</v>
      </c>
      <c r="F305" s="99">
        <f t="shared" ca="1" si="33"/>
        <v>4740.0119707024814</v>
      </c>
      <c r="G305" s="99">
        <f t="shared" ca="1" si="34"/>
        <v>1043.7129157603183</v>
      </c>
      <c r="H305" s="99">
        <f t="shared" ca="1" si="38"/>
        <v>3696.2990549421629</v>
      </c>
      <c r="I305" s="134">
        <f t="shared" ca="1" si="32"/>
        <v>0</v>
      </c>
      <c r="J305" s="133">
        <f t="shared" ca="1" si="39"/>
        <v>318916.18047671678</v>
      </c>
      <c r="K305" s="135"/>
      <c r="L305" s="99">
        <f t="shared" ca="1" si="35"/>
        <v>4740.0119707024814</v>
      </c>
      <c r="M305" s="136">
        <f>VLOOKUP(C305,Curve!S:T,2,FALSE)</f>
        <v>0.71286591975149116</v>
      </c>
    </row>
    <row r="306" spans="2:13" ht="12.75" customHeight="1" x14ac:dyDescent="0.4">
      <c r="B306" s="129">
        <v>285</v>
      </c>
      <c r="C306" s="132">
        <f t="shared" si="36"/>
        <v>51394</v>
      </c>
      <c r="D306" s="133">
        <f t="shared" ca="1" si="37"/>
        <v>318916.18047671678</v>
      </c>
      <c r="E306" s="130">
        <f ca="1">VLOOKUP(C306,Curve!S:U,3,FALSE)+$C$12</f>
        <v>3.881368363634139</v>
      </c>
      <c r="F306" s="99">
        <f t="shared" ca="1" si="33"/>
        <v>4739.9496148125854</v>
      </c>
      <c r="G306" s="99">
        <f t="shared" ca="1" si="34"/>
        <v>1031.6407636068916</v>
      </c>
      <c r="H306" s="99">
        <f t="shared" ca="1" si="38"/>
        <v>3708.3088512056938</v>
      </c>
      <c r="I306" s="134">
        <f t="shared" ca="1" si="32"/>
        <v>0</v>
      </c>
      <c r="J306" s="133">
        <f t="shared" ca="1" si="39"/>
        <v>315207.87162551109</v>
      </c>
      <c r="K306" s="135"/>
      <c r="L306" s="99">
        <f t="shared" ca="1" si="35"/>
        <v>4739.9496148125854</v>
      </c>
      <c r="M306" s="136">
        <f>VLOOKUP(C306,Curve!S:T,2,FALSE)</f>
        <v>0.71203552331371311</v>
      </c>
    </row>
    <row r="307" spans="2:13" ht="12.75" customHeight="1" x14ac:dyDescent="0.4">
      <c r="B307" s="129">
        <v>286</v>
      </c>
      <c r="C307" s="132">
        <f t="shared" si="36"/>
        <v>51424</v>
      </c>
      <c r="D307" s="133">
        <f t="shared" ca="1" si="37"/>
        <v>315207.87162551109</v>
      </c>
      <c r="E307" s="130">
        <f ca="1">VLOOKUP(C307,Curve!S:U,3,FALSE)+$C$12</f>
        <v>3.880950166450412</v>
      </c>
      <c r="F307" s="99">
        <f t="shared" ca="1" si="33"/>
        <v>4739.8875666603353</v>
      </c>
      <c r="G307" s="99">
        <f t="shared" ca="1" si="34"/>
        <v>1019.5315507464248</v>
      </c>
      <c r="H307" s="99">
        <f t="shared" ca="1" si="38"/>
        <v>3720.3560159139106</v>
      </c>
      <c r="I307" s="134">
        <f t="shared" ca="1" si="32"/>
        <v>0</v>
      </c>
      <c r="J307" s="133">
        <f t="shared" ca="1" si="39"/>
        <v>311487.51560959721</v>
      </c>
      <c r="K307" s="135"/>
      <c r="L307" s="99">
        <f t="shared" ca="1" si="35"/>
        <v>4739.8875666603353</v>
      </c>
      <c r="M307" s="136">
        <f>VLOOKUP(C307,Curve!S:T,2,FALSE)</f>
        <v>0.71123308391433571</v>
      </c>
    </row>
    <row r="308" spans="2:13" ht="12.75" customHeight="1" x14ac:dyDescent="0.4">
      <c r="B308" s="129">
        <v>287</v>
      </c>
      <c r="C308" s="132">
        <f t="shared" si="36"/>
        <v>51455</v>
      </c>
      <c r="D308" s="133">
        <f t="shared" ca="1" si="37"/>
        <v>311487.51560959721</v>
      </c>
      <c r="E308" s="130">
        <f ca="1">VLOOKUP(C308,Curve!S:U,3,FALSE)+$C$12</f>
        <v>3.880518258339225</v>
      </c>
      <c r="F308" s="99">
        <f t="shared" ca="1" si="33"/>
        <v>4739.8282461936715</v>
      </c>
      <c r="G308" s="99">
        <f t="shared" ca="1" si="34"/>
        <v>1007.3896046269097</v>
      </c>
      <c r="H308" s="99">
        <f t="shared" ca="1" si="38"/>
        <v>3732.4386415667618</v>
      </c>
      <c r="I308" s="134">
        <f t="shared" ca="1" si="32"/>
        <v>0</v>
      </c>
      <c r="J308" s="133">
        <f t="shared" ca="1" si="39"/>
        <v>307755.07696803042</v>
      </c>
      <c r="K308" s="135"/>
      <c r="L308" s="99">
        <f t="shared" ca="1" si="35"/>
        <v>4739.8282461936715</v>
      </c>
      <c r="M308" s="136">
        <f>VLOOKUP(C308,Curve!S:T,2,FALSE)</f>
        <v>0.71040509544796304</v>
      </c>
    </row>
    <row r="309" spans="2:13" ht="12.75" customHeight="1" x14ac:dyDescent="0.4">
      <c r="B309" s="129">
        <v>288</v>
      </c>
      <c r="C309" s="132">
        <f t="shared" si="36"/>
        <v>51485</v>
      </c>
      <c r="D309" s="133">
        <f t="shared" ca="1" si="37"/>
        <v>307755.07696803042</v>
      </c>
      <c r="E309" s="130">
        <f ca="1">VLOOKUP(C309,Curve!S:U,3,FALSE)+$C$12</f>
        <v>3.880018074037781</v>
      </c>
      <c r="F309" s="99">
        <f t="shared" ca="1" si="33"/>
        <v>4739.7677644397163</v>
      </c>
      <c r="G309" s="99">
        <f t="shared" ca="1" si="34"/>
        <v>995.20766272586297</v>
      </c>
      <c r="H309" s="99">
        <f t="shared" ca="1" si="38"/>
        <v>3744.5601017138533</v>
      </c>
      <c r="I309" s="134">
        <f t="shared" ca="1" si="32"/>
        <v>0</v>
      </c>
      <c r="J309" s="133">
        <f t="shared" ca="1" si="39"/>
        <v>304010.51686631655</v>
      </c>
      <c r="K309" s="135"/>
      <c r="L309" s="99">
        <f t="shared" ca="1" si="35"/>
        <v>4739.7677644397163</v>
      </c>
      <c r="M309" s="136">
        <f>VLOOKUP(C309,Curve!S:T,2,FALSE)</f>
        <v>0.70960498254341897</v>
      </c>
    </row>
    <row r="310" spans="2:13" ht="12.75" customHeight="1" x14ac:dyDescent="0.4">
      <c r="B310" s="129">
        <v>289</v>
      </c>
      <c r="C310" s="132">
        <f t="shared" si="36"/>
        <v>51516</v>
      </c>
      <c r="D310" s="133">
        <f t="shared" ca="1" si="37"/>
        <v>304010.51686631655</v>
      </c>
      <c r="E310" s="130">
        <f ca="1">VLOOKUP(C310,Curve!S:U,3,FALSE)+$C$12</f>
        <v>3.8795091562308182</v>
      </c>
      <c r="F310" s="99">
        <f t="shared" ca="1" si="33"/>
        <v>4739.6986302470686</v>
      </c>
      <c r="G310" s="99">
        <f t="shared" ca="1" si="34"/>
        <v>982.97191678239653</v>
      </c>
      <c r="H310" s="99">
        <f t="shared" ca="1" si="38"/>
        <v>3756.7267134646722</v>
      </c>
      <c r="I310" s="134">
        <f t="shared" ca="1" si="32"/>
        <v>0</v>
      </c>
      <c r="J310" s="133">
        <f t="shared" ca="1" si="39"/>
        <v>300253.7901528519</v>
      </c>
      <c r="K310" s="135"/>
      <c r="L310" s="99">
        <f t="shared" ca="1" si="35"/>
        <v>4739.6986302470686</v>
      </c>
      <c r="M310" s="136">
        <f>VLOOKUP(C310,Curve!S:T,2,FALSE)</f>
        <v>0.7087794429037092</v>
      </c>
    </row>
    <row r="311" spans="2:13" ht="12.75" customHeight="1" x14ac:dyDescent="0.4">
      <c r="B311" s="129">
        <v>290</v>
      </c>
      <c r="C311" s="132">
        <f t="shared" si="36"/>
        <v>51547</v>
      </c>
      <c r="D311" s="133">
        <f t="shared" ca="1" si="37"/>
        <v>300253.7901528519</v>
      </c>
      <c r="E311" s="130">
        <f ca="1">VLOOKUP(C311,Curve!S:U,3,FALSE)+$C$12</f>
        <v>3.8790727579236162</v>
      </c>
      <c r="F311" s="99">
        <f t="shared" ca="1" si="33"/>
        <v>4739.6292144370109</v>
      </c>
      <c r="G311" s="99">
        <f t="shared" ca="1" si="34"/>
        <v>970.69777340916289</v>
      </c>
      <c r="H311" s="99">
        <f t="shared" ca="1" si="38"/>
        <v>3768.931441027848</v>
      </c>
      <c r="I311" s="134">
        <f t="shared" ca="1" si="32"/>
        <v>0</v>
      </c>
      <c r="J311" s="133">
        <f t="shared" ca="1" si="39"/>
        <v>296484.85871182405</v>
      </c>
      <c r="K311" s="135"/>
      <c r="L311" s="99">
        <f t="shared" ca="1" si="35"/>
        <v>4739.6292144370109</v>
      </c>
      <c r="M311" s="136">
        <f>VLOOKUP(C311,Curve!S:T,2,FALSE)</f>
        <v>0.70795516551548199</v>
      </c>
    </row>
    <row r="312" spans="2:13" ht="12.75" customHeight="1" x14ac:dyDescent="0.4">
      <c r="B312" s="129">
        <v>291</v>
      </c>
      <c r="C312" s="132">
        <f t="shared" si="36"/>
        <v>51575</v>
      </c>
      <c r="D312" s="133">
        <f t="shared" ca="1" si="37"/>
        <v>296484.85871182405</v>
      </c>
      <c r="E312" s="130">
        <f ca="1">VLOOKUP(C312,Curve!S:U,3,FALSE)+$C$12</f>
        <v>3.8786751275213005</v>
      </c>
      <c r="F312" s="99">
        <f t="shared" ca="1" si="33"/>
        <v>4739.5704846965727</v>
      </c>
      <c r="G312" s="99">
        <f t="shared" ca="1" si="34"/>
        <v>958.40528213822415</v>
      </c>
      <c r="H312" s="99">
        <f t="shared" ca="1" si="38"/>
        <v>3781.1652025583485</v>
      </c>
      <c r="I312" s="134">
        <f t="shared" ca="1" si="32"/>
        <v>0</v>
      </c>
      <c r="J312" s="133">
        <f t="shared" ca="1" si="39"/>
        <v>292703.69350926572</v>
      </c>
      <c r="K312" s="135"/>
      <c r="L312" s="99">
        <f t="shared" ca="1" si="35"/>
        <v>4739.5704846965727</v>
      </c>
      <c r="M312" s="136">
        <f>VLOOKUP(C312,Curve!S:T,2,FALSE)</f>
        <v>0.7072117144045289</v>
      </c>
    </row>
    <row r="313" spans="2:13" ht="12.75" customHeight="1" x14ac:dyDescent="0.4">
      <c r="B313" s="129">
        <v>292</v>
      </c>
      <c r="C313" s="132">
        <f t="shared" si="36"/>
        <v>51606</v>
      </c>
      <c r="D313" s="133">
        <f t="shared" ca="1" si="37"/>
        <v>292703.69350926572</v>
      </c>
      <c r="E313" s="130">
        <f ca="1">VLOOKUP(C313,Curve!S:U,3,FALSE)+$C$12</f>
        <v>3.8782420387082439</v>
      </c>
      <c r="F313" s="99">
        <f t="shared" ca="1" si="33"/>
        <v>4739.5176969593131</v>
      </c>
      <c r="G313" s="99">
        <f t="shared" ca="1" si="34"/>
        <v>946.08544645667234</v>
      </c>
      <c r="H313" s="99">
        <f t="shared" ca="1" si="38"/>
        <v>3793.4322505026407</v>
      </c>
      <c r="I313" s="134">
        <f t="shared" ca="1" si="32"/>
        <v>0</v>
      </c>
      <c r="J313" s="133">
        <f t="shared" ca="1" si="39"/>
        <v>288910.26125876309</v>
      </c>
      <c r="K313" s="135"/>
      <c r="L313" s="99">
        <f t="shared" ca="1" si="35"/>
        <v>4739.5176969593131</v>
      </c>
      <c r="M313" s="136">
        <f>VLOOKUP(C313,Curve!S:T,2,FALSE)</f>
        <v>0.70638975377782065</v>
      </c>
    </row>
    <row r="314" spans="2:13" ht="12.75" customHeight="1" x14ac:dyDescent="0.4">
      <c r="B314" s="129">
        <v>293</v>
      </c>
      <c r="C314" s="132">
        <f t="shared" si="36"/>
        <v>51636</v>
      </c>
      <c r="D314" s="133">
        <f t="shared" ca="1" si="37"/>
        <v>288910.26125876309</v>
      </c>
      <c r="E314" s="130">
        <f ca="1">VLOOKUP(C314,Curve!S:U,3,FALSE)+$C$12</f>
        <v>3.8778226991903342</v>
      </c>
      <c r="F314" s="99">
        <f t="shared" ca="1" si="33"/>
        <v>4739.4609921172168</v>
      </c>
      <c r="G314" s="99">
        <f t="shared" ca="1" si="34"/>
        <v>933.71993385659732</v>
      </c>
      <c r="H314" s="99">
        <f t="shared" ca="1" si="38"/>
        <v>3805.7410582606194</v>
      </c>
      <c r="I314" s="134">
        <f t="shared" ca="1" si="32"/>
        <v>0</v>
      </c>
      <c r="J314" s="133">
        <f t="shared" ca="1" si="39"/>
        <v>285104.52020050248</v>
      </c>
      <c r="K314" s="135"/>
      <c r="L314" s="99">
        <f t="shared" ca="1" si="35"/>
        <v>4739.4609921172168</v>
      </c>
      <c r="M314" s="136">
        <f>VLOOKUP(C314,Curve!S:T,2,FALSE)</f>
        <v>0.70559546537204831</v>
      </c>
    </row>
    <row r="315" spans="2:13" ht="12.75" customHeight="1" x14ac:dyDescent="0.4">
      <c r="B315" s="129">
        <v>294</v>
      </c>
      <c r="C315" s="132">
        <f t="shared" si="36"/>
        <v>51667</v>
      </c>
      <c r="D315" s="133">
        <f t="shared" ca="1" si="37"/>
        <v>285104.52020050248</v>
      </c>
      <c r="E315" s="130">
        <f ca="1">VLOOKUP(C315,Curve!S:U,3,FALSE)+$C$12</f>
        <v>3.8773896112877493</v>
      </c>
      <c r="F315" s="99">
        <f t="shared" ca="1" si="33"/>
        <v>4739.4068534861008</v>
      </c>
      <c r="G315" s="99">
        <f t="shared" ca="1" si="34"/>
        <v>921.32065006273149</v>
      </c>
      <c r="H315" s="99">
        <f t="shared" ca="1" si="38"/>
        <v>3818.0862034233692</v>
      </c>
      <c r="I315" s="134">
        <f t="shared" ca="1" si="32"/>
        <v>0</v>
      </c>
      <c r="J315" s="133">
        <f t="shared" ca="1" si="39"/>
        <v>281286.43399707909</v>
      </c>
      <c r="K315" s="135"/>
      <c r="L315" s="99">
        <f t="shared" ca="1" si="35"/>
        <v>4739.4068534861008</v>
      </c>
      <c r="M315" s="136">
        <f>VLOOKUP(C315,Curve!S:T,2,FALSE)</f>
        <v>0.70477588654629231</v>
      </c>
    </row>
    <row r="316" spans="2:13" ht="12.75" customHeight="1" x14ac:dyDescent="0.4">
      <c r="B316" s="129">
        <v>295</v>
      </c>
      <c r="C316" s="132">
        <f t="shared" si="36"/>
        <v>51697</v>
      </c>
      <c r="D316" s="133">
        <f t="shared" ca="1" si="37"/>
        <v>281286.43399707909</v>
      </c>
      <c r="E316" s="130">
        <f ca="1">VLOOKUP(C316,Curve!S:U,3,FALSE)+$C$12</f>
        <v>3.8769668917882116</v>
      </c>
      <c r="F316" s="99">
        <f t="shared" ca="1" si="33"/>
        <v>4739.3517318879121</v>
      </c>
      <c r="G316" s="99">
        <f t="shared" ca="1" si="34"/>
        <v>908.88091414704297</v>
      </c>
      <c r="H316" s="99">
        <f t="shared" ca="1" si="38"/>
        <v>3830.4708177408693</v>
      </c>
      <c r="I316" s="134">
        <f t="shared" ca="1" si="32"/>
        <v>0</v>
      </c>
      <c r="J316" s="133">
        <f t="shared" ca="1" si="39"/>
        <v>277455.9631793382</v>
      </c>
      <c r="K316" s="135"/>
      <c r="L316" s="99">
        <f t="shared" ca="1" si="35"/>
        <v>4739.3517318879121</v>
      </c>
      <c r="M316" s="136">
        <f>VLOOKUP(C316,Curve!S:T,2,FALSE)</f>
        <v>0.7039838993524552</v>
      </c>
    </row>
    <row r="317" spans="2:13" ht="12.75" customHeight="1" x14ac:dyDescent="0.4">
      <c r="B317" s="129">
        <v>296</v>
      </c>
      <c r="C317" s="132">
        <f t="shared" si="36"/>
        <v>51728</v>
      </c>
      <c r="D317" s="133">
        <f t="shared" ca="1" si="37"/>
        <v>277455.9631793382</v>
      </c>
      <c r="E317" s="130">
        <f ca="1">VLOOKUP(C317,Curve!S:U,3,FALSE)+$C$12</f>
        <v>3.8765370729592608</v>
      </c>
      <c r="F317" s="99">
        <f t="shared" ca="1" si="33"/>
        <v>4739.2987038658184</v>
      </c>
      <c r="G317" s="99">
        <f t="shared" ca="1" si="34"/>
        <v>896.40631931291955</v>
      </c>
      <c r="H317" s="99">
        <f t="shared" ca="1" si="38"/>
        <v>3842.8923845528989</v>
      </c>
      <c r="I317" s="134">
        <f t="shared" ca="1" si="32"/>
        <v>0</v>
      </c>
      <c r="J317" s="133">
        <f t="shared" ca="1" si="39"/>
        <v>273613.07079478528</v>
      </c>
      <c r="K317" s="135"/>
      <c r="L317" s="99">
        <f t="shared" ca="1" si="35"/>
        <v>4739.2987038658184</v>
      </c>
      <c r="M317" s="136">
        <f>VLOOKUP(C317,Curve!S:T,2,FALSE)</f>
        <v>0.70316669658089515</v>
      </c>
    </row>
    <row r="318" spans="2:13" ht="12.75" customHeight="1" x14ac:dyDescent="0.4">
      <c r="B318" s="129">
        <v>297</v>
      </c>
      <c r="C318" s="132">
        <f t="shared" si="36"/>
        <v>51759</v>
      </c>
      <c r="D318" s="133">
        <f t="shared" ca="1" si="37"/>
        <v>273613.07079478528</v>
      </c>
      <c r="E318" s="130">
        <f ca="1">VLOOKUP(C318,Curve!S:U,3,FALSE)+$C$12</f>
        <v>3.8761039864305102</v>
      </c>
      <c r="F318" s="99">
        <f t="shared" ca="1" si="33"/>
        <v>4739.245573087308</v>
      </c>
      <c r="G318" s="99">
        <f t="shared" ca="1" si="34"/>
        <v>883.89267715184326</v>
      </c>
      <c r="H318" s="99">
        <f t="shared" ca="1" si="38"/>
        <v>3855.3528959354649</v>
      </c>
      <c r="I318" s="134">
        <f t="shared" ca="1" si="32"/>
        <v>0</v>
      </c>
      <c r="J318" s="133">
        <f t="shared" ca="1" si="39"/>
        <v>269757.71789884981</v>
      </c>
      <c r="K318" s="135"/>
      <c r="L318" s="99">
        <f t="shared" ca="1" si="35"/>
        <v>4739.245573087308</v>
      </c>
      <c r="M318" s="136">
        <f>VLOOKUP(C318,Curve!S:T,2,FALSE)</f>
        <v>0.70235069535174088</v>
      </c>
    </row>
    <row r="319" spans="2:13" ht="12.75" customHeight="1" x14ac:dyDescent="0.4">
      <c r="B319" s="129">
        <v>298</v>
      </c>
      <c r="C319" s="132">
        <f t="shared" si="36"/>
        <v>51789</v>
      </c>
      <c r="D319" s="133">
        <f t="shared" ca="1" si="37"/>
        <v>269757.71789884981</v>
      </c>
      <c r="E319" s="130">
        <f ca="1">VLOOKUP(C319,Curve!S:U,3,FALSE)+$C$12</f>
        <v>3.8756846491254304</v>
      </c>
      <c r="F319" s="99">
        <f t="shared" ca="1" si="33"/>
        <v>4739.1928330932997</v>
      </c>
      <c r="G319" s="99">
        <f t="shared" ca="1" si="34"/>
        <v>871.34080476510724</v>
      </c>
      <c r="H319" s="99">
        <f t="shared" ca="1" si="38"/>
        <v>3867.8520283281923</v>
      </c>
      <c r="I319" s="134">
        <f t="shared" ca="1" si="32"/>
        <v>0</v>
      </c>
      <c r="J319" s="133">
        <f t="shared" ca="1" si="39"/>
        <v>265889.86587052164</v>
      </c>
      <c r="K319" s="135"/>
      <c r="L319" s="99">
        <f t="shared" ca="1" si="35"/>
        <v>4739.1928330932997</v>
      </c>
      <c r="M319" s="136">
        <f>VLOOKUP(C319,Curve!S:T,2,FALSE)</f>
        <v>0.70156216470763788</v>
      </c>
    </row>
    <row r="320" spans="2:13" ht="12.75" customHeight="1" x14ac:dyDescent="0.4">
      <c r="B320" s="129">
        <v>299</v>
      </c>
      <c r="C320" s="132">
        <f t="shared" si="36"/>
        <v>51820</v>
      </c>
      <c r="D320" s="133">
        <f t="shared" ca="1" si="37"/>
        <v>265889.86587052164</v>
      </c>
      <c r="E320" s="130">
        <f ca="1">VLOOKUP(C320,Curve!S:U,3,FALSE)+$C$12</f>
        <v>3.8752515635044427</v>
      </c>
      <c r="F320" s="99">
        <f t="shared" ca="1" si="33"/>
        <v>4739.1425377880723</v>
      </c>
      <c r="G320" s="99">
        <f t="shared" ca="1" si="34"/>
        <v>858.75439292700037</v>
      </c>
      <c r="H320" s="99">
        <f t="shared" ca="1" si="38"/>
        <v>3880.3881448610719</v>
      </c>
      <c r="I320" s="134">
        <f t="shared" ca="1" si="32"/>
        <v>0</v>
      </c>
      <c r="J320" s="133">
        <f t="shared" ca="1" si="39"/>
        <v>262009.47772566057</v>
      </c>
      <c r="K320" s="135"/>
      <c r="L320" s="99">
        <f t="shared" ca="1" si="35"/>
        <v>4739.1425377880723</v>
      </c>
      <c r="M320" s="136">
        <f>VLOOKUP(C320,Curve!S:T,2,FALSE)</f>
        <v>0.70074852592222014</v>
      </c>
    </row>
    <row r="321" spans="2:13" ht="12.75" customHeight="1" x14ac:dyDescent="0.4">
      <c r="B321" s="129">
        <v>300</v>
      </c>
      <c r="C321" s="132">
        <f t="shared" si="36"/>
        <v>51850</v>
      </c>
      <c r="D321" s="133">
        <f t="shared" ca="1" si="37"/>
        <v>262009.47772566057</v>
      </c>
      <c r="E321" s="130">
        <f ca="1">VLOOKUP(C321,Curve!S:U,3,FALSE)+$C$12</f>
        <v>3.87482884623501</v>
      </c>
      <c r="F321" s="99">
        <f t="shared" ca="1" si="33"/>
        <v>4739.0913900151309</v>
      </c>
      <c r="G321" s="99">
        <f t="shared" ca="1" si="34"/>
        <v>846.12719850779047</v>
      </c>
      <c r="H321" s="99">
        <f t="shared" ca="1" si="38"/>
        <v>3892.9641915073403</v>
      </c>
      <c r="I321" s="134">
        <f t="shared" ca="1" si="32"/>
        <v>0</v>
      </c>
      <c r="J321" s="133">
        <f t="shared" ca="1" si="39"/>
        <v>258116.51353415323</v>
      </c>
      <c r="K321" s="135"/>
      <c r="L321" s="99">
        <f t="shared" ca="1" si="35"/>
        <v>4739.0913900151309</v>
      </c>
      <c r="M321" s="136">
        <f>VLOOKUP(C321,Curve!S:T,2,FALSE)</f>
        <v>0.69996227779081821</v>
      </c>
    </row>
    <row r="322" spans="2:13" ht="12.75" customHeight="1" x14ac:dyDescent="0.4">
      <c r="B322" s="129">
        <v>301</v>
      </c>
      <c r="C322" s="132">
        <f t="shared" si="36"/>
        <v>51881</v>
      </c>
      <c r="D322" s="133">
        <f t="shared" ca="1" si="37"/>
        <v>258116.51353415323</v>
      </c>
      <c r="E322" s="130">
        <f ca="1">VLOOKUP(C322,Curve!S:U,3,FALSE)+$C$12</f>
        <v>3.8744057913549934</v>
      </c>
      <c r="F322" s="99">
        <f t="shared" ca="1" si="33"/>
        <v>4739.0422450693304</v>
      </c>
      <c r="G322" s="99">
        <f t="shared" ca="1" si="34"/>
        <v>833.46442694312191</v>
      </c>
      <c r="H322" s="99">
        <f t="shared" ca="1" si="38"/>
        <v>3905.5778181262085</v>
      </c>
      <c r="I322" s="134">
        <f t="shared" ca="1" si="32"/>
        <v>0</v>
      </c>
      <c r="J322" s="133">
        <f t="shared" ca="1" si="39"/>
        <v>254210.93571602702</v>
      </c>
      <c r="K322" s="135"/>
      <c r="L322" s="99">
        <f t="shared" ca="1" si="35"/>
        <v>4739.0422450693304</v>
      </c>
      <c r="M322" s="136">
        <f>VLOOKUP(C322,Curve!S:T,2,FALSE)</f>
        <v>0.69915099576018291</v>
      </c>
    </row>
    <row r="323" spans="2:13" ht="12.75" customHeight="1" x14ac:dyDescent="0.4">
      <c r="B323" s="129">
        <v>302</v>
      </c>
      <c r="C323" s="132">
        <f t="shared" si="36"/>
        <v>51912</v>
      </c>
      <c r="D323" s="133">
        <f t="shared" ca="1" si="37"/>
        <v>254210.93571602702</v>
      </c>
      <c r="E323" s="130">
        <f ca="1">VLOOKUP(C323,Curve!S:U,3,FALSE)+$C$12</f>
        <v>3.8739721838812446</v>
      </c>
      <c r="F323" s="99">
        <f t="shared" ca="1" si="33"/>
        <v>4738.9938406863193</v>
      </c>
      <c r="G323" s="99">
        <f t="shared" ca="1" si="34"/>
        <v>820.76360130328919</v>
      </c>
      <c r="H323" s="99">
        <f t="shared" ca="1" si="38"/>
        <v>3918.23023938303</v>
      </c>
      <c r="I323" s="134">
        <f t="shared" ca="1" si="32"/>
        <v>0</v>
      </c>
      <c r="J323" s="133">
        <f t="shared" ca="1" si="39"/>
        <v>250292.70547664398</v>
      </c>
      <c r="K323" s="135"/>
      <c r="L323" s="99">
        <f t="shared" ca="1" si="35"/>
        <v>4738.9938406863193</v>
      </c>
      <c r="M323" s="136">
        <f>VLOOKUP(C323,Curve!S:T,2,FALSE)</f>
        <v>0.69834090155151496</v>
      </c>
    </row>
    <row r="324" spans="2:13" ht="12.75" customHeight="1" x14ac:dyDescent="0.4">
      <c r="B324" s="129">
        <v>303</v>
      </c>
      <c r="C324" s="132">
        <f t="shared" si="36"/>
        <v>51940</v>
      </c>
      <c r="D324" s="133">
        <f t="shared" ca="1" si="37"/>
        <v>250292.70547664398</v>
      </c>
      <c r="E324" s="130">
        <f ca="1">VLOOKUP(C324,Curve!S:U,3,FALSE)+$C$12</f>
        <v>3.8735745584871006</v>
      </c>
      <c r="F324" s="99">
        <f t="shared" ca="1" si="33"/>
        <v>4738.945029084688</v>
      </c>
      <c r="G324" s="99">
        <f t="shared" ca="1" si="34"/>
        <v>808.0224823707498</v>
      </c>
      <c r="H324" s="99">
        <f t="shared" ca="1" si="38"/>
        <v>3930.9225467139381</v>
      </c>
      <c r="I324" s="134">
        <f t="shared" ca="1" si="32"/>
        <v>0</v>
      </c>
      <c r="J324" s="133">
        <f t="shared" ca="1" si="39"/>
        <v>246361.78292993005</v>
      </c>
      <c r="K324" s="135"/>
      <c r="L324" s="99">
        <f t="shared" ca="1" si="35"/>
        <v>4738.945029084688</v>
      </c>
      <c r="M324" s="136">
        <f>VLOOKUP(C324,Curve!S:T,2,FALSE)</f>
        <v>0.69761023927054422</v>
      </c>
    </row>
    <row r="325" spans="2:13" ht="12.75" customHeight="1" x14ac:dyDescent="0.4">
      <c r="B325" s="129">
        <v>304</v>
      </c>
      <c r="C325" s="132">
        <f t="shared" si="36"/>
        <v>51971</v>
      </c>
      <c r="D325" s="133">
        <f t="shared" ca="1" si="37"/>
        <v>246361.78292993005</v>
      </c>
      <c r="E325" s="130">
        <f ca="1">VLOOKUP(C325,Curve!S:U,3,FALSE)+$C$12</f>
        <v>3.8731414751242621</v>
      </c>
      <c r="F325" s="99">
        <f t="shared" ca="1" si="33"/>
        <v>4738.9010026082169</v>
      </c>
      <c r="G325" s="99">
        <f t="shared" ca="1" si="34"/>
        <v>795.25061211741559</v>
      </c>
      <c r="H325" s="99">
        <f t="shared" ca="1" si="38"/>
        <v>3943.6503904908013</v>
      </c>
      <c r="I325" s="134">
        <f t="shared" ca="1" si="32"/>
        <v>0</v>
      </c>
      <c r="J325" s="133">
        <f t="shared" ca="1" si="39"/>
        <v>242418.13253943925</v>
      </c>
      <c r="K325" s="135"/>
      <c r="L325" s="99">
        <f t="shared" ca="1" si="35"/>
        <v>4738.9010026082169</v>
      </c>
      <c r="M325" s="136">
        <f>VLOOKUP(C325,Curve!S:T,2,FALSE)</f>
        <v>0.69680241556986322</v>
      </c>
    </row>
    <row r="326" spans="2:13" ht="12.75" customHeight="1" x14ac:dyDescent="0.4">
      <c r="B326" s="129">
        <v>305</v>
      </c>
      <c r="C326" s="132">
        <f t="shared" si="36"/>
        <v>52001</v>
      </c>
      <c r="D326" s="133">
        <f t="shared" ca="1" si="37"/>
        <v>242418.13253943925</v>
      </c>
      <c r="E326" s="130">
        <f ca="1">VLOOKUP(C326,Curve!S:U,3,FALSE)+$C$12</f>
        <v>3.872722140878202</v>
      </c>
      <c r="F326" s="99">
        <f t="shared" ca="1" si="33"/>
        <v>4738.8538510965809</v>
      </c>
      <c r="G326" s="99">
        <f t="shared" ca="1" si="34"/>
        <v>782.43310288389387</v>
      </c>
      <c r="H326" s="99">
        <f t="shared" ca="1" si="38"/>
        <v>3956.4207482126872</v>
      </c>
      <c r="I326" s="134">
        <f t="shared" ca="1" si="32"/>
        <v>0</v>
      </c>
      <c r="J326" s="133">
        <f t="shared" ca="1" si="39"/>
        <v>238461.71179122655</v>
      </c>
      <c r="K326" s="135"/>
      <c r="L326" s="99">
        <f t="shared" ca="1" si="35"/>
        <v>4738.8538510965809</v>
      </c>
      <c r="M326" s="136">
        <f>VLOOKUP(C326,Curve!S:T,2,FALSE)</f>
        <v>0.6960217857804829</v>
      </c>
    </row>
    <row r="327" spans="2:13" ht="12.75" customHeight="1" x14ac:dyDescent="0.4">
      <c r="B327" s="129">
        <v>306</v>
      </c>
      <c r="C327" s="132">
        <f t="shared" si="36"/>
        <v>52032</v>
      </c>
      <c r="D327" s="133">
        <f t="shared" ca="1" si="37"/>
        <v>238461.71179122655</v>
      </c>
      <c r="E327" s="130">
        <f ca="1">VLOOKUP(C327,Curve!S:U,3,FALSE)+$C$12</f>
        <v>3.8722890584262348</v>
      </c>
      <c r="F327" s="99">
        <f t="shared" ca="1" si="33"/>
        <v>4738.8089729523172</v>
      </c>
      <c r="G327" s="99">
        <f t="shared" ca="1" si="34"/>
        <v>769.57995917133303</v>
      </c>
      <c r="H327" s="99">
        <f t="shared" ca="1" si="38"/>
        <v>3969.2290137809841</v>
      </c>
      <c r="I327" s="134">
        <f t="shared" ca="1" si="32"/>
        <v>0</v>
      </c>
      <c r="J327" s="133">
        <f t="shared" ca="1" si="39"/>
        <v>234492.48277744558</v>
      </c>
      <c r="K327" s="135"/>
      <c r="L327" s="99">
        <f t="shared" ca="1" si="35"/>
        <v>4738.8089729523172</v>
      </c>
      <c r="M327" s="136">
        <f>VLOOKUP(C327,Curve!S:T,2,FALSE)</f>
        <v>0.6952162979872285</v>
      </c>
    </row>
    <row r="328" spans="2:13" ht="12.75" customHeight="1" x14ac:dyDescent="0.4">
      <c r="B328" s="129">
        <v>307</v>
      </c>
      <c r="C328" s="132">
        <f t="shared" si="36"/>
        <v>52062</v>
      </c>
      <c r="D328" s="133">
        <f t="shared" ca="1" si="37"/>
        <v>234492.48277744558</v>
      </c>
      <c r="E328" s="130">
        <f ca="1">VLOOKUP(C328,Curve!S:U,3,FALSE)+$C$12</f>
        <v>3.8718663442506385</v>
      </c>
      <c r="F328" s="99">
        <f t="shared" ca="1" si="33"/>
        <v>4738.7634262454012</v>
      </c>
      <c r="G328" s="99">
        <f t="shared" ca="1" si="34"/>
        <v>756.68556278525409</v>
      </c>
      <c r="H328" s="99">
        <f t="shared" ca="1" si="38"/>
        <v>3982.077863460147</v>
      </c>
      <c r="I328" s="134">
        <f t="shared" ca="1" si="32"/>
        <v>0</v>
      </c>
      <c r="J328" s="133">
        <f t="shared" ca="1" si="39"/>
        <v>230510.40491398543</v>
      </c>
      <c r="K328" s="135"/>
      <c r="L328" s="99">
        <f t="shared" ca="1" si="35"/>
        <v>4738.7634262454012</v>
      </c>
      <c r="M328" s="136">
        <f>VLOOKUP(C328,Curve!S:T,2,FALSE)</f>
        <v>0.69443792507620805</v>
      </c>
    </row>
    <row r="329" spans="2:13" ht="12.75" customHeight="1" x14ac:dyDescent="0.4">
      <c r="B329" s="129">
        <v>308</v>
      </c>
      <c r="C329" s="132">
        <f t="shared" si="36"/>
        <v>52093</v>
      </c>
      <c r="D329" s="133">
        <f t="shared" ca="1" si="37"/>
        <v>230510.40491398543</v>
      </c>
      <c r="E329" s="130">
        <f ca="1">VLOOKUP(C329,Curve!S:U,3,FALSE)+$C$12</f>
        <v>3.8714365308351129</v>
      </c>
      <c r="F329" s="99">
        <f t="shared" ca="1" si="33"/>
        <v>4738.7197544210976</v>
      </c>
      <c r="G329" s="99">
        <f t="shared" ca="1" si="34"/>
        <v>743.7545656550393</v>
      </c>
      <c r="H329" s="99">
        <f t="shared" ca="1" si="38"/>
        <v>3994.9651887660584</v>
      </c>
      <c r="I329" s="134">
        <f t="shared" ca="1" si="32"/>
        <v>0</v>
      </c>
      <c r="J329" s="133">
        <f t="shared" ca="1" si="39"/>
        <v>226515.43972521939</v>
      </c>
      <c r="K329" s="135"/>
      <c r="L329" s="99">
        <f t="shared" ca="1" si="35"/>
        <v>4738.7197544210976</v>
      </c>
      <c r="M329" s="136">
        <f>VLOOKUP(C329,Curve!S:T,2,FALSE)</f>
        <v>0.69363476758054632</v>
      </c>
    </row>
    <row r="330" spans="2:13" ht="12.75" customHeight="1" x14ac:dyDescent="0.4">
      <c r="B330" s="129">
        <v>309</v>
      </c>
      <c r="C330" s="132">
        <f t="shared" si="36"/>
        <v>52124</v>
      </c>
      <c r="D330" s="133">
        <f t="shared" ca="1" si="37"/>
        <v>226515.43972521939</v>
      </c>
      <c r="E330" s="130">
        <f ca="1">VLOOKUP(C330,Curve!S:U,3,FALSE)+$C$12</f>
        <v>3.8710034497540047</v>
      </c>
      <c r="F330" s="99">
        <f t="shared" ca="1" si="33"/>
        <v>4738.6761476864331</v>
      </c>
      <c r="G330" s="99">
        <f t="shared" ca="1" si="34"/>
        <v>730.78345679199458</v>
      </c>
      <c r="H330" s="99">
        <f t="shared" ca="1" si="38"/>
        <v>4007.8926908944386</v>
      </c>
      <c r="I330" s="134">
        <f t="shared" ca="1" si="32"/>
        <v>0</v>
      </c>
      <c r="J330" s="133">
        <f t="shared" ca="1" si="39"/>
        <v>222507.54703432496</v>
      </c>
      <c r="K330" s="135"/>
      <c r="L330" s="99">
        <f t="shared" ca="1" si="35"/>
        <v>4738.6761476864331</v>
      </c>
      <c r="M330" s="136">
        <f>VLOOKUP(C330,Curve!S:T,2,FALSE)</f>
        <v>0.69283278847713203</v>
      </c>
    </row>
    <row r="331" spans="2:13" ht="12.75" customHeight="1" x14ac:dyDescent="0.4">
      <c r="B331" s="129">
        <v>310</v>
      </c>
      <c r="C331" s="132">
        <f t="shared" si="36"/>
        <v>52154</v>
      </c>
      <c r="D331" s="133">
        <f t="shared" ca="1" si="37"/>
        <v>222507.54703432496</v>
      </c>
      <c r="E331" s="130">
        <f ca="1">VLOOKUP(C331,Curve!S:U,3,FALSE)+$C$12</f>
        <v>3.8705841177229727</v>
      </c>
      <c r="F331" s="99">
        <f t="shared" ca="1" si="33"/>
        <v>4738.6330149387431</v>
      </c>
      <c r="G331" s="99">
        <f t="shared" ca="1" si="34"/>
        <v>717.77290180514456</v>
      </c>
      <c r="H331" s="99">
        <f t="shared" ca="1" si="38"/>
        <v>4020.8601131335986</v>
      </c>
      <c r="I331" s="134">
        <f t="shared" ca="1" si="32"/>
        <v>0</v>
      </c>
      <c r="J331" s="133">
        <f t="shared" ca="1" si="39"/>
        <v>218486.68692119137</v>
      </c>
      <c r="K331" s="135"/>
      <c r="L331" s="99">
        <f t="shared" ca="1" si="35"/>
        <v>4738.6330149387431</v>
      </c>
      <c r="M331" s="136">
        <f>VLOOKUP(C331,Curve!S:T,2,FALSE)</f>
        <v>0.69205780555122987</v>
      </c>
    </row>
    <row r="332" spans="2:13" ht="12.75" customHeight="1" x14ac:dyDescent="0.4">
      <c r="B332" s="129">
        <v>311</v>
      </c>
      <c r="C332" s="132">
        <f t="shared" si="36"/>
        <v>52185</v>
      </c>
      <c r="D332" s="133">
        <f t="shared" ca="1" si="37"/>
        <v>218486.68692119137</v>
      </c>
      <c r="E332" s="130">
        <f ca="1">VLOOKUP(C332,Curve!S:U,3,FALSE)+$C$12</f>
        <v>3.8701510375601522</v>
      </c>
      <c r="F332" s="99">
        <f t="shared" ca="1" si="33"/>
        <v>4738.5920323346954</v>
      </c>
      <c r="G332" s="99">
        <f t="shared" ca="1" si="34"/>
        <v>704.72591694256243</v>
      </c>
      <c r="H332" s="99">
        <f t="shared" ca="1" si="38"/>
        <v>4033.866115392133</v>
      </c>
      <c r="I332" s="134">
        <f t="shared" ca="1" si="32"/>
        <v>0</v>
      </c>
      <c r="J332" s="133">
        <f t="shared" ca="1" si="39"/>
        <v>214452.82080579925</v>
      </c>
      <c r="K332" s="135"/>
      <c r="L332" s="99">
        <f t="shared" ca="1" si="35"/>
        <v>4738.5920323346954</v>
      </c>
      <c r="M332" s="136">
        <f>VLOOKUP(C332,Curve!S:T,2,FALSE)</f>
        <v>0.69125814340781078</v>
      </c>
    </row>
    <row r="333" spans="2:13" ht="12.75" customHeight="1" x14ac:dyDescent="0.4">
      <c r="B333" s="129">
        <v>312</v>
      </c>
      <c r="C333" s="132">
        <f t="shared" si="36"/>
        <v>52215</v>
      </c>
      <c r="D333" s="133">
        <f t="shared" ca="1" si="37"/>
        <v>214452.82080579925</v>
      </c>
      <c r="E333" s="130">
        <f ca="1">VLOOKUP(C333,Curve!S:U,3,FALSE)+$C$12</f>
        <v>3.8697283256112858</v>
      </c>
      <c r="F333" s="99">
        <f t="shared" ca="1" si="33"/>
        <v>4738.5505133908027</v>
      </c>
      <c r="G333" s="99">
        <f t="shared" ca="1" si="34"/>
        <v>691.63733912438772</v>
      </c>
      <c r="H333" s="99">
        <f t="shared" ca="1" si="38"/>
        <v>4046.9131742664149</v>
      </c>
      <c r="I333" s="134">
        <f t="shared" ca="1" si="32"/>
        <v>0</v>
      </c>
      <c r="J333" s="133">
        <f t="shared" ca="1" si="39"/>
        <v>210405.90763153284</v>
      </c>
      <c r="K333" s="135"/>
      <c r="L333" s="99">
        <f t="shared" ca="1" si="35"/>
        <v>4738.5505133908027</v>
      </c>
      <c r="M333" s="136">
        <f>VLOOKUP(C333,Curve!S:T,2,FALSE)</f>
        <v>0.69048539905683048</v>
      </c>
    </row>
    <row r="334" spans="2:13" ht="12.75" customHeight="1" x14ac:dyDescent="0.4">
      <c r="B334" s="129">
        <v>313</v>
      </c>
      <c r="C334" s="132">
        <f t="shared" si="36"/>
        <v>52246</v>
      </c>
      <c r="D334" s="133">
        <f t="shared" ca="1" si="37"/>
        <v>210405.90763153284</v>
      </c>
      <c r="E334" s="130">
        <f ca="1">VLOOKUP(C334,Curve!S:U,3,FALSE)+$C$12</f>
        <v>3.8693052760527902</v>
      </c>
      <c r="F334" s="99">
        <f t="shared" ca="1" si="33"/>
        <v>4738.5107772976608</v>
      </c>
      <c r="G334" s="99">
        <f t="shared" ca="1" si="34"/>
        <v>678.51141719807868</v>
      </c>
      <c r="H334" s="99">
        <f t="shared" ca="1" si="38"/>
        <v>4059.9993600995822</v>
      </c>
      <c r="I334" s="134">
        <f t="shared" ca="1" si="32"/>
        <v>0</v>
      </c>
      <c r="J334" s="133">
        <f t="shared" ca="1" si="39"/>
        <v>206345.90827143326</v>
      </c>
      <c r="K334" s="135"/>
      <c r="L334" s="99">
        <f t="shared" ca="1" si="35"/>
        <v>4738.5107772976608</v>
      </c>
      <c r="M334" s="136">
        <f>VLOOKUP(C334,Curve!S:T,2,FALSE)</f>
        <v>0.68968804831999309</v>
      </c>
    </row>
    <row r="335" spans="2:13" ht="12.75" customHeight="1" x14ac:dyDescent="0.4">
      <c r="B335" s="129">
        <v>314</v>
      </c>
      <c r="C335" s="132">
        <f t="shared" si="36"/>
        <v>52277</v>
      </c>
      <c r="D335" s="133">
        <f t="shared" ca="1" si="37"/>
        <v>206345.90827143326</v>
      </c>
      <c r="E335" s="130">
        <f ca="1">VLOOKUP(C335,Curve!S:U,3,FALSE)+$C$12</f>
        <v>3.868871674036809</v>
      </c>
      <c r="F335" s="99">
        <f t="shared" ca="1" si="33"/>
        <v>4738.471799838132</v>
      </c>
      <c r="G335" s="99">
        <f t="shared" ca="1" si="34"/>
        <v>665.3460929721349</v>
      </c>
      <c r="H335" s="99">
        <f t="shared" ca="1" si="38"/>
        <v>4073.125706865997</v>
      </c>
      <c r="I335" s="134">
        <f t="shared" ca="1" si="32"/>
        <v>0</v>
      </c>
      <c r="J335" s="133">
        <f t="shared" ca="1" si="39"/>
        <v>202272.78256456726</v>
      </c>
      <c r="K335" s="135"/>
      <c r="L335" s="99">
        <f t="shared" ca="1" si="35"/>
        <v>4738.471799838132</v>
      </c>
      <c r="M335" s="136">
        <f>VLOOKUP(C335,Curve!S:T,2,FALSE)</f>
        <v>0.68889186251500489</v>
      </c>
    </row>
    <row r="336" spans="2:13" ht="12.75" customHeight="1" x14ac:dyDescent="0.4">
      <c r="B336" s="129">
        <v>315</v>
      </c>
      <c r="C336" s="132">
        <f t="shared" si="36"/>
        <v>52305</v>
      </c>
      <c r="D336" s="133">
        <f t="shared" ca="1" si="37"/>
        <v>202272.78256456726</v>
      </c>
      <c r="E336" s="130">
        <f ca="1">VLOOKUP(C336,Curve!S:U,3,FALSE)+$C$12</f>
        <v>3.8684740536439088</v>
      </c>
      <c r="F336" s="99">
        <f t="shared" ca="1" si="33"/>
        <v>4738.4326611245006</v>
      </c>
      <c r="G336" s="99">
        <f t="shared" ca="1" si="34"/>
        <v>652.13953241055071</v>
      </c>
      <c r="H336" s="99">
        <f t="shared" ca="1" si="38"/>
        <v>4086.29312871395</v>
      </c>
      <c r="I336" s="134">
        <f t="shared" ca="1" si="32"/>
        <v>0</v>
      </c>
      <c r="J336" s="133">
        <f t="shared" ca="1" si="39"/>
        <v>198186.48943585332</v>
      </c>
      <c r="K336" s="135"/>
      <c r="L336" s="99">
        <f t="shared" ca="1" si="35"/>
        <v>4738.4326611245006</v>
      </c>
      <c r="M336" s="136">
        <f>VLOOKUP(C336,Curve!S:T,2,FALSE)</f>
        <v>0.68817374280206156</v>
      </c>
    </row>
    <row r="337" spans="2:13" ht="12.75" customHeight="1" x14ac:dyDescent="0.4">
      <c r="B337" s="129">
        <v>316</v>
      </c>
      <c r="C337" s="132">
        <f t="shared" si="36"/>
        <v>52336</v>
      </c>
      <c r="D337" s="133">
        <f t="shared" ca="1" si="37"/>
        <v>198186.48943585332</v>
      </c>
      <c r="E337" s="130">
        <f ca="1">VLOOKUP(C337,Curve!S:U,3,FALSE)+$C$12</f>
        <v>3.8680409757327539</v>
      </c>
      <c r="F337" s="99">
        <f t="shared" ca="1" si="33"/>
        <v>4738.3975147770325</v>
      </c>
      <c r="G337" s="99">
        <f t="shared" ca="1" si="34"/>
        <v>638.89941013780935</v>
      </c>
      <c r="H337" s="99">
        <f t="shared" ca="1" si="38"/>
        <v>4099.4981046392231</v>
      </c>
      <c r="I337" s="134">
        <f t="shared" ca="1" si="32"/>
        <v>0</v>
      </c>
      <c r="J337" s="133">
        <f t="shared" ca="1" si="39"/>
        <v>194086.99133121409</v>
      </c>
      <c r="K337" s="135"/>
      <c r="L337" s="99">
        <f t="shared" ca="1" si="35"/>
        <v>4738.3975147770325</v>
      </c>
      <c r="M337" s="136">
        <f>VLOOKUP(C337,Curve!S:T,2,FALSE)</f>
        <v>0.68737978384919651</v>
      </c>
    </row>
    <row r="338" spans="2:13" ht="12.75" customHeight="1" x14ac:dyDescent="0.4">
      <c r="B338" s="129">
        <v>317</v>
      </c>
      <c r="C338" s="132">
        <f t="shared" si="36"/>
        <v>52366</v>
      </c>
      <c r="D338" s="133">
        <f t="shared" ca="1" si="37"/>
        <v>194086.99133121409</v>
      </c>
      <c r="E338" s="130">
        <f ca="1">VLOOKUP(C338,Curve!S:U,3,FALSE)+$C$12</f>
        <v>3.8676216467710001</v>
      </c>
      <c r="F338" s="99">
        <f t="shared" ca="1" si="33"/>
        <v>4738.3600460889293</v>
      </c>
      <c r="G338" s="99">
        <f t="shared" ca="1" si="34"/>
        <v>625.61369610485315</v>
      </c>
      <c r="H338" s="99">
        <f t="shared" ca="1" si="38"/>
        <v>4112.746349984076</v>
      </c>
      <c r="I338" s="134">
        <f t="shared" ca="1" si="32"/>
        <v>0</v>
      </c>
      <c r="J338" s="133">
        <f t="shared" ca="1" si="39"/>
        <v>189974.24498123</v>
      </c>
      <c r="K338" s="135"/>
      <c r="L338" s="99">
        <f t="shared" ca="1" si="35"/>
        <v>4738.3600460889293</v>
      </c>
      <c r="M338" s="136">
        <f>VLOOKUP(C338,Curve!S:T,2,FALSE)</f>
        <v>0.68661254974919017</v>
      </c>
    </row>
    <row r="339" spans="2:13" ht="12.75" customHeight="1" x14ac:dyDescent="0.4">
      <c r="B339" s="129">
        <v>318</v>
      </c>
      <c r="C339" s="132">
        <f t="shared" si="36"/>
        <v>52397</v>
      </c>
      <c r="D339" s="133">
        <f t="shared" ca="1" si="37"/>
        <v>189974.24498123</v>
      </c>
      <c r="E339" s="130">
        <f ca="1">VLOOKUP(C339,Curve!S:U,3,FALSE)+$C$12</f>
        <v>3.8671885697707609</v>
      </c>
      <c r="F339" s="99">
        <f t="shared" ca="1" si="33"/>
        <v>4738.3245538382307</v>
      </c>
      <c r="G339" s="99">
        <f t="shared" ca="1" si="34"/>
        <v>612.29041851531849</v>
      </c>
      <c r="H339" s="99">
        <f t="shared" ca="1" si="38"/>
        <v>4126.0341353229123</v>
      </c>
      <c r="I339" s="134">
        <f t="shared" ca="1" si="32"/>
        <v>0</v>
      </c>
      <c r="J339" s="133">
        <f t="shared" ca="1" si="39"/>
        <v>185848.2108459071</v>
      </c>
      <c r="K339" s="135"/>
      <c r="L339" s="99">
        <f t="shared" ca="1" si="35"/>
        <v>4738.3245538382307</v>
      </c>
      <c r="M339" s="136">
        <f>VLOOKUP(C339,Curve!S:T,2,FALSE)</f>
        <v>0.6858208817813114</v>
      </c>
    </row>
    <row r="340" spans="2:13" ht="12.75" customHeight="1" x14ac:dyDescent="0.4">
      <c r="B340" s="129">
        <v>319</v>
      </c>
      <c r="C340" s="132">
        <f t="shared" si="36"/>
        <v>52427</v>
      </c>
      <c r="D340" s="133">
        <f t="shared" ca="1" si="37"/>
        <v>185848.2108459071</v>
      </c>
      <c r="E340" s="130">
        <f ca="1">VLOOKUP(C340,Curve!S:U,3,FALSE)+$C$12</f>
        <v>3.8667658609092248</v>
      </c>
      <c r="F340" s="99">
        <f t="shared" ca="1" si="33"/>
        <v>4738.2887115647791</v>
      </c>
      <c r="G340" s="99">
        <f t="shared" ca="1" si="34"/>
        <v>598.92506391303186</v>
      </c>
      <c r="H340" s="99">
        <f t="shared" ca="1" si="38"/>
        <v>4139.3636476517477</v>
      </c>
      <c r="I340" s="134">
        <f t="shared" ca="1" si="32"/>
        <v>0</v>
      </c>
      <c r="J340" s="133">
        <f t="shared" ca="1" si="39"/>
        <v>181708.84719825536</v>
      </c>
      <c r="K340" s="135"/>
      <c r="L340" s="99">
        <f t="shared" ca="1" si="35"/>
        <v>4738.2887115647791</v>
      </c>
      <c r="M340" s="136">
        <f>VLOOKUP(C340,Curve!S:T,2,FALSE)</f>
        <v>0.6850558611640406</v>
      </c>
    </row>
    <row r="341" spans="2:13" ht="12.75" customHeight="1" x14ac:dyDescent="0.4">
      <c r="B341" s="129">
        <v>320</v>
      </c>
      <c r="C341" s="132">
        <f t="shared" si="36"/>
        <v>52458</v>
      </c>
      <c r="D341" s="133">
        <f t="shared" ca="1" si="37"/>
        <v>181708.84719825536</v>
      </c>
      <c r="E341" s="130">
        <f ca="1">VLOOKUP(C341,Curve!S:U,3,FALSE)+$C$12</f>
        <v>3.8663360529029944</v>
      </c>
      <c r="F341" s="99">
        <f t="shared" ca="1" si="33"/>
        <v>4738.2545224016649</v>
      </c>
      <c r="G341" s="99">
        <f t="shared" ca="1" si="34"/>
        <v>585.52130580948722</v>
      </c>
      <c r="H341" s="99">
        <f t="shared" ca="1" si="38"/>
        <v>4152.733216592178</v>
      </c>
      <c r="I341" s="134">
        <f t="shared" ca="1" si="32"/>
        <v>0</v>
      </c>
      <c r="J341" s="133">
        <f t="shared" ca="1" si="39"/>
        <v>177556.11398166319</v>
      </c>
      <c r="K341" s="135"/>
      <c r="L341" s="99">
        <f t="shared" ca="1" si="35"/>
        <v>4738.2545224016649</v>
      </c>
      <c r="M341" s="136">
        <f>VLOOKUP(C341,Curve!S:T,2,FALSE)</f>
        <v>0.68426647870498292</v>
      </c>
    </row>
    <row r="342" spans="2:13" ht="12.75" customHeight="1" x14ac:dyDescent="0.4">
      <c r="B342" s="129">
        <v>321</v>
      </c>
      <c r="C342" s="132">
        <f t="shared" si="36"/>
        <v>52489</v>
      </c>
      <c r="D342" s="133">
        <f t="shared" ca="1" si="37"/>
        <v>177556.11398166319</v>
      </c>
      <c r="E342" s="130">
        <f ca="1">VLOOKUP(C342,Curve!S:U,3,FALSE)+$C$12</f>
        <v>3.8659029772804532</v>
      </c>
      <c r="F342" s="99">
        <f t="shared" ca="1" si="33"/>
        <v>4738.2205683225247</v>
      </c>
      <c r="G342" s="99">
        <f t="shared" ca="1" si="34"/>
        <v>572.07633741721486</v>
      </c>
      <c r="H342" s="99">
        <f t="shared" ca="1" si="38"/>
        <v>4166.14423090531</v>
      </c>
      <c r="I342" s="134">
        <f t="shared" ref="I342:I381" ca="1" si="40">(D342-H342)*$I$15</f>
        <v>0</v>
      </c>
      <c r="J342" s="133">
        <f t="shared" ca="1" si="39"/>
        <v>173389.96975075788</v>
      </c>
      <c r="K342" s="135"/>
      <c r="L342" s="99">
        <f t="shared" ca="1" si="35"/>
        <v>4738.2205683225247</v>
      </c>
      <c r="M342" s="136">
        <f>VLOOKUP(C342,Curve!S:T,2,FALSE)</f>
        <v>0.6834782519777427</v>
      </c>
    </row>
    <row r="343" spans="2:13" ht="12.75" customHeight="1" x14ac:dyDescent="0.4">
      <c r="B343" s="129">
        <v>322</v>
      </c>
      <c r="C343" s="132">
        <f t="shared" si="36"/>
        <v>52519</v>
      </c>
      <c r="D343" s="133">
        <f t="shared" ca="1" si="37"/>
        <v>173389.96975075788</v>
      </c>
      <c r="E343" s="130">
        <f ca="1">VLOOKUP(C343,Curve!S:U,3,FALSE)+$C$12</f>
        <v>3.8654836505246459</v>
      </c>
      <c r="F343" s="99">
        <f t="shared" ref="F343:F381" ca="1" si="41">(D343*((E342/100/12)*(1+E342/100/12)^(360+1-B343)) /( ((1+E342/100/12)^(360+1-B343))-1))</f>
        <v>4738.1871724367647</v>
      </c>
      <c r="G343" s="99">
        <f t="shared" ref="G343:G381" ca="1" si="42">D343*E342/100/12</f>
        <v>558.5906669083522</v>
      </c>
      <c r="H343" s="99">
        <f t="shared" ca="1" si="38"/>
        <v>4179.5965055284123</v>
      </c>
      <c r="I343" s="134">
        <f t="shared" ca="1" si="40"/>
        <v>0</v>
      </c>
      <c r="J343" s="133">
        <f t="shared" ca="1" si="39"/>
        <v>169210.37324522948</v>
      </c>
      <c r="K343" s="135"/>
      <c r="L343" s="99">
        <f t="shared" ref="L343:L381" ca="1" si="43">F343+I343</f>
        <v>4738.1871724367647</v>
      </c>
      <c r="M343" s="136">
        <f>VLOOKUP(C343,Curve!S:T,2,FALSE)</f>
        <v>0.68271655618879701</v>
      </c>
    </row>
    <row r="344" spans="2:13" ht="12.75" customHeight="1" x14ac:dyDescent="0.4">
      <c r="B344" s="129">
        <v>323</v>
      </c>
      <c r="C344" s="132">
        <f t="shared" ref="C344:C381" si="44">EDATE(C343,1)</f>
        <v>52550</v>
      </c>
      <c r="D344" s="133">
        <f t="shared" ref="D344:D381" ca="1" si="45">J343</f>
        <v>169210.37324522948</v>
      </c>
      <c r="E344" s="130">
        <f ca="1">VLOOKUP(C344,Curve!S:U,3,FALSE)+$C$12</f>
        <v>3.8650505758093567</v>
      </c>
      <c r="F344" s="99">
        <f t="shared" ca="1" si="41"/>
        <v>4738.1556280577761</v>
      </c>
      <c r="G344" s="99">
        <f t="shared" ca="1" si="42"/>
        <v>545.06660939883966</v>
      </c>
      <c r="H344" s="99">
        <f t="shared" ref="H344:H381" ca="1" si="46">F344-G344</f>
        <v>4193.0890186589368</v>
      </c>
      <c r="I344" s="134">
        <f t="shared" ca="1" si="40"/>
        <v>0</v>
      </c>
      <c r="J344" s="133">
        <f t="shared" ref="J344:J381" ca="1" si="47">D344-H344-I344</f>
        <v>165017.28422657054</v>
      </c>
      <c r="K344" s="135"/>
      <c r="L344" s="99">
        <f t="shared" ca="1" si="43"/>
        <v>4738.1556280577761</v>
      </c>
      <c r="M344" s="136">
        <f>VLOOKUP(C344,Curve!S:T,2,FALSE)</f>
        <v>0.68193060189957444</v>
      </c>
    </row>
    <row r="345" spans="2:13" ht="12.75" customHeight="1" x14ac:dyDescent="0.4">
      <c r="B345" s="129">
        <v>324</v>
      </c>
      <c r="C345" s="132">
        <f t="shared" si="44"/>
        <v>52580</v>
      </c>
      <c r="D345" s="133">
        <f t="shared" ca="1" si="45"/>
        <v>165017.28422657054</v>
      </c>
      <c r="E345" s="130">
        <f ca="1">VLOOKUP(C345,Curve!S:U,3,FALSE)+$C$12</f>
        <v>3.8647162644921718</v>
      </c>
      <c r="F345" s="99">
        <f t="shared" ca="1" si="41"/>
        <v>4738.1238676043386</v>
      </c>
      <c r="G345" s="99">
        <f t="shared" ca="1" si="42"/>
        <v>531.50012451533564</v>
      </c>
      <c r="H345" s="99">
        <f t="shared" ca="1" si="46"/>
        <v>4206.6237430890033</v>
      </c>
      <c r="I345" s="134">
        <f t="shared" ca="1" si="40"/>
        <v>0</v>
      </c>
      <c r="J345" s="133">
        <f t="shared" ca="1" si="47"/>
        <v>160810.66048348154</v>
      </c>
      <c r="K345" s="135"/>
      <c r="L345" s="99">
        <f t="shared" ca="1" si="43"/>
        <v>4738.1238676043386</v>
      </c>
      <c r="M345" s="136">
        <f>VLOOKUP(C345,Curve!S:T,2,FALSE)</f>
        <v>0.68117110167673167</v>
      </c>
    </row>
    <row r="346" spans="2:13" ht="12.75" customHeight="1" x14ac:dyDescent="0.4">
      <c r="B346" s="129">
        <v>325</v>
      </c>
      <c r="C346" s="132">
        <f t="shared" si="44"/>
        <v>52611</v>
      </c>
      <c r="D346" s="133">
        <f t="shared" ca="1" si="45"/>
        <v>160810.66048348154</v>
      </c>
      <c r="E346" s="130">
        <f ca="1">VLOOKUP(C346,Curve!S:U,3,FALSE)+$C$12</f>
        <v>3.86438761882689</v>
      </c>
      <c r="F346" s="99">
        <f t="shared" ca="1" si="41"/>
        <v>4738.0999824191122</v>
      </c>
      <c r="G346" s="99">
        <f t="shared" ca="1" si="42"/>
        <v>517.90631256186634</v>
      </c>
      <c r="H346" s="99">
        <f t="shared" ca="1" si="46"/>
        <v>4220.1936698572463</v>
      </c>
      <c r="I346" s="134">
        <f t="shared" ca="1" si="40"/>
        <v>0</v>
      </c>
      <c r="J346" s="133">
        <f t="shared" ca="1" si="47"/>
        <v>156590.46681362428</v>
      </c>
      <c r="K346" s="135"/>
      <c r="L346" s="99">
        <f t="shared" ca="1" si="43"/>
        <v>4738.0999824191122</v>
      </c>
      <c r="M346" s="136">
        <f>VLOOKUP(C346,Curve!S:T,2,FALSE)</f>
        <v>0.68038736401172606</v>
      </c>
    </row>
    <row r="347" spans="2:13" ht="12.75" customHeight="1" x14ac:dyDescent="0.4">
      <c r="B347" s="129">
        <v>326</v>
      </c>
      <c r="C347" s="132">
        <f t="shared" si="44"/>
        <v>52642</v>
      </c>
      <c r="D347" s="133">
        <f t="shared" ca="1" si="45"/>
        <v>156590.46681362428</v>
      </c>
      <c r="E347" s="130">
        <f ca="1">VLOOKUP(C347,Curve!S:U,3,FALSE)+$C$12</f>
        <v>3.8639587335330328</v>
      </c>
      <c r="F347" s="99">
        <f t="shared" ca="1" si="41"/>
        <v>4738.0771242277915</v>
      </c>
      <c r="G347" s="99">
        <f t="shared" ca="1" si="42"/>
        <v>504.27188431741064</v>
      </c>
      <c r="H347" s="99">
        <f t="shared" ca="1" si="46"/>
        <v>4233.8052399103808</v>
      </c>
      <c r="I347" s="134">
        <f t="shared" ca="1" si="40"/>
        <v>0</v>
      </c>
      <c r="J347" s="133">
        <f t="shared" ca="1" si="47"/>
        <v>152356.66157371391</v>
      </c>
      <c r="K347" s="135"/>
      <c r="L347" s="99">
        <f t="shared" ca="1" si="43"/>
        <v>4738.0771242277915</v>
      </c>
      <c r="M347" s="136">
        <f>VLOOKUP(C347,Curve!S:T,2,FALSE)</f>
        <v>0.67960471523493515</v>
      </c>
    </row>
    <row r="348" spans="2:13" ht="12.75" customHeight="1" x14ac:dyDescent="0.4">
      <c r="B348" s="129">
        <v>327</v>
      </c>
      <c r="C348" s="132">
        <f t="shared" si="44"/>
        <v>52671</v>
      </c>
      <c r="D348" s="133">
        <f t="shared" ca="1" si="45"/>
        <v>152356.66157371391</v>
      </c>
      <c r="E348" s="130">
        <f ca="1">VLOOKUP(C348,Curve!S:U,3,FALSE)+$C$12</f>
        <v>3.8635512462195409</v>
      </c>
      <c r="F348" s="99">
        <f t="shared" ca="1" si="41"/>
        <v>4738.0481069934667</v>
      </c>
      <c r="G348" s="99">
        <f t="shared" ca="1" si="42"/>
        <v>490.58321091640704</v>
      </c>
      <c r="H348" s="99">
        <f t="shared" ca="1" si="46"/>
        <v>4247.4648960770601</v>
      </c>
      <c r="I348" s="134">
        <f t="shared" ca="1" si="40"/>
        <v>0</v>
      </c>
      <c r="J348" s="133">
        <f t="shared" ca="1" si="47"/>
        <v>148109.19667763685</v>
      </c>
      <c r="K348" s="135"/>
      <c r="L348" s="99">
        <f t="shared" ca="1" si="43"/>
        <v>4738.0481069934667</v>
      </c>
      <c r="M348" s="136">
        <f>VLOOKUP(C348,Curve!S:T,2,FALSE)</f>
        <v>0.67887360319590517</v>
      </c>
    </row>
    <row r="349" spans="2:13" ht="12.75" customHeight="1" x14ac:dyDescent="0.4">
      <c r="B349" s="129">
        <v>328</v>
      </c>
      <c r="C349" s="132">
        <f t="shared" si="44"/>
        <v>52702</v>
      </c>
      <c r="D349" s="133">
        <f t="shared" ca="1" si="45"/>
        <v>148109.19667763685</v>
      </c>
      <c r="E349" s="130">
        <f ca="1">VLOOKUP(C349,Curve!S:U,3,FALSE)+$C$12</f>
        <v>3.8631193566272293</v>
      </c>
      <c r="F349" s="99">
        <f t="shared" ca="1" si="41"/>
        <v>4738.0213106869887</v>
      </c>
      <c r="G349" s="99">
        <f t="shared" ca="1" si="42"/>
        <v>476.8562261670491</v>
      </c>
      <c r="H349" s="99">
        <f t="shared" ca="1" si="46"/>
        <v>4261.1650845199392</v>
      </c>
      <c r="I349" s="134">
        <f t="shared" ca="1" si="40"/>
        <v>0</v>
      </c>
      <c r="J349" s="133">
        <f t="shared" ca="1" si="47"/>
        <v>143848.0315931169</v>
      </c>
      <c r="K349" s="135"/>
      <c r="L349" s="99">
        <f t="shared" ca="1" si="43"/>
        <v>4738.0213106869887</v>
      </c>
      <c r="M349" s="136">
        <f>VLOOKUP(C349,Curve!S:T,2,FALSE)</f>
        <v>0.67809317089398335</v>
      </c>
    </row>
    <row r="350" spans="2:13" ht="12.75" customHeight="1" x14ac:dyDescent="0.4">
      <c r="B350" s="129">
        <v>329</v>
      </c>
      <c r="C350" s="132">
        <f t="shared" si="44"/>
        <v>52732</v>
      </c>
      <c r="D350" s="133">
        <f t="shared" ca="1" si="45"/>
        <v>143848.0315931169</v>
      </c>
      <c r="E350" s="130">
        <f ca="1">VLOOKUP(C350,Curve!S:U,3,FALSE)+$C$12</f>
        <v>3.862701178254766</v>
      </c>
      <c r="F350" s="99">
        <f t="shared" ca="1" si="41"/>
        <v>4737.993730093358</v>
      </c>
      <c r="G350" s="99">
        <f t="shared" ca="1" si="42"/>
        <v>463.08509605007924</v>
      </c>
      <c r="H350" s="99">
        <f t="shared" ca="1" si="46"/>
        <v>4274.9086340432787</v>
      </c>
      <c r="I350" s="134">
        <f t="shared" ca="1" si="40"/>
        <v>0</v>
      </c>
      <c r="J350" s="133">
        <f t="shared" ca="1" si="47"/>
        <v>139573.12295907363</v>
      </c>
      <c r="K350" s="135"/>
      <c r="L350" s="99">
        <f t="shared" ca="1" si="43"/>
        <v>4737.993730093358</v>
      </c>
      <c r="M350" s="136">
        <f>VLOOKUP(C350,Curve!S:T,2,FALSE)</f>
        <v>0.67733900528321311</v>
      </c>
    </row>
    <row r="351" spans="2:13" ht="12.75" customHeight="1" x14ac:dyDescent="0.4">
      <c r="B351" s="129">
        <v>330</v>
      </c>
      <c r="C351" s="132">
        <f t="shared" si="44"/>
        <v>52763</v>
      </c>
      <c r="D351" s="133">
        <f t="shared" ca="1" si="45"/>
        <v>139573.12295907363</v>
      </c>
      <c r="E351" s="130">
        <f ca="1">VLOOKUP(C351,Curve!S:U,3,FALSE)+$C$12</f>
        <v>3.8622692895720379</v>
      </c>
      <c r="F351" s="99">
        <f t="shared" ca="1" si="41"/>
        <v>4737.9678203350913</v>
      </c>
      <c r="G351" s="99">
        <f t="shared" ca="1" si="42"/>
        <v>449.27438875559255</v>
      </c>
      <c r="H351" s="99">
        <f t="shared" ca="1" si="46"/>
        <v>4288.6934315794988</v>
      </c>
      <c r="I351" s="134">
        <f t="shared" ca="1" si="40"/>
        <v>0</v>
      </c>
      <c r="J351" s="133">
        <f t="shared" ca="1" si="47"/>
        <v>135284.42952749413</v>
      </c>
      <c r="K351" s="135"/>
      <c r="L351" s="99">
        <f t="shared" ca="1" si="43"/>
        <v>4737.9678203350913</v>
      </c>
      <c r="M351" s="136">
        <f>VLOOKUP(C351,Curve!S:T,2,FALSE)</f>
        <v>0.67656081904465593</v>
      </c>
    </row>
    <row r="352" spans="2:13" ht="12.75" customHeight="1" x14ac:dyDescent="0.4">
      <c r="B352" s="129">
        <v>331</v>
      </c>
      <c r="C352" s="132">
        <f t="shared" si="44"/>
        <v>52793</v>
      </c>
      <c r="D352" s="133">
        <f t="shared" ca="1" si="45"/>
        <v>135284.42952749413</v>
      </c>
      <c r="E352" s="130">
        <f ca="1">VLOOKUP(C352,Curve!S:U,3,FALSE)+$C$12</f>
        <v>3.8618477405769269</v>
      </c>
      <c r="F352" s="99">
        <f t="shared" ca="1" si="41"/>
        <v>4737.941883312802</v>
      </c>
      <c r="G352" s="99">
        <f t="shared" ca="1" si="42"/>
        <v>435.42074793442765</v>
      </c>
      <c r="H352" s="99">
        <f t="shared" ca="1" si="46"/>
        <v>4302.5211353783743</v>
      </c>
      <c r="I352" s="134">
        <f t="shared" ca="1" si="40"/>
        <v>0</v>
      </c>
      <c r="J352" s="133">
        <f t="shared" ca="1" si="47"/>
        <v>130981.90839211576</v>
      </c>
      <c r="K352" s="135"/>
      <c r="L352" s="99">
        <f t="shared" ca="1" si="43"/>
        <v>4737.941883312802</v>
      </c>
      <c r="M352" s="136">
        <f>VLOOKUP(C352,Curve!S:T,2,FALSE)</f>
        <v>0.67580882352354743</v>
      </c>
    </row>
    <row r="353" spans="2:13" ht="12.75" customHeight="1" x14ac:dyDescent="0.4">
      <c r="B353" s="129">
        <v>332</v>
      </c>
      <c r="C353" s="132">
        <f t="shared" si="44"/>
        <v>52824</v>
      </c>
      <c r="D353" s="133">
        <f t="shared" ca="1" si="45"/>
        <v>130981.90839211576</v>
      </c>
      <c r="E353" s="130">
        <f ca="1">VLOOKUP(C353,Curve!S:U,3,FALSE)+$C$12</f>
        <v>3.8614191119104113</v>
      </c>
      <c r="F353" s="99">
        <f t="shared" ca="1" si="41"/>
        <v>4737.9173706442489</v>
      </c>
      <c r="G353" s="99">
        <f t="shared" ca="1" si="42"/>
        <v>421.52682248378852</v>
      </c>
      <c r="H353" s="99">
        <f t="shared" ca="1" si="46"/>
        <v>4316.3905481604606</v>
      </c>
      <c r="I353" s="134">
        <f t="shared" ca="1" si="40"/>
        <v>0</v>
      </c>
      <c r="J353" s="133">
        <f t="shared" ca="1" si="47"/>
        <v>126665.5178439553</v>
      </c>
      <c r="K353" s="135"/>
      <c r="L353" s="99">
        <f t="shared" ca="1" si="43"/>
        <v>4737.9173706442489</v>
      </c>
      <c r="M353" s="136">
        <f>VLOOKUP(C353,Curve!S:T,2,FALSE)</f>
        <v>0.675032878004589</v>
      </c>
    </row>
    <row r="354" spans="2:13" ht="12.75" customHeight="1" x14ac:dyDescent="0.4">
      <c r="B354" s="129">
        <v>333</v>
      </c>
      <c r="C354" s="132">
        <f t="shared" si="44"/>
        <v>52855</v>
      </c>
      <c r="D354" s="133">
        <f t="shared" ca="1" si="45"/>
        <v>126665.5178439553</v>
      </c>
      <c r="E354" s="130">
        <f ca="1">VLOOKUP(C354,Curve!S:U,3,FALSE)+$C$12</f>
        <v>3.8609872245908594</v>
      </c>
      <c r="F354" s="99">
        <f t="shared" ca="1" si="41"/>
        <v>4737.8932640938456</v>
      </c>
      <c r="G354" s="99">
        <f t="shared" ca="1" si="42"/>
        <v>407.59054285223186</v>
      </c>
      <c r="H354" s="99">
        <f t="shared" ca="1" si="46"/>
        <v>4330.3027212416137</v>
      </c>
      <c r="I354" s="134">
        <f t="shared" ca="1" si="40"/>
        <v>0</v>
      </c>
      <c r="J354" s="133">
        <f t="shared" ca="1" si="47"/>
        <v>122335.21512271368</v>
      </c>
      <c r="K354" s="135"/>
      <c r="L354" s="99">
        <f t="shared" ca="1" si="43"/>
        <v>4737.8932640938456</v>
      </c>
      <c r="M354" s="136">
        <f>VLOOKUP(C354,Curve!S:T,2,FALSE)</f>
        <v>0.67425806556546974</v>
      </c>
    </row>
    <row r="355" spans="2:13" ht="12.75" customHeight="1" x14ac:dyDescent="0.4">
      <c r="B355" s="129">
        <v>334</v>
      </c>
      <c r="C355" s="132">
        <f t="shared" si="44"/>
        <v>52885</v>
      </c>
      <c r="D355" s="133">
        <f t="shared" ca="1" si="45"/>
        <v>122335.21512271368</v>
      </c>
      <c r="E355" s="130">
        <f ca="1">VLOOKUP(C355,Curve!S:U,3,FALSE)+$C$12</f>
        <v>3.8605690484188582</v>
      </c>
      <c r="F355" s="99">
        <f t="shared" ca="1" si="41"/>
        <v>4737.8697991881481</v>
      </c>
      <c r="G355" s="99">
        <f t="shared" ca="1" si="42"/>
        <v>393.61225225531001</v>
      </c>
      <c r="H355" s="99">
        <f t="shared" ca="1" si="46"/>
        <v>4344.2575469328385</v>
      </c>
      <c r="I355" s="134">
        <f t="shared" ca="1" si="40"/>
        <v>0</v>
      </c>
      <c r="J355" s="133">
        <f t="shared" ca="1" si="47"/>
        <v>117990.95757578083</v>
      </c>
      <c r="K355" s="135"/>
      <c r="L355" s="99">
        <f t="shared" ca="1" si="43"/>
        <v>4737.8697991881481</v>
      </c>
      <c r="M355" s="136">
        <f>VLOOKUP(C355,Curve!S:T,2,FALSE)</f>
        <v>0.67350932972627142</v>
      </c>
    </row>
    <row r="356" spans="2:13" ht="12.75" customHeight="1" x14ac:dyDescent="0.4">
      <c r="B356" s="129">
        <v>335</v>
      </c>
      <c r="C356" s="132">
        <f t="shared" si="44"/>
        <v>52916</v>
      </c>
      <c r="D356" s="133">
        <f t="shared" ca="1" si="45"/>
        <v>117990.95757578083</v>
      </c>
      <c r="E356" s="130">
        <f ca="1">VLOOKUP(C356,Curve!S:U,3,FALSE)+$C$12</f>
        <v>3.8601371620055813</v>
      </c>
      <c r="F356" s="99">
        <f t="shared" ca="1" si="41"/>
        <v>4737.8478788242346</v>
      </c>
      <c r="G356" s="99">
        <f t="shared" ca="1" si="42"/>
        <v>379.59353234196834</v>
      </c>
      <c r="H356" s="99">
        <f t="shared" ca="1" si="46"/>
        <v>4358.2543464822666</v>
      </c>
      <c r="I356" s="134">
        <f t="shared" ca="1" si="40"/>
        <v>0</v>
      </c>
      <c r="J356" s="133">
        <f t="shared" ca="1" si="47"/>
        <v>113632.70322929857</v>
      </c>
      <c r="K356" s="135"/>
      <c r="L356" s="99">
        <f t="shared" ca="1" si="43"/>
        <v>4737.8478788242346</v>
      </c>
      <c r="M356" s="136">
        <f>VLOOKUP(C356,Curve!S:T,2,FALSE)</f>
        <v>0.67273674521295734</v>
      </c>
    </row>
    <row r="357" spans="2:13" ht="12.75" customHeight="1" x14ac:dyDescent="0.4">
      <c r="B357" s="129">
        <v>336</v>
      </c>
      <c r="C357" s="132">
        <f t="shared" si="44"/>
        <v>52946</v>
      </c>
      <c r="D357" s="133">
        <f t="shared" ca="1" si="45"/>
        <v>113632.70322929857</v>
      </c>
      <c r="E357" s="130">
        <f ca="1">VLOOKUP(C357,Curve!S:U,3,FALSE)+$C$12</f>
        <v>3.8596239515519359</v>
      </c>
      <c r="F357" s="99">
        <f t="shared" ca="1" si="41"/>
        <v>4737.826066502832</v>
      </c>
      <c r="G357" s="99">
        <f t="shared" ca="1" si="42"/>
        <v>365.53151712880589</v>
      </c>
      <c r="H357" s="99">
        <f t="shared" ca="1" si="46"/>
        <v>4372.2945493740262</v>
      </c>
      <c r="I357" s="134">
        <f t="shared" ca="1" si="40"/>
        <v>0</v>
      </c>
      <c r="J357" s="133">
        <f t="shared" ca="1" si="47"/>
        <v>109260.40867992454</v>
      </c>
      <c r="K357" s="135"/>
      <c r="L357" s="99">
        <f t="shared" ca="1" si="43"/>
        <v>4737.826066502832</v>
      </c>
      <c r="M357" s="136">
        <f>VLOOKUP(C357,Curve!S:T,2,FALSE)</f>
        <v>0.67199016194221006</v>
      </c>
    </row>
    <row r="358" spans="2:13" ht="12.75" customHeight="1" x14ac:dyDescent="0.4">
      <c r="B358" s="129">
        <v>337</v>
      </c>
      <c r="C358" s="132">
        <f t="shared" si="44"/>
        <v>52977</v>
      </c>
      <c r="D358" s="133">
        <f t="shared" ca="1" si="45"/>
        <v>109260.40867992454</v>
      </c>
      <c r="E358" s="130">
        <f ca="1">VLOOKUP(C358,Curve!S:U,3,FALSE)+$C$12</f>
        <v>3.8591007030163693</v>
      </c>
      <c r="F358" s="99">
        <f t="shared" ca="1" si="41"/>
        <v>4737.8011304011752</v>
      </c>
      <c r="G358" s="99">
        <f t="shared" ca="1" si="42"/>
        <v>351.4200752478248</v>
      </c>
      <c r="H358" s="99">
        <f t="shared" ca="1" si="46"/>
        <v>4386.3810551533506</v>
      </c>
      <c r="I358" s="134">
        <f t="shared" ca="1" si="40"/>
        <v>0</v>
      </c>
      <c r="J358" s="133">
        <f t="shared" ca="1" si="47"/>
        <v>104874.02762477119</v>
      </c>
      <c r="K358" s="135"/>
      <c r="L358" s="99">
        <f t="shared" ca="1" si="43"/>
        <v>4737.8011304011752</v>
      </c>
      <c r="M358" s="136">
        <f>VLOOKUP(C358,Curve!S:T,2,FALSE)</f>
        <v>0.67121985161901465</v>
      </c>
    </row>
    <row r="359" spans="2:13" ht="12.75" customHeight="1" x14ac:dyDescent="0.4">
      <c r="B359" s="129">
        <v>338</v>
      </c>
      <c r="C359" s="132">
        <f t="shared" si="44"/>
        <v>53008</v>
      </c>
      <c r="D359" s="133">
        <f t="shared" ca="1" si="45"/>
        <v>104874.02762477119</v>
      </c>
      <c r="E359" s="130">
        <f ca="1">VLOOKUP(C359,Curve!S:U,3,FALSE)+$C$12</f>
        <v>3.8586638626504</v>
      </c>
      <c r="F359" s="99">
        <f t="shared" ca="1" si="41"/>
        <v>4737.7767103732367</v>
      </c>
      <c r="G359" s="99">
        <f t="shared" ca="1" si="42"/>
        <v>337.26619477909384</v>
      </c>
      <c r="H359" s="99">
        <f t="shared" ca="1" si="46"/>
        <v>4400.5105155941428</v>
      </c>
      <c r="I359" s="134">
        <f t="shared" ca="1" si="40"/>
        <v>0</v>
      </c>
      <c r="J359" s="133">
        <f t="shared" ca="1" si="47"/>
        <v>100473.51710917705</v>
      </c>
      <c r="K359" s="135"/>
      <c r="L359" s="99">
        <f t="shared" ca="1" si="43"/>
        <v>4737.7767103732367</v>
      </c>
      <c r="M359" s="136">
        <f>VLOOKUP(C359,Curve!S:T,2,FALSE)</f>
        <v>0.67045071826596581</v>
      </c>
    </row>
    <row r="360" spans="2:13" ht="12.75" customHeight="1" x14ac:dyDescent="0.4">
      <c r="B360" s="129">
        <v>339</v>
      </c>
      <c r="C360" s="132">
        <f t="shared" si="44"/>
        <v>53036</v>
      </c>
      <c r="D360" s="133">
        <f t="shared" ca="1" si="45"/>
        <v>100473.51710917705</v>
      </c>
      <c r="E360" s="130">
        <f ca="1">VLOOKUP(C360,Curve!S:U,3,FALSE)+$C$12</f>
        <v>3.858266252281326</v>
      </c>
      <c r="F360" s="99">
        <f t="shared" ca="1" si="41"/>
        <v>4737.7571619683649</v>
      </c>
      <c r="G360" s="99">
        <f t="shared" ca="1" si="42"/>
        <v>323.07794135214016</v>
      </c>
      <c r="H360" s="99">
        <f t="shared" ca="1" si="46"/>
        <v>4414.6792206162245</v>
      </c>
      <c r="I360" s="134">
        <f t="shared" ca="1" si="40"/>
        <v>0</v>
      </c>
      <c r="J360" s="133">
        <f t="shared" ca="1" si="47"/>
        <v>96058.837888560825</v>
      </c>
      <c r="K360" s="135"/>
      <c r="L360" s="99">
        <f t="shared" ca="1" si="43"/>
        <v>4737.7571619683649</v>
      </c>
      <c r="M360" s="136">
        <f>VLOOKUP(C360,Curve!S:T,2,FALSE)</f>
        <v>0.66975699615622508</v>
      </c>
    </row>
    <row r="361" spans="2:13" ht="12.75" customHeight="1" x14ac:dyDescent="0.4">
      <c r="B361" s="129">
        <v>340</v>
      </c>
      <c r="C361" s="132">
        <f t="shared" si="44"/>
        <v>53067</v>
      </c>
      <c r="D361" s="133">
        <f t="shared" ca="1" si="45"/>
        <v>96058.837888560825</v>
      </c>
      <c r="E361" s="130">
        <f ca="1">VLOOKUP(C361,Curve!S:U,3,FALSE)+$C$12</f>
        <v>3.8578331852882153</v>
      </c>
      <c r="F361" s="99">
        <f t="shared" ca="1" si="41"/>
        <v>4737.7401335229533</v>
      </c>
      <c r="G361" s="99">
        <f t="shared" ca="1" si="42"/>
        <v>308.8504770489975</v>
      </c>
      <c r="H361" s="99">
        <f t="shared" ca="1" si="46"/>
        <v>4428.8896564739562</v>
      </c>
      <c r="I361" s="134">
        <f t="shared" ca="1" si="40"/>
        <v>0</v>
      </c>
      <c r="J361" s="133">
        <f t="shared" ca="1" si="47"/>
        <v>91629.94823208687</v>
      </c>
      <c r="K361" s="135"/>
      <c r="L361" s="99">
        <f t="shared" ca="1" si="43"/>
        <v>4737.7401335229533</v>
      </c>
      <c r="M361" s="136">
        <f>VLOOKUP(C361,Curve!S:T,2,FALSE)</f>
        <v>0.66899000681651677</v>
      </c>
    </row>
    <row r="362" spans="2:13" ht="12.75" customHeight="1" x14ac:dyDescent="0.4">
      <c r="B362" s="129">
        <v>341</v>
      </c>
      <c r="C362" s="132">
        <f t="shared" si="44"/>
        <v>53097</v>
      </c>
      <c r="D362" s="133">
        <f t="shared" ca="1" si="45"/>
        <v>91629.94823208687</v>
      </c>
      <c r="E362" s="130">
        <f ca="1">VLOOKUP(C362,Curve!S:U,3,FALSE)+$C$12</f>
        <v>3.8574138668984492</v>
      </c>
      <c r="F362" s="99">
        <f t="shared" ca="1" si="41"/>
        <v>4737.7224200872934</v>
      </c>
      <c r="G362" s="99">
        <f t="shared" ca="1" si="42"/>
        <v>294.57754587998835</v>
      </c>
      <c r="H362" s="99">
        <f t="shared" ca="1" si="46"/>
        <v>4443.1448742073053</v>
      </c>
      <c r="I362" s="134">
        <f t="shared" ca="1" si="40"/>
        <v>0</v>
      </c>
      <c r="J362" s="133">
        <f t="shared" ca="1" si="47"/>
        <v>87186.803357879558</v>
      </c>
      <c r="K362" s="135"/>
      <c r="L362" s="99">
        <f t="shared" ca="1" si="43"/>
        <v>4737.7224200872934</v>
      </c>
      <c r="M362" s="136">
        <f>VLOOKUP(C362,Curve!S:T,2,FALSE)</f>
        <v>0.66824883004607516</v>
      </c>
    </row>
    <row r="363" spans="2:13" ht="12.75" customHeight="1" x14ac:dyDescent="0.4">
      <c r="B363" s="129">
        <v>342</v>
      </c>
      <c r="C363" s="132">
        <f t="shared" si="44"/>
        <v>53128</v>
      </c>
      <c r="D363" s="133">
        <f t="shared" ca="1" si="45"/>
        <v>87186.803357879558</v>
      </c>
      <c r="E363" s="130">
        <f ca="1">VLOOKUP(C363,Curve!S:U,3,FALSE)+$C$12</f>
        <v>3.8569808008128792</v>
      </c>
      <c r="F363" s="99">
        <f t="shared" ca="1" si="41"/>
        <v>4737.7060769285863</v>
      </c>
      <c r="G363" s="99">
        <f t="shared" ca="1" si="42"/>
        <v>280.26298690269408</v>
      </c>
      <c r="H363" s="99">
        <f t="shared" ca="1" si="46"/>
        <v>4457.4430900258922</v>
      </c>
      <c r="I363" s="134">
        <f t="shared" ca="1" si="40"/>
        <v>0</v>
      </c>
      <c r="J363" s="133">
        <f t="shared" ca="1" si="47"/>
        <v>82729.36026785367</v>
      </c>
      <c r="K363" s="135"/>
      <c r="L363" s="99">
        <f t="shared" ca="1" si="43"/>
        <v>4737.7060769285863</v>
      </c>
      <c r="M363" s="136">
        <f>VLOOKUP(C363,Curve!S:T,2,FALSE)</f>
        <v>0.66748404456859323</v>
      </c>
    </row>
    <row r="364" spans="2:13" ht="12.75" customHeight="1" x14ac:dyDescent="0.4">
      <c r="B364" s="129">
        <v>343</v>
      </c>
      <c r="C364" s="132">
        <f t="shared" si="44"/>
        <v>53158</v>
      </c>
      <c r="D364" s="133">
        <f t="shared" ca="1" si="45"/>
        <v>82729.36026785367</v>
      </c>
      <c r="E364" s="130">
        <f ca="1">VLOOKUP(C364,Curve!S:U,3,FALSE)+$C$12</f>
        <v>3.8565581026108386</v>
      </c>
      <c r="F364" s="99">
        <f t="shared" ca="1" si="41"/>
        <v>4737.6900332687073</v>
      </c>
      <c r="G364" s="99">
        <f t="shared" ca="1" si="42"/>
        <v>265.90462851386957</v>
      </c>
      <c r="H364" s="99">
        <f t="shared" ca="1" si="46"/>
        <v>4471.7854047548381</v>
      </c>
      <c r="I364" s="134">
        <f t="shared" ca="1" si="40"/>
        <v>0</v>
      </c>
      <c r="J364" s="133">
        <f t="shared" ca="1" si="47"/>
        <v>78257.574863098838</v>
      </c>
      <c r="K364" s="135"/>
      <c r="L364" s="99">
        <f t="shared" ca="1" si="43"/>
        <v>4737.6900332687073</v>
      </c>
      <c r="M364" s="136">
        <f>VLOOKUP(C364,Curve!S:T,2,FALSE)</f>
        <v>0.66674499711886903</v>
      </c>
    </row>
    <row r="365" spans="2:13" ht="12.75" customHeight="1" x14ac:dyDescent="0.4">
      <c r="B365" s="129">
        <v>344</v>
      </c>
      <c r="C365" s="132">
        <f t="shared" si="44"/>
        <v>53189</v>
      </c>
      <c r="D365" s="133">
        <f t="shared" ca="1" si="45"/>
        <v>78257.574863098838</v>
      </c>
      <c r="E365" s="130">
        <f ca="1">VLOOKUP(C365,Curve!S:U,3,FALSE)+$C$12</f>
        <v>3.8561283054450479</v>
      </c>
      <c r="F365" s="99">
        <f t="shared" ca="1" si="41"/>
        <v>4737.6751899142901</v>
      </c>
      <c r="G365" s="99">
        <f t="shared" ca="1" si="42"/>
        <v>251.50407035746511</v>
      </c>
      <c r="H365" s="99">
        <f t="shared" ca="1" si="46"/>
        <v>4486.171119556825</v>
      </c>
      <c r="I365" s="134">
        <f t="shared" ca="1" si="40"/>
        <v>0</v>
      </c>
      <c r="J365" s="133">
        <f t="shared" ca="1" si="47"/>
        <v>73771.403743542018</v>
      </c>
      <c r="K365" s="135"/>
      <c r="L365" s="99">
        <f t="shared" ca="1" si="43"/>
        <v>4737.6751899142901</v>
      </c>
      <c r="M365" s="136">
        <f>VLOOKUP(C365,Curve!S:T,2,FALSE)</f>
        <v>0.66598241028557248</v>
      </c>
    </row>
    <row r="366" spans="2:13" ht="12.75" customHeight="1" x14ac:dyDescent="0.4">
      <c r="B366" s="129">
        <v>345</v>
      </c>
      <c r="C366" s="132">
        <f t="shared" si="44"/>
        <v>53220</v>
      </c>
      <c r="D366" s="133">
        <f t="shared" ca="1" si="45"/>
        <v>73771.403743542018</v>
      </c>
      <c r="E366" s="130">
        <f ca="1">VLOOKUP(C366,Curve!S:U,3,FALSE)+$C$12</f>
        <v>3.8556952407371314</v>
      </c>
      <c r="F366" s="99">
        <f t="shared" ca="1" si="41"/>
        <v>4737.6609280924813</v>
      </c>
      <c r="G366" s="99">
        <f t="shared" ca="1" si="42"/>
        <v>237.05999842323931</v>
      </c>
      <c r="H366" s="99">
        <f t="shared" ca="1" si="46"/>
        <v>4500.6009296692419</v>
      </c>
      <c r="I366" s="134">
        <f t="shared" ca="1" si="40"/>
        <v>0</v>
      </c>
      <c r="J366" s="133">
        <f t="shared" ca="1" si="47"/>
        <v>69270.802813872782</v>
      </c>
      <c r="K366" s="135"/>
      <c r="L366" s="99">
        <f t="shared" ca="1" si="43"/>
        <v>4737.6609280924813</v>
      </c>
      <c r="M366" s="136">
        <f>VLOOKUP(C366,Curve!S:T,2,FALSE)</f>
        <v>0.66522093523599979</v>
      </c>
    </row>
    <row r="367" spans="2:13" ht="12.75" customHeight="1" x14ac:dyDescent="0.4">
      <c r="B367" s="129">
        <v>346</v>
      </c>
      <c r="C367" s="132">
        <f t="shared" si="44"/>
        <v>53250</v>
      </c>
      <c r="D367" s="133">
        <f t="shared" ca="1" si="45"/>
        <v>69270.802813872782</v>
      </c>
      <c r="E367" s="130">
        <f ca="1">VLOOKUP(C367,Curve!S:U,3,FALSE)+$C$12</f>
        <v>3.8552759245528234</v>
      </c>
      <c r="F367" s="99">
        <f t="shared" ca="1" si="41"/>
        <v>4737.6473958876904</v>
      </c>
      <c r="G367" s="99">
        <f t="shared" ca="1" si="42"/>
        <v>222.57258727624128</v>
      </c>
      <c r="H367" s="99">
        <f t="shared" ca="1" si="46"/>
        <v>4515.074808611449</v>
      </c>
      <c r="I367" s="134">
        <f t="shared" ca="1" si="40"/>
        <v>0</v>
      </c>
      <c r="J367" s="133">
        <f t="shared" ca="1" si="47"/>
        <v>64755.728005261335</v>
      </c>
      <c r="K367" s="135"/>
      <c r="L367" s="99">
        <f t="shared" ca="1" si="43"/>
        <v>4737.6473958876904</v>
      </c>
      <c r="M367" s="136">
        <f>VLOOKUP(C367,Curve!S:T,2,FALSE)</f>
        <v>0.6644850862472742</v>
      </c>
    </row>
    <row r="368" spans="2:13" ht="12.75" customHeight="1" x14ac:dyDescent="0.4">
      <c r="B368" s="129">
        <v>347</v>
      </c>
      <c r="C368" s="132">
        <f t="shared" si="44"/>
        <v>53281</v>
      </c>
      <c r="D368" s="133">
        <f t="shared" ca="1" si="45"/>
        <v>64755.728005261335</v>
      </c>
      <c r="E368" s="130">
        <f ca="1">VLOOKUP(C368,Curve!S:U,3,FALSE)+$C$12</f>
        <v>3.8548428607560004</v>
      </c>
      <c r="F368" s="99">
        <f t="shared" ca="1" si="41"/>
        <v>4737.6351056049843</v>
      </c>
      <c r="G368" s="99">
        <f t="shared" ca="1" si="42"/>
        <v>208.04266596297919</v>
      </c>
      <c r="H368" s="99">
        <f t="shared" ca="1" si="46"/>
        <v>4529.592439642005</v>
      </c>
      <c r="I368" s="134">
        <f t="shared" ca="1" si="40"/>
        <v>0</v>
      </c>
      <c r="J368" s="133">
        <f t="shared" ca="1" si="47"/>
        <v>60226.135565619334</v>
      </c>
      <c r="K368" s="135"/>
      <c r="L368" s="99">
        <f t="shared" ca="1" si="43"/>
        <v>4737.6351056049843</v>
      </c>
      <c r="M368" s="136">
        <f>VLOOKUP(C368,Curve!S:T,2,FALSE)</f>
        <v>0.66372579728769265</v>
      </c>
    </row>
    <row r="369" spans="2:13" ht="12.75" customHeight="1" x14ac:dyDescent="0.4">
      <c r="B369" s="129">
        <v>348</v>
      </c>
      <c r="C369" s="132">
        <f t="shared" si="44"/>
        <v>53311</v>
      </c>
      <c r="D369" s="133">
        <f t="shared" ca="1" si="45"/>
        <v>60226.135565619334</v>
      </c>
      <c r="E369" s="130">
        <f ca="1">VLOOKUP(C369,Curve!S:U,3,FALSE)+$C$12</f>
        <v>3.8544201647887277</v>
      </c>
      <c r="F369" s="99">
        <f t="shared" ca="1" si="41"/>
        <v>4737.6232522312866</v>
      </c>
      <c r="G369" s="99">
        <f t="shared" ca="1" si="42"/>
        <v>193.46857393004225</v>
      </c>
      <c r="H369" s="99">
        <f t="shared" ca="1" si="46"/>
        <v>4544.1546783012445</v>
      </c>
      <c r="I369" s="134">
        <f t="shared" ca="1" si="40"/>
        <v>0</v>
      </c>
      <c r="J369" s="133">
        <f t="shared" ca="1" si="47"/>
        <v>55681.980887318088</v>
      </c>
      <c r="K369" s="135"/>
      <c r="L369" s="99">
        <f t="shared" ca="1" si="43"/>
        <v>4737.6232522312866</v>
      </c>
      <c r="M369" s="136">
        <f>VLOOKUP(C369,Curve!S:T,2,FALSE)</f>
        <v>0.66299206045135184</v>
      </c>
    </row>
    <row r="370" spans="2:13" ht="12.75" customHeight="1" x14ac:dyDescent="0.4">
      <c r="B370" s="129">
        <v>349</v>
      </c>
      <c r="C370" s="132">
        <f t="shared" si="44"/>
        <v>53342</v>
      </c>
      <c r="D370" s="133">
        <f t="shared" ca="1" si="45"/>
        <v>55681.980887318088</v>
      </c>
      <c r="E370" s="130">
        <f ca="1">VLOOKUP(C370,Curve!S:U,3,FALSE)+$C$12</f>
        <v>3.8539971312211962</v>
      </c>
      <c r="F370" s="99">
        <f t="shared" ca="1" si="41"/>
        <v>4737.612503269962</v>
      </c>
      <c r="G370" s="99">
        <f t="shared" ca="1" si="42"/>
        <v>178.85145828954947</v>
      </c>
      <c r="H370" s="99">
        <f t="shared" ca="1" si="46"/>
        <v>4558.7610449804124</v>
      </c>
      <c r="I370" s="134">
        <f t="shared" ca="1" si="40"/>
        <v>0</v>
      </c>
      <c r="J370" s="133">
        <f t="shared" ca="1" si="47"/>
        <v>51123.219842337676</v>
      </c>
      <c r="K370" s="135"/>
      <c r="L370" s="99">
        <f t="shared" ca="1" si="43"/>
        <v>4737.612503269962</v>
      </c>
      <c r="M370" s="136">
        <f>VLOOKUP(C370,Curve!S:T,2,FALSE)</f>
        <v>0.66223495241619434</v>
      </c>
    </row>
    <row r="371" spans="2:13" ht="12.75" customHeight="1" x14ac:dyDescent="0.4">
      <c r="B371" s="129">
        <v>350</v>
      </c>
      <c r="C371" s="132">
        <f t="shared" si="44"/>
        <v>53373</v>
      </c>
      <c r="D371" s="133">
        <f t="shared" ca="1" si="45"/>
        <v>51123.219842337676</v>
      </c>
      <c r="E371" s="130">
        <f ca="1">VLOOKUP(C371,Curve!S:U,3,FALSE)+$C$12</f>
        <v>3.853563545594838</v>
      </c>
      <c r="F371" s="99">
        <f t="shared" ca="1" si="41"/>
        <v>4737.6025679010763</v>
      </c>
      <c r="G371" s="99">
        <f t="shared" ca="1" si="42"/>
        <v>164.19061884263328</v>
      </c>
      <c r="H371" s="99">
        <f t="shared" ca="1" si="46"/>
        <v>4573.4119490584435</v>
      </c>
      <c r="I371" s="134">
        <f t="shared" ca="1" si="40"/>
        <v>0</v>
      </c>
      <c r="J371" s="133">
        <f t="shared" ca="1" si="47"/>
        <v>46549.807893279234</v>
      </c>
      <c r="K371" s="135"/>
      <c r="L371" s="99">
        <f t="shared" ca="1" si="43"/>
        <v>4737.6025679010763</v>
      </c>
      <c r="M371" s="136">
        <f>VLOOKUP(C371,Curve!S:T,2,FALSE)</f>
        <v>0.66147894345189939</v>
      </c>
    </row>
    <row r="372" spans="2:13" ht="12.75" customHeight="1" x14ac:dyDescent="0.4">
      <c r="B372" s="129">
        <v>351</v>
      </c>
      <c r="C372" s="132">
        <f t="shared" si="44"/>
        <v>53401</v>
      </c>
      <c r="D372" s="133">
        <f t="shared" ca="1" si="45"/>
        <v>46549.807893279234</v>
      </c>
      <c r="E372" s="130">
        <f ca="1">VLOOKUP(C372,Curve!S:U,3,FALSE)+$C$12</f>
        <v>3.8531659402351126</v>
      </c>
      <c r="F372" s="99">
        <f t="shared" ca="1" si="41"/>
        <v>4737.5932283009579</v>
      </c>
      <c r="G372" s="99">
        <f t="shared" ca="1" si="42"/>
        <v>149.4855356266531</v>
      </c>
      <c r="H372" s="99">
        <f t="shared" ca="1" si="46"/>
        <v>4588.1076926743044</v>
      </c>
      <c r="I372" s="134">
        <f t="shared" ca="1" si="40"/>
        <v>0</v>
      </c>
      <c r="J372" s="133">
        <f t="shared" ca="1" si="47"/>
        <v>41961.70020060493</v>
      </c>
      <c r="K372" s="135"/>
      <c r="L372" s="99">
        <f t="shared" ca="1" si="43"/>
        <v>4737.5932283009579</v>
      </c>
      <c r="M372" s="136">
        <f>VLOOKUP(C372,Curve!S:T,2,FALSE)</f>
        <v>0.6607970553469581</v>
      </c>
    </row>
    <row r="373" spans="2:13" ht="12.75" customHeight="1" x14ac:dyDescent="0.4">
      <c r="B373" s="129">
        <v>352</v>
      </c>
      <c r="C373" s="132">
        <f t="shared" si="44"/>
        <v>53432</v>
      </c>
      <c r="D373" s="133">
        <f t="shared" ca="1" si="45"/>
        <v>41961.70020060493</v>
      </c>
      <c r="E373" s="130">
        <f ca="1">VLOOKUP(C373,Curve!S:U,3,FALSE)+$C$12</f>
        <v>3.8527328786901993</v>
      </c>
      <c r="F373" s="99">
        <f t="shared" ca="1" si="41"/>
        <v>4737.5854381538729</v>
      </c>
      <c r="G373" s="99">
        <f t="shared" ca="1" si="42"/>
        <v>134.73782833943986</v>
      </c>
      <c r="H373" s="99">
        <f t="shared" ca="1" si="46"/>
        <v>4602.8476098144329</v>
      </c>
      <c r="I373" s="134">
        <f t="shared" ca="1" si="40"/>
        <v>0</v>
      </c>
      <c r="J373" s="133">
        <f t="shared" ca="1" si="47"/>
        <v>37358.852590790499</v>
      </c>
      <c r="K373" s="135"/>
      <c r="L373" s="99">
        <f t="shared" ca="1" si="43"/>
        <v>4737.5854381538729</v>
      </c>
      <c r="M373" s="136">
        <f>VLOOKUP(C373,Curve!S:T,2,FALSE)</f>
        <v>0.66004314761918481</v>
      </c>
    </row>
    <row r="374" spans="2:13" ht="12.75" customHeight="1" x14ac:dyDescent="0.4">
      <c r="B374" s="129">
        <v>353</v>
      </c>
      <c r="C374" s="132">
        <f t="shared" si="44"/>
        <v>53462</v>
      </c>
      <c r="D374" s="133">
        <f t="shared" ca="1" si="45"/>
        <v>37358.852590790499</v>
      </c>
      <c r="E374" s="130">
        <f ca="1">VLOOKUP(C374,Curve!S:U,3,FALSE)+$C$12</f>
        <v>3.8523135655755247</v>
      </c>
      <c r="F374" s="99">
        <f t="shared" ca="1" si="41"/>
        <v>4737.5777977180942</v>
      </c>
      <c r="G374" s="99">
        <f t="shared" ca="1" si="42"/>
        <v>119.94473307223258</v>
      </c>
      <c r="H374" s="99">
        <f t="shared" ca="1" si="46"/>
        <v>4617.6330646458619</v>
      </c>
      <c r="I374" s="134">
        <f t="shared" ca="1" si="40"/>
        <v>0</v>
      </c>
      <c r="J374" s="133">
        <f t="shared" ca="1" si="47"/>
        <v>32741.219526144636</v>
      </c>
      <c r="K374" s="135"/>
      <c r="L374" s="99">
        <f t="shared" ca="1" si="43"/>
        <v>4737.5777977180942</v>
      </c>
      <c r="M374" s="136">
        <f>VLOOKUP(C374,Curve!S:T,2,FALSE)</f>
        <v>0.65931461001619873</v>
      </c>
    </row>
    <row r="375" spans="2:13" ht="12.75" customHeight="1" x14ac:dyDescent="0.4">
      <c r="B375" s="129">
        <v>354</v>
      </c>
      <c r="C375" s="132">
        <f t="shared" si="44"/>
        <v>53493</v>
      </c>
      <c r="D375" s="133">
        <f t="shared" ca="1" si="45"/>
        <v>32741.219526144636</v>
      </c>
      <c r="E375" s="130">
        <f ca="1">VLOOKUP(C375,Curve!S:U,3,FALSE)+$C$12</f>
        <v>3.8518805049496319</v>
      </c>
      <c r="F375" s="99">
        <f t="shared" ca="1" si="41"/>
        <v>4737.5712183081405</v>
      </c>
      <c r="G375" s="99">
        <f t="shared" ca="1" si="42"/>
        <v>105.10787011171102</v>
      </c>
      <c r="H375" s="99">
        <f t="shared" ca="1" si="46"/>
        <v>4632.4633481964293</v>
      </c>
      <c r="I375" s="134">
        <f t="shared" ca="1" si="40"/>
        <v>0</v>
      </c>
      <c r="J375" s="133">
        <f t="shared" ca="1" si="47"/>
        <v>28108.756177948206</v>
      </c>
      <c r="K375" s="135"/>
      <c r="L375" s="99">
        <f t="shared" ca="1" si="43"/>
        <v>4737.5712183081405</v>
      </c>
      <c r="M375" s="136">
        <f>VLOOKUP(C375,Curve!S:T,2,FALSE)</f>
        <v>0.65856286401320774</v>
      </c>
    </row>
    <row r="376" spans="2:13" ht="12.75" customHeight="1" x14ac:dyDescent="0.4">
      <c r="B376" s="129">
        <v>355</v>
      </c>
      <c r="C376" s="132">
        <f t="shared" si="44"/>
        <v>53523</v>
      </c>
      <c r="D376" s="133">
        <f t="shared" ca="1" si="45"/>
        <v>28108.756177948206</v>
      </c>
      <c r="E376" s="130">
        <f ca="1">VLOOKUP(C376,Curve!S:U,3,FALSE)+$C$12</f>
        <v>3.8514578120693566</v>
      </c>
      <c r="F376" s="99">
        <f t="shared" ca="1" si="41"/>
        <v>4737.5652693951279</v>
      </c>
      <c r="G376" s="99">
        <f t="shared" ca="1" si="42"/>
        <v>90.226308283517696</v>
      </c>
      <c r="H376" s="99">
        <f t="shared" ca="1" si="46"/>
        <v>4647.3389611116099</v>
      </c>
      <c r="I376" s="134">
        <f t="shared" ca="1" si="40"/>
        <v>0</v>
      </c>
      <c r="J376" s="133">
        <f t="shared" ca="1" si="47"/>
        <v>23461.417216836595</v>
      </c>
      <c r="K376" s="135"/>
      <c r="L376" s="99">
        <f t="shared" ca="1" si="43"/>
        <v>4737.5652693951279</v>
      </c>
      <c r="M376" s="136">
        <f>VLOOKUP(C376,Curve!S:T,2,FALSE)</f>
        <v>0.657836415025294</v>
      </c>
    </row>
    <row r="377" spans="2:13" ht="12.75" customHeight="1" x14ac:dyDescent="0.4">
      <c r="B377" s="129">
        <v>356</v>
      </c>
      <c r="C377" s="132">
        <f t="shared" si="44"/>
        <v>53554</v>
      </c>
      <c r="D377" s="133">
        <f t="shared" ca="1" si="45"/>
        <v>23461.417216836595</v>
      </c>
      <c r="E377" s="130">
        <f ca="1">VLOOKUP(C377,Curve!S:U,3,FALSE)+$C$12</f>
        <v>3.8510280203067992</v>
      </c>
      <c r="F377" s="99">
        <f t="shared" ca="1" si="41"/>
        <v>4737.5602897385434</v>
      </c>
      <c r="G377" s="99">
        <f t="shared" ca="1" si="42"/>
        <v>75.300548851669831</v>
      </c>
      <c r="H377" s="99">
        <f t="shared" ca="1" si="46"/>
        <v>4662.2597408868733</v>
      </c>
      <c r="I377" s="134">
        <f t="shared" ca="1" si="40"/>
        <v>0</v>
      </c>
      <c r="J377" s="133">
        <f t="shared" ca="1" si="47"/>
        <v>18799.157475949723</v>
      </c>
      <c r="K377" s="135"/>
      <c r="L377" s="99">
        <f t="shared" ca="1" si="43"/>
        <v>4737.5602897385434</v>
      </c>
      <c r="M377" s="136">
        <f>VLOOKUP(C377,Curve!S:T,2,FALSE)</f>
        <v>0.65708682565336918</v>
      </c>
    </row>
    <row r="378" spans="2:13" ht="12.75" customHeight="1" x14ac:dyDescent="0.4">
      <c r="B378" s="129">
        <v>357</v>
      </c>
      <c r="C378" s="132">
        <f t="shared" si="44"/>
        <v>53585</v>
      </c>
      <c r="D378" s="133">
        <f t="shared" ca="1" si="45"/>
        <v>18799.157475949723</v>
      </c>
      <c r="E378" s="130">
        <f ca="1">VLOOKUP(C378,Curve!S:U,3,FALSE)+$C$12</f>
        <v>3.850594961051188</v>
      </c>
      <c r="F378" s="99">
        <f t="shared" ca="1" si="41"/>
        <v>4737.5560680760864</v>
      </c>
      <c r="G378" s="99">
        <f t="shared" ca="1" si="42"/>
        <v>60.330068498368689</v>
      </c>
      <c r="H378" s="99">
        <f t="shared" ca="1" si="46"/>
        <v>4677.2259995777176</v>
      </c>
      <c r="I378" s="134">
        <f t="shared" ca="1" si="40"/>
        <v>0</v>
      </c>
      <c r="J378" s="133">
        <f t="shared" ca="1" si="47"/>
        <v>14121.931476372007</v>
      </c>
      <c r="K378" s="135"/>
      <c r="L378" s="99">
        <f t="shared" ca="1" si="43"/>
        <v>4737.5560680760864</v>
      </c>
      <c r="M378" s="136">
        <f>VLOOKUP(C378,Curve!S:T,2,FALSE)</f>
        <v>0.65633832680924131</v>
      </c>
    </row>
    <row r="379" spans="2:13" ht="12.75" customHeight="1" x14ac:dyDescent="0.4">
      <c r="B379" s="129">
        <v>358</v>
      </c>
      <c r="C379" s="132">
        <f t="shared" si="44"/>
        <v>53615</v>
      </c>
      <c r="D379" s="133">
        <f t="shared" ca="1" si="45"/>
        <v>14121.931476372007</v>
      </c>
      <c r="E379" s="130">
        <f ca="1">VLOOKUP(C379,Curve!S:U,3,FALSE)+$C$12</f>
        <v>3.8501756501534068</v>
      </c>
      <c r="F379" s="99">
        <f t="shared" ca="1" si="41"/>
        <v>4737.552663251171</v>
      </c>
      <c r="G379" s="99">
        <f t="shared" ca="1" si="42"/>
        <v>45.314865152690174</v>
      </c>
      <c r="H379" s="99">
        <f t="shared" ca="1" si="46"/>
        <v>4692.2377980984811</v>
      </c>
      <c r="I379" s="134">
        <f t="shared" ca="1" si="40"/>
        <v>0</v>
      </c>
      <c r="J379" s="133">
        <f t="shared" ca="1" si="47"/>
        <v>9429.6936782735247</v>
      </c>
      <c r="K379" s="135"/>
      <c r="L379" s="99">
        <f t="shared" ca="1" si="43"/>
        <v>4737.552663251171</v>
      </c>
      <c r="M379" s="136">
        <f>VLOOKUP(C379,Curve!S:T,2,FALSE)</f>
        <v>0.65561501516309151</v>
      </c>
    </row>
    <row r="380" spans="2:13" ht="12.75" customHeight="1" x14ac:dyDescent="0.4">
      <c r="B380" s="129">
        <v>359</v>
      </c>
      <c r="C380" s="132">
        <f t="shared" si="44"/>
        <v>53646</v>
      </c>
      <c r="D380" s="133">
        <f t="shared" ca="1" si="45"/>
        <v>9429.6936782735247</v>
      </c>
      <c r="E380" s="130">
        <f ca="1">VLOOKUP(C380,Curve!S:U,3,FALSE)+$C$12</f>
        <v>3.8497425918088002</v>
      </c>
      <c r="F380" s="99">
        <f t="shared" ca="1" si="41"/>
        <v>4737.5501893810942</v>
      </c>
      <c r="G380" s="99">
        <f t="shared" ca="1" si="42"/>
        <v>30.254980823745196</v>
      </c>
      <c r="H380" s="99">
        <f t="shared" ca="1" si="46"/>
        <v>4707.2952085573488</v>
      </c>
      <c r="I380" s="134">
        <f t="shared" ca="1" si="40"/>
        <v>0</v>
      </c>
      <c r="J380" s="133">
        <f t="shared" ca="1" si="47"/>
        <v>4722.3984697161759</v>
      </c>
      <c r="K380" s="135"/>
      <c r="L380" s="99">
        <f t="shared" ca="1" si="43"/>
        <v>4737.5501893810942</v>
      </c>
      <c r="M380" s="136">
        <f>VLOOKUP(C380,Curve!S:T,2,FALSE)</f>
        <v>0.65486866064530602</v>
      </c>
    </row>
    <row r="381" spans="2:13" ht="12.75" customHeight="1" x14ac:dyDescent="0.4">
      <c r="B381" s="129">
        <v>360</v>
      </c>
      <c r="C381" s="132">
        <f t="shared" si="44"/>
        <v>53676</v>
      </c>
      <c r="D381" s="133">
        <f t="shared" ca="1" si="45"/>
        <v>4722.3984697161759</v>
      </c>
      <c r="E381" s="130" t="e">
        <f ca="1">VLOOKUP(C381,Curve!S:U,3,FALSE)+$C$12</f>
        <v>#DIV/0!</v>
      </c>
      <c r="F381" s="99">
        <f t="shared" ca="1" si="41"/>
        <v>4737.5484851530437</v>
      </c>
      <c r="G381" s="99">
        <f t="shared" ca="1" si="42"/>
        <v>15.150015436965887</v>
      </c>
      <c r="H381" s="99">
        <f t="shared" ca="1" si="46"/>
        <v>4722.3984697160777</v>
      </c>
      <c r="I381" s="134">
        <f t="shared" ca="1" si="40"/>
        <v>0</v>
      </c>
      <c r="J381" s="133">
        <f t="shared" ca="1" si="47"/>
        <v>9.822542779147625E-11</v>
      </c>
      <c r="K381" s="135"/>
      <c r="L381" s="99">
        <f t="shared" ca="1" si="43"/>
        <v>4737.5484851530437</v>
      </c>
      <c r="M381" s="136">
        <f>VLOOKUP(C381,Curve!S:T,2,FALSE)</f>
        <v>0.65414742080694699</v>
      </c>
    </row>
  </sheetData>
  <mergeCells count="1">
    <mergeCell ref="L2:M3"/>
  </mergeCells>
  <phoneticPr fontId="0" type="noConversion"/>
  <dataValidations count="7">
    <dataValidation type="list" allowBlank="1" showInputMessage="1" showErrorMessage="1" sqref="C4">
      <formula1>List2</formula1>
    </dataValidation>
    <dataValidation type="list" allowBlank="1" showInputMessage="1" showErrorMessage="1" sqref="C13:C14">
      <formula1>List4</formula1>
    </dataValidation>
    <dataValidation type="list" allowBlank="1" showInputMessage="1" showErrorMessage="1" sqref="C6">
      <formula1>List3</formula1>
    </dataValidation>
    <dataValidation type="list" allowBlank="1" showInputMessage="1" showErrorMessage="1" sqref="C15">
      <formula1>List5</formula1>
    </dataValidation>
    <dataValidation type="list" allowBlank="1" showInputMessage="1" showErrorMessage="1" sqref="C5">
      <formula1>List10</formula1>
    </dataValidation>
    <dataValidation showDropDown="1" showInputMessage="1" showErrorMessage="1" sqref="C11"/>
    <dataValidation type="list" allowBlank="1" showInputMessage="1" showErrorMessage="1" sqref="M14">
      <formula1>"No Shock,Parallel up200, Parallel down200, Steepener"</formula1>
    </dataValidation>
  </dataValidations>
  <pageMargins left="0.75" right="0.75" top="1" bottom="1" header="0.5" footer="0.5"/>
  <pageSetup paperSize="9" scale="65" orientation="landscape" r:id="rId1"/>
  <headerFooter alignWithMargins="0">
    <oddFooter>&amp;LRESTRICTED</oddFooter>
    <evenFooter>&amp;LRESTRICTED</evenFooter>
    <firstFooter>&amp;LRESTRICTED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culateShocks">
                <anchor moveWithCells="1" sizeWithCells="1">
                  <from>
                    <xdr:col>13</xdr:col>
                    <xdr:colOff>304800</xdr:colOff>
                    <xdr:row>12</xdr:row>
                    <xdr:rowOff>106680</xdr:rowOff>
                  </from>
                  <to>
                    <xdr:col>14</xdr:col>
                    <xdr:colOff>933450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1"/>
  <sheetViews>
    <sheetView tabSelected="1" zoomScale="85" zoomScaleNormal="85" workbookViewId="0"/>
  </sheetViews>
  <sheetFormatPr defaultRowHeight="14.4" x14ac:dyDescent="0.55000000000000004"/>
  <cols>
    <col min="1" max="1" width="8.88671875" style="142"/>
    <col min="2" max="2" width="11.5546875" style="142" customWidth="1"/>
    <col min="3" max="7" width="8.88671875" style="142"/>
    <col min="8" max="8" width="10.71875" style="142" customWidth="1"/>
    <col min="9" max="9" width="10.83203125" style="142" customWidth="1"/>
    <col min="10" max="16384" width="8.88671875" style="142"/>
  </cols>
  <sheetData>
    <row r="1" spans="1:8" x14ac:dyDescent="0.55000000000000004">
      <c r="A1" s="142" t="s">
        <v>4</v>
      </c>
      <c r="B1" s="143">
        <v>42735</v>
      </c>
    </row>
    <row r="3" spans="1:8" x14ac:dyDescent="0.55000000000000004">
      <c r="A3" s="142" t="s">
        <v>1</v>
      </c>
      <c r="B3" s="142" t="s">
        <v>58</v>
      </c>
      <c r="C3" s="142" t="s">
        <v>2</v>
      </c>
      <c r="D3" s="142" t="s">
        <v>9</v>
      </c>
      <c r="E3" s="142" t="s">
        <v>10</v>
      </c>
      <c r="F3" s="142" t="s">
        <v>49</v>
      </c>
      <c r="H3" s="153" t="s">
        <v>136</v>
      </c>
    </row>
    <row r="4" spans="1:8" x14ac:dyDescent="0.55000000000000004">
      <c r="A4" s="142">
        <v>0</v>
      </c>
      <c r="B4" s="142" t="s">
        <v>62</v>
      </c>
      <c r="C4" s="142">
        <v>3.6443520499999998E-3</v>
      </c>
      <c r="D4" s="142" t="s">
        <v>11</v>
      </c>
      <c r="E4" s="142" t="s">
        <v>60</v>
      </c>
      <c r="F4" s="142" t="s">
        <v>39</v>
      </c>
      <c r="G4" s="142" t="s">
        <v>124</v>
      </c>
      <c r="H4" s="144">
        <v>42735</v>
      </c>
    </row>
    <row r="5" spans="1:8" x14ac:dyDescent="0.55000000000000004">
      <c r="A5" s="142">
        <v>1</v>
      </c>
      <c r="B5" s="142" t="s">
        <v>62</v>
      </c>
      <c r="C5" s="142">
        <v>3.6443520499999998E-3</v>
      </c>
      <c r="D5" s="142" t="s">
        <v>11</v>
      </c>
      <c r="E5" s="142" t="s">
        <v>60</v>
      </c>
      <c r="F5" s="142" t="s">
        <v>39</v>
      </c>
      <c r="G5" s="142" t="s">
        <v>124</v>
      </c>
      <c r="H5" s="144">
        <v>42736</v>
      </c>
    </row>
    <row r="6" spans="1:8" x14ac:dyDescent="0.55000000000000004">
      <c r="A6" s="142">
        <v>7</v>
      </c>
      <c r="B6" s="142" t="s">
        <v>64</v>
      </c>
      <c r="C6" s="142">
        <v>3.6443875679999997E-3</v>
      </c>
      <c r="D6" s="142" t="s">
        <v>11</v>
      </c>
      <c r="E6" s="142" t="s">
        <v>60</v>
      </c>
      <c r="F6" s="142" t="s">
        <v>39</v>
      </c>
      <c r="G6" s="142" t="s">
        <v>124</v>
      </c>
      <c r="H6" s="144">
        <v>42742</v>
      </c>
    </row>
    <row r="7" spans="1:8" x14ac:dyDescent="0.55000000000000004">
      <c r="A7" s="142">
        <v>14</v>
      </c>
      <c r="B7" s="142" t="s">
        <v>64</v>
      </c>
      <c r="C7" s="142">
        <v>3.6443954629999998E-3</v>
      </c>
      <c r="D7" s="142" t="s">
        <v>11</v>
      </c>
      <c r="E7" s="142" t="s">
        <v>60</v>
      </c>
      <c r="F7" s="142" t="s">
        <v>39</v>
      </c>
      <c r="G7" s="142" t="s">
        <v>124</v>
      </c>
      <c r="H7" s="144">
        <v>42749</v>
      </c>
    </row>
    <row r="8" spans="1:8" x14ac:dyDescent="0.55000000000000004">
      <c r="A8" s="142">
        <v>1</v>
      </c>
      <c r="B8" s="142" t="s">
        <v>59</v>
      </c>
      <c r="C8" s="142">
        <v>3.644403779E-3</v>
      </c>
      <c r="D8" s="142" t="s">
        <v>11</v>
      </c>
      <c r="E8" s="142" t="s">
        <v>60</v>
      </c>
      <c r="F8" s="142" t="s">
        <v>39</v>
      </c>
      <c r="G8" s="142" t="s">
        <v>127</v>
      </c>
      <c r="H8" s="144">
        <v>42766</v>
      </c>
    </row>
    <row r="9" spans="1:8" x14ac:dyDescent="0.55000000000000004">
      <c r="A9" s="142">
        <v>2</v>
      </c>
      <c r="B9" s="142" t="s">
        <v>59</v>
      </c>
      <c r="C9" s="142">
        <v>3.6444197839999998E-3</v>
      </c>
      <c r="D9" s="142" t="s">
        <v>11</v>
      </c>
      <c r="E9" s="142" t="s">
        <v>60</v>
      </c>
      <c r="F9" s="142" t="s">
        <v>39</v>
      </c>
      <c r="G9" s="142" t="s">
        <v>127</v>
      </c>
      <c r="H9" s="144">
        <v>42794</v>
      </c>
    </row>
    <row r="10" spans="1:8" x14ac:dyDescent="0.55000000000000004">
      <c r="A10" s="142">
        <v>3</v>
      </c>
      <c r="B10" s="142" t="s">
        <v>59</v>
      </c>
      <c r="C10" s="142">
        <v>3.6422199700000004E-3</v>
      </c>
      <c r="D10" s="142" t="s">
        <v>11</v>
      </c>
      <c r="E10" s="142" t="s">
        <v>60</v>
      </c>
      <c r="F10" s="142" t="s">
        <v>39</v>
      </c>
      <c r="G10" s="142" t="s">
        <v>127</v>
      </c>
      <c r="H10" s="144">
        <v>42825</v>
      </c>
    </row>
    <row r="11" spans="1:8" x14ac:dyDescent="0.55000000000000004">
      <c r="A11" s="142">
        <v>4</v>
      </c>
      <c r="B11" s="142" t="s">
        <v>59</v>
      </c>
      <c r="C11" s="142">
        <v>3.6923217229999999E-3</v>
      </c>
      <c r="D11" s="142" t="s">
        <v>11</v>
      </c>
      <c r="E11" s="142" t="s">
        <v>60</v>
      </c>
      <c r="F11" s="142" t="s">
        <v>39</v>
      </c>
      <c r="G11" s="142" t="s">
        <v>127</v>
      </c>
      <c r="H11" s="144">
        <v>42855</v>
      </c>
    </row>
    <row r="12" spans="1:8" x14ac:dyDescent="0.55000000000000004">
      <c r="A12" s="142">
        <v>5</v>
      </c>
      <c r="B12" s="142" t="s">
        <v>59</v>
      </c>
      <c r="C12" s="142">
        <v>3.7444812030000001E-3</v>
      </c>
      <c r="D12" s="142" t="s">
        <v>11</v>
      </c>
      <c r="E12" s="142" t="s">
        <v>60</v>
      </c>
      <c r="F12" s="142" t="s">
        <v>39</v>
      </c>
      <c r="G12" s="142" t="s">
        <v>127</v>
      </c>
      <c r="H12" s="144">
        <v>42886</v>
      </c>
    </row>
    <row r="13" spans="1:8" x14ac:dyDescent="0.55000000000000004">
      <c r="A13" s="142">
        <v>6</v>
      </c>
      <c r="B13" s="142" t="s">
        <v>59</v>
      </c>
      <c r="C13" s="142">
        <v>3.7912574030000003E-3</v>
      </c>
      <c r="D13" s="142" t="s">
        <v>11</v>
      </c>
      <c r="E13" s="142" t="s">
        <v>60</v>
      </c>
      <c r="F13" s="142" t="s">
        <v>39</v>
      </c>
      <c r="G13" s="142" t="s">
        <v>127</v>
      </c>
      <c r="H13" s="144">
        <v>42916</v>
      </c>
    </row>
    <row r="14" spans="1:8" x14ac:dyDescent="0.55000000000000004">
      <c r="A14" s="142">
        <v>7</v>
      </c>
      <c r="B14" s="142" t="s">
        <v>59</v>
      </c>
      <c r="C14" s="142">
        <v>3.828763813E-3</v>
      </c>
      <c r="D14" s="142" t="s">
        <v>11</v>
      </c>
      <c r="E14" s="142" t="s">
        <v>60</v>
      </c>
      <c r="F14" s="142" t="s">
        <v>39</v>
      </c>
      <c r="G14" s="142" t="s">
        <v>127</v>
      </c>
      <c r="H14" s="144">
        <v>42947</v>
      </c>
    </row>
    <row r="15" spans="1:8" x14ac:dyDescent="0.55000000000000004">
      <c r="A15" s="142">
        <v>8</v>
      </c>
      <c r="B15" s="142" t="s">
        <v>59</v>
      </c>
      <c r="C15" s="142">
        <v>3.8666260730000003E-3</v>
      </c>
      <c r="D15" s="142" t="s">
        <v>11</v>
      </c>
      <c r="E15" s="142" t="s">
        <v>60</v>
      </c>
      <c r="F15" s="142" t="s">
        <v>39</v>
      </c>
      <c r="G15" s="142" t="s">
        <v>127</v>
      </c>
      <c r="H15" s="144">
        <v>42978</v>
      </c>
    </row>
    <row r="16" spans="1:8" x14ac:dyDescent="0.55000000000000004">
      <c r="A16" s="142">
        <v>9</v>
      </c>
      <c r="B16" s="142" t="s">
        <v>59</v>
      </c>
      <c r="C16" s="142">
        <v>3.904232464E-3</v>
      </c>
      <c r="D16" s="142" t="s">
        <v>11</v>
      </c>
      <c r="E16" s="142" t="s">
        <v>60</v>
      </c>
      <c r="F16" s="142" t="s">
        <v>39</v>
      </c>
      <c r="G16" s="142" t="s">
        <v>127</v>
      </c>
      <c r="H16" s="144">
        <v>43008</v>
      </c>
    </row>
    <row r="17" spans="1:8" x14ac:dyDescent="0.55000000000000004">
      <c r="A17" s="142">
        <v>10</v>
      </c>
      <c r="B17" s="142" t="s">
        <v>59</v>
      </c>
      <c r="C17" s="142">
        <v>3.9420890570000004E-3</v>
      </c>
      <c r="D17" s="142" t="s">
        <v>11</v>
      </c>
      <c r="E17" s="142" t="s">
        <v>60</v>
      </c>
      <c r="F17" s="142" t="s">
        <v>39</v>
      </c>
      <c r="G17" s="142" t="s">
        <v>127</v>
      </c>
      <c r="H17" s="144">
        <v>43039</v>
      </c>
    </row>
    <row r="18" spans="1:8" x14ac:dyDescent="0.55000000000000004">
      <c r="A18" s="142">
        <v>11</v>
      </c>
      <c r="B18" s="142" t="s">
        <v>59</v>
      </c>
      <c r="C18" s="142">
        <v>3.9822395619999998E-3</v>
      </c>
      <c r="D18" s="142" t="s">
        <v>11</v>
      </c>
      <c r="E18" s="142" t="s">
        <v>60</v>
      </c>
      <c r="F18" s="142" t="s">
        <v>39</v>
      </c>
      <c r="G18" s="142" t="s">
        <v>127</v>
      </c>
      <c r="H18" s="144">
        <v>43069</v>
      </c>
    </row>
    <row r="19" spans="1:8" x14ac:dyDescent="0.55000000000000004">
      <c r="A19" s="142">
        <v>12</v>
      </c>
      <c r="B19" s="142" t="s">
        <v>59</v>
      </c>
      <c r="C19" s="142">
        <v>4.0217436720000003E-3</v>
      </c>
      <c r="D19" s="142" t="s">
        <v>11</v>
      </c>
      <c r="E19" s="142" t="s">
        <v>60</v>
      </c>
      <c r="F19" s="142" t="s">
        <v>39</v>
      </c>
      <c r="G19" s="142" t="s">
        <v>127</v>
      </c>
      <c r="H19" s="144">
        <v>43100</v>
      </c>
    </row>
    <row r="20" spans="1:8" x14ac:dyDescent="0.55000000000000004">
      <c r="A20" s="142">
        <v>15</v>
      </c>
      <c r="B20" s="142" t="s">
        <v>59</v>
      </c>
      <c r="C20" s="142">
        <v>4.1509622260000002E-3</v>
      </c>
      <c r="D20" s="142" t="s">
        <v>11</v>
      </c>
      <c r="E20" s="142" t="s">
        <v>60</v>
      </c>
      <c r="F20" s="142" t="s">
        <v>39</v>
      </c>
      <c r="G20" s="142" t="s">
        <v>127</v>
      </c>
      <c r="H20" s="144">
        <v>43190</v>
      </c>
    </row>
    <row r="21" spans="1:8" x14ac:dyDescent="0.55000000000000004">
      <c r="A21" s="142">
        <v>18</v>
      </c>
      <c r="B21" s="142" t="s">
        <v>59</v>
      </c>
      <c r="C21" s="142">
        <v>4.3055368130000002E-3</v>
      </c>
      <c r="D21" s="142" t="s">
        <v>11</v>
      </c>
      <c r="E21" s="142" t="s">
        <v>60</v>
      </c>
      <c r="F21" s="142" t="s">
        <v>39</v>
      </c>
      <c r="G21" s="142" t="s">
        <v>127</v>
      </c>
      <c r="H21" s="144">
        <v>43281</v>
      </c>
    </row>
    <row r="22" spans="1:8" x14ac:dyDescent="0.55000000000000004">
      <c r="A22" s="142">
        <v>24</v>
      </c>
      <c r="B22" s="142" t="s">
        <v>59</v>
      </c>
      <c r="C22" s="142">
        <v>4.6830666139999998E-3</v>
      </c>
      <c r="D22" s="142" t="s">
        <v>11</v>
      </c>
      <c r="E22" s="142" t="s">
        <v>60</v>
      </c>
      <c r="F22" s="142" t="s">
        <v>39</v>
      </c>
      <c r="G22" s="142" t="s">
        <v>127</v>
      </c>
      <c r="H22" s="144">
        <v>43465</v>
      </c>
    </row>
    <row r="23" spans="1:8" x14ac:dyDescent="0.55000000000000004">
      <c r="A23" s="142">
        <v>36</v>
      </c>
      <c r="B23" s="142" t="s">
        <v>59</v>
      </c>
      <c r="C23" s="142">
        <v>5.6159488010000006E-3</v>
      </c>
      <c r="D23" s="142" t="s">
        <v>11</v>
      </c>
      <c r="E23" s="142" t="s">
        <v>60</v>
      </c>
      <c r="F23" s="142" t="s">
        <v>39</v>
      </c>
      <c r="G23" s="142" t="s">
        <v>127</v>
      </c>
      <c r="H23" s="144">
        <v>43830</v>
      </c>
    </row>
    <row r="24" spans="1:8" x14ac:dyDescent="0.55000000000000004">
      <c r="A24" s="142">
        <v>48</v>
      </c>
      <c r="B24" s="142" t="s">
        <v>59</v>
      </c>
      <c r="C24" s="142">
        <v>6.6176501150000001E-3</v>
      </c>
      <c r="D24" s="142" t="s">
        <v>11</v>
      </c>
      <c r="E24" s="142" t="s">
        <v>60</v>
      </c>
      <c r="F24" s="142" t="s">
        <v>39</v>
      </c>
      <c r="G24" s="142" t="s">
        <v>127</v>
      </c>
      <c r="H24" s="144">
        <v>44196</v>
      </c>
    </row>
    <row r="25" spans="1:8" x14ac:dyDescent="0.55000000000000004">
      <c r="A25" s="142">
        <v>60</v>
      </c>
      <c r="B25" s="142" t="s">
        <v>59</v>
      </c>
      <c r="C25" s="142">
        <v>7.5954092529999994E-3</v>
      </c>
      <c r="D25" s="142" t="s">
        <v>11</v>
      </c>
      <c r="E25" s="142" t="s">
        <v>60</v>
      </c>
      <c r="F25" s="142" t="s">
        <v>39</v>
      </c>
      <c r="G25" s="142" t="s">
        <v>127</v>
      </c>
      <c r="H25" s="144">
        <v>44561</v>
      </c>
    </row>
    <row r="26" spans="1:8" x14ac:dyDescent="0.55000000000000004">
      <c r="A26" s="142">
        <v>72</v>
      </c>
      <c r="B26" s="142" t="s">
        <v>59</v>
      </c>
      <c r="C26" s="142">
        <v>8.5506158310000007E-3</v>
      </c>
      <c r="D26" s="142" t="s">
        <v>11</v>
      </c>
      <c r="E26" s="142" t="s">
        <v>60</v>
      </c>
      <c r="F26" s="142" t="s">
        <v>39</v>
      </c>
      <c r="G26" s="142" t="s">
        <v>127</v>
      </c>
      <c r="H26" s="144">
        <v>44926</v>
      </c>
    </row>
    <row r="27" spans="1:8" x14ac:dyDescent="0.55000000000000004">
      <c r="A27" s="142">
        <v>84</v>
      </c>
      <c r="B27" s="142" t="s">
        <v>59</v>
      </c>
      <c r="C27" s="142">
        <v>9.4585664269999994E-3</v>
      </c>
      <c r="D27" s="142" t="s">
        <v>11</v>
      </c>
      <c r="E27" s="142" t="s">
        <v>60</v>
      </c>
      <c r="F27" s="142" t="s">
        <v>39</v>
      </c>
      <c r="G27" s="142" t="s">
        <v>127</v>
      </c>
      <c r="H27" s="144">
        <v>45291</v>
      </c>
    </row>
    <row r="28" spans="1:8" x14ac:dyDescent="0.55000000000000004">
      <c r="A28" s="142">
        <v>120</v>
      </c>
      <c r="B28" s="142" t="s">
        <v>59</v>
      </c>
      <c r="C28" s="142">
        <v>1.1694956257000001E-2</v>
      </c>
      <c r="D28" s="142" t="s">
        <v>11</v>
      </c>
      <c r="E28" s="142" t="s">
        <v>60</v>
      </c>
      <c r="F28" s="142" t="s">
        <v>39</v>
      </c>
      <c r="G28" s="142" t="s">
        <v>127</v>
      </c>
      <c r="H28" s="144">
        <v>46387</v>
      </c>
    </row>
    <row r="29" spans="1:8" x14ac:dyDescent="0.55000000000000004">
      <c r="A29" s="142">
        <v>180</v>
      </c>
      <c r="B29" s="142" t="s">
        <v>59</v>
      </c>
      <c r="C29" s="142">
        <v>1.3881670004999999E-2</v>
      </c>
      <c r="D29" s="142" t="s">
        <v>11</v>
      </c>
      <c r="E29" s="142" t="s">
        <v>60</v>
      </c>
      <c r="F29" s="142" t="s">
        <v>39</v>
      </c>
      <c r="G29" s="142" t="s">
        <v>127</v>
      </c>
      <c r="H29" s="144">
        <v>48213</v>
      </c>
    </row>
    <row r="30" spans="1:8" x14ac:dyDescent="0.55000000000000004">
      <c r="A30" s="142">
        <v>240</v>
      </c>
      <c r="B30" s="142" t="s">
        <v>59</v>
      </c>
      <c r="C30" s="142">
        <v>1.4513760689E-2</v>
      </c>
      <c r="D30" s="142" t="s">
        <v>11</v>
      </c>
      <c r="E30" s="142" t="s">
        <v>60</v>
      </c>
      <c r="F30" s="142" t="s">
        <v>39</v>
      </c>
      <c r="G30" s="142" t="s">
        <v>127</v>
      </c>
      <c r="H30" s="144">
        <v>50040</v>
      </c>
    </row>
    <row r="31" spans="1:8" x14ac:dyDescent="0.55000000000000004">
      <c r="A31" s="142">
        <v>360</v>
      </c>
      <c r="B31" s="142" t="s">
        <v>59</v>
      </c>
      <c r="C31" s="142">
        <v>1.4258652999000001E-2</v>
      </c>
      <c r="D31" s="142" t="s">
        <v>11</v>
      </c>
      <c r="E31" s="142" t="s">
        <v>60</v>
      </c>
      <c r="F31" s="142" t="s">
        <v>39</v>
      </c>
      <c r="G31" s="142" t="s">
        <v>127</v>
      </c>
      <c r="H31" s="144">
        <v>53692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39997558519241921"/>
  </sheetPr>
  <dimension ref="B1:Z369"/>
  <sheetViews>
    <sheetView showGridLines="0" topLeftCell="M1" zoomScale="85" zoomScaleNormal="85" workbookViewId="0">
      <selection activeCell="Y28" sqref="Y28"/>
    </sheetView>
  </sheetViews>
  <sheetFormatPr defaultColWidth="13.5546875" defaultRowHeight="12.3" x14ac:dyDescent="0.4"/>
  <cols>
    <col min="1" max="1" width="4.27734375" style="17" customWidth="1"/>
    <col min="2" max="2" width="2.5546875" style="19" customWidth="1"/>
    <col min="3" max="4" width="12.83203125" style="17" customWidth="1"/>
    <col min="5" max="5" width="15.27734375" style="17" bestFit="1" customWidth="1"/>
    <col min="6" max="6" width="11.1640625" style="17" bestFit="1" customWidth="1"/>
    <col min="7" max="7" width="11.71875" style="17" customWidth="1"/>
    <col min="8" max="8" width="15.1640625" style="17" bestFit="1" customWidth="1"/>
    <col min="9" max="9" width="13.1640625" style="17" customWidth="1"/>
    <col min="10" max="10" width="10.5546875" style="17" customWidth="1"/>
    <col min="11" max="11" width="13.5546875" style="17"/>
    <col min="12" max="12" width="11.71875" style="17" customWidth="1"/>
    <col min="13" max="13" width="14.27734375" style="17" customWidth="1"/>
    <col min="14" max="14" width="10.44140625" style="17" customWidth="1"/>
    <col min="15" max="15" width="24.5546875" style="17" customWidth="1"/>
    <col min="16" max="16" width="19.5546875" style="17" customWidth="1"/>
    <col min="17" max="17" width="20.83203125" style="17" customWidth="1"/>
    <col min="18" max="18" width="10" style="17" customWidth="1"/>
    <col min="19" max="19" width="15.27734375" style="17" bestFit="1" customWidth="1"/>
    <col min="20" max="20" width="22.5546875" style="17" customWidth="1"/>
    <col min="21" max="21" width="17.1640625" style="17" customWidth="1"/>
    <col min="22" max="16384" width="13.5546875" style="17"/>
  </cols>
  <sheetData>
    <row r="1" spans="2:26" s="18" customFormat="1" x14ac:dyDescent="0.4">
      <c r="B1" s="33"/>
    </row>
    <row r="2" spans="2:26" x14ac:dyDescent="0.4">
      <c r="B2" s="33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1" t="s">
        <v>56</v>
      </c>
      <c r="O2" s="90" t="s">
        <v>115</v>
      </c>
      <c r="P2" s="23"/>
      <c r="Q2" s="23"/>
      <c r="S2" s="23"/>
      <c r="T2" s="18"/>
      <c r="U2" s="18"/>
    </row>
    <row r="3" spans="2:26" x14ac:dyDescent="0.4">
      <c r="C3" s="18"/>
      <c r="D3" s="18"/>
      <c r="P3" s="18"/>
      <c r="T3" s="11" t="s">
        <v>102</v>
      </c>
      <c r="U3" s="21">
        <f>VALUE(LEFT('PoC Transaction'!C11,1))</f>
        <v>1</v>
      </c>
    </row>
    <row r="4" spans="2:26" x14ac:dyDescent="0.4">
      <c r="C4" s="3" t="s">
        <v>4</v>
      </c>
      <c r="D4" s="2">
        <f>'PoC Transaction'!C17</f>
        <v>42735</v>
      </c>
      <c r="F4" s="22"/>
      <c r="M4" s="150" t="s">
        <v>48</v>
      </c>
      <c r="N4" s="151"/>
      <c r="O4" s="152"/>
      <c r="P4" s="24"/>
      <c r="S4" s="19"/>
    </row>
    <row r="5" spans="2:26" s="19" customFormat="1" ht="36.9" x14ac:dyDescent="0.4">
      <c r="C5" s="17"/>
      <c r="D5" s="17"/>
      <c r="E5" s="17"/>
      <c r="F5" s="17"/>
      <c r="G5" s="17"/>
      <c r="H5" s="17"/>
      <c r="I5" s="17"/>
      <c r="J5" s="9" t="s">
        <v>1</v>
      </c>
      <c r="K5" s="9" t="s">
        <v>8</v>
      </c>
      <c r="L5" s="9" t="s">
        <v>72</v>
      </c>
      <c r="M5" s="12" t="s">
        <v>50</v>
      </c>
      <c r="N5" s="12" t="s">
        <v>55</v>
      </c>
      <c r="O5" s="12" t="s">
        <v>86</v>
      </c>
      <c r="P5" s="12" t="s">
        <v>31</v>
      </c>
      <c r="Q5" s="12" t="s">
        <v>81</v>
      </c>
      <c r="R5" s="17"/>
      <c r="S5" s="12" t="s">
        <v>13</v>
      </c>
      <c r="T5" s="12" t="s">
        <v>80</v>
      </c>
      <c r="U5" s="12" t="str">
        <f>U3&amp; "M Forward Rates on Cash Flow Dates"</f>
        <v>1M Forward Rates on Cash Flow Dates</v>
      </c>
    </row>
    <row r="6" spans="2:26" x14ac:dyDescent="0.4">
      <c r="B6" s="47" t="s">
        <v>68</v>
      </c>
      <c r="C6" s="3" t="s">
        <v>1</v>
      </c>
      <c r="D6" s="3" t="s">
        <v>58</v>
      </c>
      <c r="E6" s="3" t="s">
        <v>2</v>
      </c>
      <c r="F6" s="3" t="s">
        <v>9</v>
      </c>
      <c r="G6" s="3" t="s">
        <v>10</v>
      </c>
      <c r="H6" s="11" t="s">
        <v>49</v>
      </c>
      <c r="J6" s="78">
        <v>0</v>
      </c>
      <c r="K6" s="79">
        <f>D4</f>
        <v>42735</v>
      </c>
      <c r="L6" s="49">
        <v>0</v>
      </c>
      <c r="M6" s="6">
        <v>0</v>
      </c>
      <c r="N6" s="7">
        <f>SUM($M$6:M6)</f>
        <v>0</v>
      </c>
      <c r="O6" s="13">
        <v>0</v>
      </c>
      <c r="P6" s="15">
        <v>1</v>
      </c>
      <c r="Q6" s="80">
        <f t="shared" ref="Q6:Q73" si="0">((P6/P7)^(1/M7)-1)*100</f>
        <v>0.3654354797493653</v>
      </c>
      <c r="S6" s="87"/>
      <c r="T6" s="66"/>
      <c r="U6" s="66"/>
    </row>
    <row r="7" spans="2:26" x14ac:dyDescent="0.4">
      <c r="B7" s="47" t="str">
        <f>C7&amp;"_"&amp;D7</f>
        <v>1_Day</v>
      </c>
      <c r="C7" s="34">
        <v>1</v>
      </c>
      <c r="D7" s="34" t="s">
        <v>62</v>
      </c>
      <c r="E7" s="45">
        <f>VLOOKUP(B7,'Input Yield Curve'!B:F,5,FALSE) + VLOOKUP(B7,'Input Shock'!B:H,MATCH(shock,'Input Shock'!$B$3:$H$3,FALSE),FALSE)</f>
        <v>0.36443520499999998</v>
      </c>
      <c r="F7" s="34" t="s">
        <v>11</v>
      </c>
      <c r="G7" s="35" t="s">
        <v>60</v>
      </c>
      <c r="H7" s="36" t="s">
        <v>39</v>
      </c>
      <c r="J7" s="52" t="s">
        <v>83</v>
      </c>
      <c r="K7" s="51">
        <f>K6+1</f>
        <v>42736</v>
      </c>
      <c r="L7" s="50">
        <f>(K7-$K$6) / 365</f>
        <v>2.7397260273972603E-3</v>
      </c>
      <c r="M7" s="5">
        <f t="shared" ref="M7:M74" si="1">IF(MOD(YEAR(K6),4)=0,1/366 + IF(MOD(YEAR(K7),4)=0,(K7-K6-1)/366, (K7-K6-1)/365), 1/365 + IF(MOD(YEAR(K7),4)=0,(K7-K6-1)/366,(K7-K6-1)/365) )</f>
        <v>2.7322404371584699E-3</v>
      </c>
      <c r="N7" s="8">
        <f>SUM($M$6:M7)</f>
        <v>2.7322404371584699E-3</v>
      </c>
      <c r="O7" s="54">
        <f t="shared" ref="O7:O12" si="2">E7</f>
        <v>0.36443520499999998</v>
      </c>
      <c r="P7" s="14">
        <f>1/(1+O7/100)^L7</f>
        <v>0.999990033672982</v>
      </c>
      <c r="Q7" s="16">
        <f t="shared" si="0"/>
        <v>0.36443934876748685</v>
      </c>
      <c r="R7" s="17" t="e">
        <f>_xll.getRate("GBP LIBOR",K7)</f>
        <v>#NUM!</v>
      </c>
      <c r="S7" s="63"/>
      <c r="T7" s="65"/>
      <c r="U7" s="65"/>
    </row>
    <row r="8" spans="2:26" x14ac:dyDescent="0.4">
      <c r="B8" s="47" t="str">
        <f t="shared" ref="B8:B33" si="3">C8&amp;"_"&amp;D8</f>
        <v>1_Week</v>
      </c>
      <c r="C8" s="34">
        <v>1</v>
      </c>
      <c r="D8" s="34" t="s">
        <v>64</v>
      </c>
      <c r="E8" s="45">
        <f>VLOOKUP(B8,'Input Yield Curve'!B:F,5,FALSE) + VLOOKUP(B8,'Input Shock'!B:H,MATCH(shock,'Input Shock'!$B$3:$H$3,FALSE),FALSE)</f>
        <v>0.36443875679999999</v>
      </c>
      <c r="F8" s="34" t="s">
        <v>11</v>
      </c>
      <c r="G8" s="35" t="s">
        <v>60</v>
      </c>
      <c r="H8" s="36" t="s">
        <v>39</v>
      </c>
      <c r="J8" s="52" t="s">
        <v>84</v>
      </c>
      <c r="K8" s="51">
        <f>K6+7</f>
        <v>42742</v>
      </c>
      <c r="L8" s="50">
        <f>(K8-$K$6) / 365</f>
        <v>1.9178082191780823E-2</v>
      </c>
      <c r="M8" s="5">
        <f t="shared" si="1"/>
        <v>1.643835616438356E-2</v>
      </c>
      <c r="N8" s="8">
        <f>SUM($M$6:M8)</f>
        <v>1.917059660154203E-2</v>
      </c>
      <c r="O8" s="54">
        <f t="shared" si="2"/>
        <v>0.36443875679999999</v>
      </c>
      <c r="P8" s="14">
        <f>1/(1+O8/100)^L8</f>
        <v>0.99993023711807372</v>
      </c>
      <c r="Q8" s="16">
        <f t="shared" si="0"/>
        <v>0.36444033579960955</v>
      </c>
      <c r="R8" s="17" t="e">
        <f>_xll.getRate("GBP LIBOR",K8)</f>
        <v>#NUM!</v>
      </c>
      <c r="S8" s="63"/>
      <c r="T8" s="65"/>
      <c r="U8" s="65"/>
    </row>
    <row r="9" spans="2:26" ht="15" customHeight="1" x14ac:dyDescent="0.4">
      <c r="B9" s="47" t="str">
        <f t="shared" si="3"/>
        <v>2_Week</v>
      </c>
      <c r="C9" s="34">
        <v>2</v>
      </c>
      <c r="D9" s="34" t="s">
        <v>64</v>
      </c>
      <c r="E9" s="45">
        <f>VLOOKUP(B9,'Input Yield Curve'!B:F,5,FALSE) + VLOOKUP(B9,'Input Shock'!B:H,MATCH(shock,'Input Shock'!$B$3:$H$3,FALSE),FALSE)</f>
        <v>0.36443954629999997</v>
      </c>
      <c r="F9" s="34" t="s">
        <v>11</v>
      </c>
      <c r="G9" s="35" t="s">
        <v>60</v>
      </c>
      <c r="H9" s="36" t="s">
        <v>39</v>
      </c>
      <c r="J9" s="52" t="s">
        <v>85</v>
      </c>
      <c r="K9" s="51">
        <f>K6+14</f>
        <v>42749</v>
      </c>
      <c r="L9" s="50">
        <f>(K9-$K$6) / 365</f>
        <v>3.8356164383561646E-2</v>
      </c>
      <c r="M9" s="5">
        <f t="shared" si="1"/>
        <v>1.9178082191780819E-2</v>
      </c>
      <c r="N9" s="8">
        <f>SUM($M$6:M9)</f>
        <v>3.8348678793322849E-2</v>
      </c>
      <c r="O9" s="54">
        <f t="shared" si="2"/>
        <v>0.36443954629999997</v>
      </c>
      <c r="P9" s="14">
        <f>1/(1+O9/100)^L9</f>
        <v>0.999860478801327</v>
      </c>
      <c r="Q9" s="16">
        <f t="shared" si="0"/>
        <v>0.36444106274704513</v>
      </c>
      <c r="R9" s="17" t="e">
        <f>_xll.getRate("GBP LIBOR",K9)</f>
        <v>#NUM!</v>
      </c>
      <c r="S9" s="64">
        <f>IF('PoC Transaction'!$C$9/EOMONTH('PoC Transaction'!$C$9,0) = 1,   EOMONTH(DATE(YEAR($D$4),MONTH('PoC Transaction'!$C$9),DAY('PoC Transaction'!$C$9)),J10-$J$10-MONTH('PoC Transaction'!$C$9)+MONTH($D$4)+IF(DAY($D$4)&gt;=DAY('PoC Transaction'!$C$9),1,0)),
EDATE(DATE(YEAR($D$4),MONTH('PoC Transaction'!$C$9),DAY('PoC Transaction'!$C$9)),J10-$J$10-MONTH('PoC Transaction'!$C$9)+MONTH($D$4)+IF(DAY($D$4)&gt;=DAY('PoC Transaction'!$C$9),1,0)))</f>
        <v>42750</v>
      </c>
      <c r="T9" s="14">
        <f t="shared" ref="T9:T72" si="4">P9*(P10/P9)^((S9-K9)/(K10-K9))</f>
        <v>0.99985051370494327</v>
      </c>
      <c r="U9" s="60">
        <f>((T9/T10)^V9-1)*100</f>
        <v>0.3644423632156446</v>
      </c>
      <c r="V9" s="17">
        <f>365/(S10-S9)</f>
        <v>11.774193548387096</v>
      </c>
      <c r="W9" s="17" t="e">
        <v>#NUM!</v>
      </c>
      <c r="X9" s="17">
        <f>(S9-$K$6)/365</f>
        <v>4.1095890410958902E-2</v>
      </c>
      <c r="Y9" s="137" t="e">
        <f>1/(1+W9)^X9</f>
        <v>#NUM!</v>
      </c>
      <c r="Z9" s="17" t="e">
        <f>(Y9/Y10)^V9-1</f>
        <v>#NUM!</v>
      </c>
    </row>
    <row r="10" spans="2:26" x14ac:dyDescent="0.4">
      <c r="B10" s="47" t="str">
        <f t="shared" si="3"/>
        <v>1_Month</v>
      </c>
      <c r="C10" s="34">
        <v>1</v>
      </c>
      <c r="D10" s="34" t="s">
        <v>59</v>
      </c>
      <c r="E10" s="45">
        <f>VLOOKUP(B10,'Input Yield Curve'!B:F,5,FALSE) + VLOOKUP(B10,'Input Shock'!B:H,MATCH(shock,'Input Shock'!$B$3:$H$3,FALSE),FALSE)</f>
        <v>0.3644403779</v>
      </c>
      <c r="F10" s="34" t="s">
        <v>11</v>
      </c>
      <c r="G10" s="35" t="s">
        <v>60</v>
      </c>
      <c r="H10" s="36" t="s">
        <v>39</v>
      </c>
      <c r="I10" s="53"/>
      <c r="J10" s="4">
        <v>1</v>
      </c>
      <c r="K10" s="51">
        <f>EOMONTH(K6,1)</f>
        <v>42766</v>
      </c>
      <c r="L10" s="50">
        <f>(K10-$K$6) / 365</f>
        <v>8.4931506849315067E-2</v>
      </c>
      <c r="M10" s="5">
        <f t="shared" si="1"/>
        <v>4.6575342465753428E-2</v>
      </c>
      <c r="N10" s="8">
        <f>SUM($M$6:M10)</f>
        <v>8.4924021259076277E-2</v>
      </c>
      <c r="O10" s="54">
        <f t="shared" si="2"/>
        <v>0.3644403779</v>
      </c>
      <c r="P10" s="14">
        <f>1/(1+O10/100)^L10</f>
        <v>0.99969108566924281</v>
      </c>
      <c r="Q10" s="16">
        <f t="shared" si="0"/>
        <v>0.36444375038191534</v>
      </c>
      <c r="R10" s="17" t="e">
        <f>_xll.getRate("GBP LIBOR",K10)</f>
        <v>#NUM!</v>
      </c>
      <c r="S10" s="64">
        <f>IF('PoC Transaction'!$C$9/EOMONTH('PoC Transaction'!$C$9,0) = 1,   EOMONTH(DATE(YEAR($D$4),MONTH('PoC Transaction'!$C$9),DAY('PoC Transaction'!$C$9)),J11-$J$10-MONTH('PoC Transaction'!$C$9)+MONTH($D$4)+IF(DAY($D$4)&gt;=DAY('PoC Transaction'!$C$9),1,0)),
EDATE(DATE(YEAR($D$4),MONTH('PoC Transaction'!$C$9),DAY('PoC Transaction'!$C$9)),J11-$J$10-MONTH('PoC Transaction'!$C$9)+MONTH($D$4)+IF(DAY($D$4)&gt;=DAY('PoC Transaction'!$C$9),1,0)))</f>
        <v>42781</v>
      </c>
      <c r="T10" s="14">
        <f t="shared" si="4"/>
        <v>0.99954164387337929</v>
      </c>
      <c r="U10" s="60">
        <f>((T10/T11)^V10-1)*100</f>
        <v>0.3641006643411826</v>
      </c>
      <c r="V10" s="17">
        <f t="shared" ref="V10:V12" si="5">365/(S11-S10)</f>
        <v>13.035714285714286</v>
      </c>
      <c r="W10" s="17" t="e">
        <v>#NUM!</v>
      </c>
      <c r="X10" s="17">
        <f>(S10-$K$6)/365</f>
        <v>0.12602739726027398</v>
      </c>
      <c r="Y10" s="137" t="e">
        <f>1/(1+W10)^X10</f>
        <v>#NUM!</v>
      </c>
      <c r="Z10" s="17" t="e">
        <f>(Y10/Y11)^V10-1</f>
        <v>#NUM!</v>
      </c>
    </row>
    <row r="11" spans="2:26" x14ac:dyDescent="0.4">
      <c r="B11" s="47" t="str">
        <f t="shared" si="3"/>
        <v>2_Month</v>
      </c>
      <c r="C11" s="34">
        <v>2</v>
      </c>
      <c r="D11" s="34" t="s">
        <v>59</v>
      </c>
      <c r="E11" s="45">
        <f>VLOOKUP(B11,'Input Yield Curve'!B:F,5,FALSE) + VLOOKUP(B11,'Input Shock'!B:H,MATCH(shock,'Input Shock'!$B$3:$H$3,FALSE),FALSE)</f>
        <v>0.36444197839999998</v>
      </c>
      <c r="F11" s="34" t="s">
        <v>11</v>
      </c>
      <c r="G11" s="35" t="s">
        <v>60</v>
      </c>
      <c r="H11" s="36" t="s">
        <v>39</v>
      </c>
      <c r="J11" s="4">
        <v>2</v>
      </c>
      <c r="K11" s="51">
        <f>EOMONTH(K10,1)</f>
        <v>42794</v>
      </c>
      <c r="L11" s="50">
        <f t="shared" ref="L11:L74" si="6">(K11-$K$6) / 365</f>
        <v>0.16164383561643836</v>
      </c>
      <c r="M11" s="5">
        <f t="shared" si="1"/>
        <v>7.6712328767123292E-2</v>
      </c>
      <c r="N11" s="8">
        <f>SUM($M$6:M11)</f>
        <v>0.16163635002619958</v>
      </c>
      <c r="O11" s="54">
        <f t="shared" si="2"/>
        <v>0.36444197839999998</v>
      </c>
      <c r="P11" s="14">
        <f t="shared" ref="P11:P74" si="7">1/(1+O11/100)^L11</f>
        <v>0.99941214572079429</v>
      </c>
      <c r="Q11" s="16">
        <f>((P11/P12)^(1/M12)-1)*100</f>
        <v>0.36380332405476778</v>
      </c>
      <c r="R11" s="17" t="e">
        <f>_xll.getRate("GBP LIBOR",K11)</f>
        <v>#NUM!</v>
      </c>
      <c r="S11" s="64">
        <f>IF('PoC Transaction'!$C$9/EOMONTH('PoC Transaction'!$C$9,0) = 1,   EOMONTH(DATE(YEAR($D$4),MONTH('PoC Transaction'!$C$9),DAY('PoC Transaction'!$C$9)),J12-$J$10-MONTH('PoC Transaction'!$C$9)+MONTH($D$4)+IF(DAY($D$4)&gt;=DAY('PoC Transaction'!$C$9),1,0)),
EDATE(DATE(YEAR($D$4),MONTH('PoC Transaction'!$C$9),DAY('PoC Transaction'!$C$9)),J12-$J$10-MONTH('PoC Transaction'!$C$9)+MONTH($D$4)+IF(DAY($D$4)&gt;=DAY('PoC Transaction'!$C$9),1,0)))</f>
        <v>42809</v>
      </c>
      <c r="T11" s="14">
        <f t="shared" si="4"/>
        <v>0.99926300766384568</v>
      </c>
      <c r="U11" s="60">
        <f>((T11/T12)^V11-1)*100</f>
        <v>0.37370322654897148</v>
      </c>
      <c r="V11" s="17">
        <f t="shared" si="5"/>
        <v>11.774193548387096</v>
      </c>
      <c r="W11" s="17" t="e">
        <v>#NUM!</v>
      </c>
      <c r="X11" s="17">
        <f>(S11-$K$6)/365</f>
        <v>0.20273972602739726</v>
      </c>
      <c r="Y11" s="137" t="e">
        <f>1/(1+W11)^X11</f>
        <v>#NUM!</v>
      </c>
      <c r="Z11" s="17" t="e">
        <f>(Y11/Y12)^V11-1</f>
        <v>#NUM!</v>
      </c>
    </row>
    <row r="12" spans="2:26" x14ac:dyDescent="0.4">
      <c r="B12" s="47" t="str">
        <f t="shared" si="3"/>
        <v>3_Month</v>
      </c>
      <c r="C12" s="34">
        <v>3</v>
      </c>
      <c r="D12" s="34" t="s">
        <v>59</v>
      </c>
      <c r="E12" s="45">
        <f>VLOOKUP(B12,'Input Yield Curve'!B:F,5,FALSE) + VLOOKUP(B12,'Input Shock'!B:H,MATCH(shock,'Input Shock'!$B$3:$H$3,FALSE),FALSE)</f>
        <v>0.36422199700000002</v>
      </c>
      <c r="F12" s="34" t="s">
        <v>11</v>
      </c>
      <c r="G12" s="35" t="s">
        <v>60</v>
      </c>
      <c r="H12" s="36" t="s">
        <v>39</v>
      </c>
      <c r="J12" s="4">
        <v>3</v>
      </c>
      <c r="K12" s="51">
        <f t="shared" ref="K12:K75" si="8">EOMONTH(K11,1)</f>
        <v>42825</v>
      </c>
      <c r="L12" s="50">
        <f t="shared" si="6"/>
        <v>0.24657534246575341</v>
      </c>
      <c r="M12" s="5">
        <f t="shared" si="1"/>
        <v>8.4931506849315067E-2</v>
      </c>
      <c r="N12" s="8">
        <f>SUM($M$6:M12)</f>
        <v>0.24656785687551463</v>
      </c>
      <c r="O12" s="54">
        <f t="shared" si="2"/>
        <v>0.36422199700000002</v>
      </c>
      <c r="P12" s="14">
        <f t="shared" si="7"/>
        <v>0.99910395159990895</v>
      </c>
      <c r="Q12" s="16">
        <f t="shared" si="0"/>
        <v>0.38426419889570074</v>
      </c>
      <c r="R12" s="17" t="e">
        <f>_xll.getRate("GBP LIBOR",K12)</f>
        <v>#NUM!</v>
      </c>
      <c r="S12" s="64">
        <f>IF('PoC Transaction'!$C$9/EOMONTH('PoC Transaction'!$C$9,0) = 1,   EOMONTH(DATE(YEAR($D$4),MONTH('PoC Transaction'!$C$9),DAY('PoC Transaction'!$C$9)),J13-$J$10-MONTH('PoC Transaction'!$C$9)+MONTH($D$4)+IF(DAY($D$4)&gt;=DAY('PoC Transaction'!$C$9),1,0)),
EDATE(DATE(YEAR($D$4),MONTH('PoC Transaction'!$C$9),DAY('PoC Transaction'!$C$9)),J13-$J$10-MONTH('PoC Transaction'!$C$9)+MONTH($D$4)+IF(DAY($D$4)&gt;=DAY('PoC Transaction'!$C$9),1,0)))</f>
        <v>42840</v>
      </c>
      <c r="T12" s="14">
        <f t="shared" si="4"/>
        <v>0.99894649107891209</v>
      </c>
      <c r="U12" s="60">
        <f>((T12/T13)^V12-1)*100</f>
        <v>0.3894526865351855</v>
      </c>
      <c r="V12" s="17">
        <f t="shared" si="5"/>
        <v>12.166666666666666</v>
      </c>
      <c r="W12" s="17" t="e">
        <v>#NUM!</v>
      </c>
      <c r="X12" s="17">
        <f>(S12-$K$6)/365</f>
        <v>0.28767123287671231</v>
      </c>
      <c r="Y12" s="137" t="e">
        <f>1/(1+W12)^X12</f>
        <v>#NUM!</v>
      </c>
      <c r="Z12" s="17" t="e">
        <f t="shared" ref="Z12:Z28" si="9">(Y12/Y13)^V12-1</f>
        <v>#NUM!</v>
      </c>
    </row>
    <row r="13" spans="2:26" x14ac:dyDescent="0.4">
      <c r="B13" s="47" t="str">
        <f t="shared" si="3"/>
        <v>4_Month</v>
      </c>
      <c r="C13" s="34">
        <v>4</v>
      </c>
      <c r="D13" s="34" t="s">
        <v>59</v>
      </c>
      <c r="E13" s="45">
        <f>VLOOKUP(B13,'Input Yield Curve'!B:F,5,FALSE) + VLOOKUP(B13,'Input Shock'!B:H,MATCH(shock,'Input Shock'!$B$3:$H$3,FALSE),FALSE)</f>
        <v>0.36923217229999999</v>
      </c>
      <c r="F13" s="34" t="s">
        <v>11</v>
      </c>
      <c r="G13" s="35" t="s">
        <v>60</v>
      </c>
      <c r="H13" s="36" t="s">
        <v>39</v>
      </c>
      <c r="J13" s="4">
        <v>4</v>
      </c>
      <c r="K13" s="51">
        <f t="shared" si="8"/>
        <v>42855</v>
      </c>
      <c r="L13" s="50">
        <f t="shared" si="6"/>
        <v>0.32876712328767121</v>
      </c>
      <c r="M13" s="5">
        <f t="shared" si="1"/>
        <v>8.2191780821917818E-2</v>
      </c>
      <c r="N13" s="8">
        <f>SUM($M$6:M13)</f>
        <v>0.32875963769743244</v>
      </c>
      <c r="O13" s="54">
        <f t="shared" ref="O13:O21" si="10">E13</f>
        <v>0.36923217229999999</v>
      </c>
      <c r="P13" s="14">
        <f t="shared" si="7"/>
        <v>0.99878905537396734</v>
      </c>
      <c r="Q13" s="16">
        <f t="shared" si="0"/>
        <v>0.39464144234822029</v>
      </c>
      <c r="R13" s="17" t="e">
        <f>_xll.getRate("GBP LIBOR",K13)</f>
        <v>#NUM!</v>
      </c>
      <c r="S13" s="64">
        <f>IF('PoC Transaction'!$C$9/EOMONTH('PoC Transaction'!$C$9,0) = 1,   EOMONTH(DATE(YEAR($D$4),MONTH('PoC Transaction'!$C$9),DAY('PoC Transaction'!$C$9)),J14-$J$10-MONTH('PoC Transaction'!$C$9)+MONTH($D$4)+IF(DAY($D$4)&gt;=DAY('PoC Transaction'!$C$9),1,0)),
EDATE(DATE(YEAR($D$4),MONTH('PoC Transaction'!$C$9),DAY('PoC Transaction'!$C$9)),J14-$J$10-MONTH('PoC Transaction'!$C$9)+MONTH($D$4)+IF(DAY($D$4)&gt;=DAY('PoC Transaction'!$C$9),1,0)))</f>
        <v>42870</v>
      </c>
      <c r="T13" s="14">
        <f t="shared" si="4"/>
        <v>0.99862740222670543</v>
      </c>
      <c r="U13" s="60">
        <f ca="1">((T13/OFFSET(T13,$U$3,0))^(365/(S14-S13))-1)*100</f>
        <v>0.39852763406309499</v>
      </c>
      <c r="V13" s="17">
        <f t="shared" ref="V13:V29" si="11">365/(S14-S13)</f>
        <v>11.774193548387096</v>
      </c>
      <c r="W13" s="17" t="e">
        <v>#NUM!</v>
      </c>
      <c r="X13" s="17">
        <f t="shared" ref="X13:X29" si="12">(S13-$K$6)/365</f>
        <v>0.36986301369863012</v>
      </c>
      <c r="Y13" s="137" t="e">
        <f t="shared" ref="Y13:Y29" si="13">1/(1+W13)^X13</f>
        <v>#NUM!</v>
      </c>
      <c r="Z13" s="17" t="e">
        <f t="shared" si="9"/>
        <v>#NUM!</v>
      </c>
    </row>
    <row r="14" spans="2:26" x14ac:dyDescent="0.4">
      <c r="B14" s="47" t="str">
        <f t="shared" si="3"/>
        <v>5_Month</v>
      </c>
      <c r="C14" s="34">
        <v>5</v>
      </c>
      <c r="D14" s="34" t="s">
        <v>59</v>
      </c>
      <c r="E14" s="45">
        <f>VLOOKUP(B14,'Input Yield Curve'!B:F,5,FALSE) + VLOOKUP(B14,'Input Shock'!B:H,MATCH(shock,'Input Shock'!$B$3:$H$3,FALSE),FALSE)</f>
        <v>0.37444812030000002</v>
      </c>
      <c r="F14" s="34" t="s">
        <v>11</v>
      </c>
      <c r="G14" s="35" t="s">
        <v>60</v>
      </c>
      <c r="H14" s="36" t="s">
        <v>39</v>
      </c>
      <c r="J14" s="4">
        <v>5</v>
      </c>
      <c r="K14" s="51">
        <f t="shared" si="8"/>
        <v>42886</v>
      </c>
      <c r="L14" s="50">
        <f t="shared" si="6"/>
        <v>0.41369863013698632</v>
      </c>
      <c r="M14" s="5">
        <f t="shared" si="1"/>
        <v>8.4931506849315067E-2</v>
      </c>
      <c r="N14" s="8">
        <f>SUM($M$6:M14)</f>
        <v>0.41369114454674749</v>
      </c>
      <c r="O14" s="54">
        <f t="shared" si="10"/>
        <v>0.37444812030000002</v>
      </c>
      <c r="P14" s="14">
        <f t="shared" si="7"/>
        <v>0.99845500104076135</v>
      </c>
      <c r="Q14" s="16">
        <f t="shared" si="0"/>
        <v>0.40267307103460936</v>
      </c>
      <c r="R14" s="17" t="e">
        <f>_xll.getRate("GBP LIBOR",K14)</f>
        <v>#NUM!</v>
      </c>
      <c r="S14" s="64">
        <f>IF('PoC Transaction'!$C$9/EOMONTH('PoC Transaction'!$C$9,0) = 1,   EOMONTH(DATE(YEAR($D$4),MONTH('PoC Transaction'!$C$9),DAY('PoC Transaction'!$C$9)),J15-$J$10-MONTH('PoC Transaction'!$C$9)+MONTH($D$4)+IF(DAY($D$4)&gt;=DAY('PoC Transaction'!$C$9),1,0)),
EDATE(DATE(YEAR($D$4),MONTH('PoC Transaction'!$C$9),DAY('PoC Transaction'!$C$9)),J15-$J$10-MONTH('PoC Transaction'!$C$9)+MONTH($D$4)+IF(DAY($D$4)&gt;=DAY('PoC Transaction'!$C$9),1,0)))</f>
        <v>42901</v>
      </c>
      <c r="T14" s="14">
        <f t="shared" si="4"/>
        <v>0.9982901200126334</v>
      </c>
      <c r="U14" s="60">
        <f ca="1">((T14/OFFSET(T14,$U$3,0))^(365/(S15-S14))-1)*100</f>
        <v>0.403725571625424</v>
      </c>
      <c r="V14" s="17">
        <f t="shared" si="11"/>
        <v>12.166666666666666</v>
      </c>
      <c r="W14" s="17" t="e">
        <v>#NUM!</v>
      </c>
      <c r="X14" s="17">
        <f t="shared" si="12"/>
        <v>0.45479452054794522</v>
      </c>
      <c r="Y14" s="137" t="e">
        <f t="shared" si="13"/>
        <v>#NUM!</v>
      </c>
      <c r="Z14" s="17" t="e">
        <f t="shared" si="9"/>
        <v>#NUM!</v>
      </c>
    </row>
    <row r="15" spans="2:26" x14ac:dyDescent="0.4">
      <c r="B15" s="47" t="str">
        <f t="shared" si="3"/>
        <v>6_Month</v>
      </c>
      <c r="C15" s="34">
        <v>6</v>
      </c>
      <c r="D15" s="34" t="s">
        <v>59</v>
      </c>
      <c r="E15" s="45">
        <f>VLOOKUP(B15,'Input Yield Curve'!B:F,5,FALSE) + VLOOKUP(B15,'Input Shock'!B:H,MATCH(shock,'Input Shock'!$B$3:$H$3,FALSE),FALSE)</f>
        <v>0.37912574030000001</v>
      </c>
      <c r="F15" s="34" t="s">
        <v>11</v>
      </c>
      <c r="G15" s="35" t="s">
        <v>60</v>
      </c>
      <c r="H15" s="36" t="s">
        <v>39</v>
      </c>
      <c r="J15" s="4">
        <v>6</v>
      </c>
      <c r="K15" s="51">
        <f t="shared" si="8"/>
        <v>42916</v>
      </c>
      <c r="L15" s="50">
        <f t="shared" si="6"/>
        <v>0.49589041095890413</v>
      </c>
      <c r="M15" s="5">
        <f t="shared" si="1"/>
        <v>8.2191780821917818E-2</v>
      </c>
      <c r="N15" s="8">
        <f>SUM($M$6:M15)</f>
        <v>0.49588292536866529</v>
      </c>
      <c r="O15" s="54">
        <f t="shared" si="10"/>
        <v>0.37912574030000001</v>
      </c>
      <c r="P15" s="14">
        <f t="shared" si="7"/>
        <v>0.99812526621232578</v>
      </c>
      <c r="Q15" s="16">
        <f t="shared" si="0"/>
        <v>0.40477808324894671</v>
      </c>
      <c r="R15" s="17" t="e">
        <f>_xll.getRate("GBP LIBOR",K15)</f>
        <v>#NUM!</v>
      </c>
      <c r="S15" s="64">
        <f>IF('PoC Transaction'!$C$9/EOMONTH('PoC Transaction'!$C$9,0) = 1,   EOMONTH(DATE(YEAR($D$4),MONTH('PoC Transaction'!$C$9),DAY('PoC Transaction'!$C$9)),J16-$J$10-MONTH('PoC Transaction'!$C$9)+MONTH($D$4)+IF(DAY($D$4)&gt;=DAY('PoC Transaction'!$C$9),1,0)),
EDATE(DATE(YEAR($D$4),MONTH('PoC Transaction'!$C$9),DAY('PoC Transaction'!$C$9)),J16-$J$10-MONTH('PoC Transaction'!$C$9)+MONTH($D$4)+IF(DAY($D$4)&gt;=DAY('PoC Transaction'!$C$9),1,0)))</f>
        <v>42931</v>
      </c>
      <c r="T15" s="14">
        <f t="shared" si="4"/>
        <v>0.99795957979795447</v>
      </c>
      <c r="U15" s="60">
        <f ca="1">((T15/OFFSET(T15,$U$3,0))^(365/(S16-S15))-1)*100</f>
        <v>0.40854313010743049</v>
      </c>
      <c r="V15" s="17">
        <f t="shared" si="11"/>
        <v>11.774193548387096</v>
      </c>
      <c r="W15" s="17" t="e">
        <v>#NUM!</v>
      </c>
      <c r="X15" s="17">
        <f t="shared" si="12"/>
        <v>0.53698630136986303</v>
      </c>
      <c r="Y15" s="137" t="e">
        <f t="shared" si="13"/>
        <v>#NUM!</v>
      </c>
      <c r="Z15" s="17" t="e">
        <f t="shared" si="9"/>
        <v>#NUM!</v>
      </c>
    </row>
    <row r="16" spans="2:26" x14ac:dyDescent="0.4">
      <c r="B16" s="47" t="str">
        <f t="shared" si="3"/>
        <v>7_Month</v>
      </c>
      <c r="C16" s="34">
        <v>7</v>
      </c>
      <c r="D16" s="34" t="s">
        <v>59</v>
      </c>
      <c r="E16" s="45">
        <f>VLOOKUP(B16,'Input Yield Curve'!B:F,5,FALSE) + VLOOKUP(B16,'Input Shock'!B:H,MATCH(shock,'Input Shock'!$B$3:$H$3,FALSE),FALSE)</f>
        <v>0.38287638130000001</v>
      </c>
      <c r="F16" s="34" t="s">
        <v>11</v>
      </c>
      <c r="G16" s="35" t="s">
        <v>60</v>
      </c>
      <c r="H16" s="36" t="s">
        <v>39</v>
      </c>
      <c r="J16" s="4">
        <v>7</v>
      </c>
      <c r="K16" s="51">
        <f t="shared" si="8"/>
        <v>42947</v>
      </c>
      <c r="L16" s="10">
        <f t="shared" si="6"/>
        <v>0.58082191780821912</v>
      </c>
      <c r="M16" s="5">
        <f t="shared" si="1"/>
        <v>8.4931506849315067E-2</v>
      </c>
      <c r="N16" s="8">
        <f>SUM($M$6:M16)</f>
        <v>0.58081443221798035</v>
      </c>
      <c r="O16" s="54">
        <f t="shared" si="10"/>
        <v>0.38287638130000001</v>
      </c>
      <c r="P16" s="14">
        <f t="shared" si="7"/>
        <v>0.99778287793753695</v>
      </c>
      <c r="Q16" s="16">
        <f t="shared" si="0"/>
        <v>0.41255933570603087</v>
      </c>
      <c r="R16" s="17" t="e">
        <f>_xll.getRate("GBP LIBOR",K16)</f>
        <v>#NUM!</v>
      </c>
      <c r="S16" s="64">
        <f>IF('PoC Transaction'!$C$9/EOMONTH('PoC Transaction'!$C$9,0) = 1,   EOMONTH(DATE(YEAR($D$4),MONTH('PoC Transaction'!$C$9),DAY('PoC Transaction'!$C$9)),J17-$J$10-MONTH('PoC Transaction'!$C$9)+MONTH($D$4)+IF(DAY($D$4)&gt;=DAY('PoC Transaction'!$C$9),1,0)),
EDATE(DATE(YEAR($D$4),MONTH('PoC Transaction'!$C$9),DAY('PoC Transaction'!$C$9)),J17-$J$10-MONTH('PoC Transaction'!$C$9)+MONTH($D$4)+IF(DAY($D$4)&gt;=DAY('PoC Transaction'!$C$9),1,0)))</f>
        <v>42962</v>
      </c>
      <c r="T16" s="14">
        <f t="shared" si="4"/>
        <v>0.99761407119248702</v>
      </c>
      <c r="U16" s="60">
        <f t="shared" ref="U16:U73" ca="1" si="14">((T16/OFFSET(T16,$U$3,0))^(365/(OFFSET(S16,$U$3,0)-S16))-1)*100</f>
        <v>0.41659003004566042</v>
      </c>
      <c r="V16" s="17">
        <f t="shared" si="11"/>
        <v>11.774193548387096</v>
      </c>
      <c r="W16" s="17" t="e">
        <v>#NUM!</v>
      </c>
      <c r="X16" s="17">
        <f t="shared" si="12"/>
        <v>0.62191780821917808</v>
      </c>
      <c r="Y16" s="137" t="e">
        <f t="shared" si="13"/>
        <v>#NUM!</v>
      </c>
      <c r="Z16" s="17" t="e">
        <f t="shared" si="9"/>
        <v>#NUM!</v>
      </c>
    </row>
    <row r="17" spans="2:26" x14ac:dyDescent="0.4">
      <c r="B17" s="47" t="str">
        <f t="shared" si="3"/>
        <v>8_Month</v>
      </c>
      <c r="C17" s="34">
        <v>8</v>
      </c>
      <c r="D17" s="34" t="s">
        <v>59</v>
      </c>
      <c r="E17" s="45">
        <f>VLOOKUP(B17,'Input Yield Curve'!B:F,5,FALSE) + VLOOKUP(B17,'Input Shock'!B:H,MATCH(shock,'Input Shock'!$B$3:$H$3,FALSE),FALSE)</f>
        <v>0.38666260730000002</v>
      </c>
      <c r="F17" s="34" t="s">
        <v>11</v>
      </c>
      <c r="G17" s="35" t="s">
        <v>60</v>
      </c>
      <c r="H17" s="36" t="s">
        <v>39</v>
      </c>
      <c r="J17" s="4">
        <v>8</v>
      </c>
      <c r="K17" s="51">
        <f t="shared" si="8"/>
        <v>42978</v>
      </c>
      <c r="L17" s="10">
        <f t="shared" si="6"/>
        <v>0.66575342465753429</v>
      </c>
      <c r="M17" s="5">
        <f t="shared" si="1"/>
        <v>8.4931506849315067E-2</v>
      </c>
      <c r="N17" s="8">
        <f>SUM($M$6:M17)</f>
        <v>0.6657459390672954</v>
      </c>
      <c r="O17" s="54">
        <f t="shared" si="10"/>
        <v>0.38666260730000002</v>
      </c>
      <c r="P17" s="14">
        <f t="shared" si="7"/>
        <v>0.99743404214271969</v>
      </c>
      <c r="Q17" s="16">
        <f t="shared" si="0"/>
        <v>0.42088961567812166</v>
      </c>
      <c r="R17" s="17" t="e">
        <f>_xll.getRate("GBP LIBOR",K17)</f>
        <v>#NUM!</v>
      </c>
      <c r="S17" s="64">
        <f>IF('PoC Transaction'!$C$9/EOMONTH('PoC Transaction'!$C$9,0) = 1,   EOMONTH(DATE(YEAR($D$4),MONTH('PoC Transaction'!$C$9),DAY('PoC Transaction'!$C$9)),J18-$J$10-MONTH('PoC Transaction'!$C$9)+MONTH($D$4)+IF(DAY($D$4)&gt;=DAY('PoC Transaction'!$C$9),1,0)),
EDATE(DATE(YEAR($D$4),MONTH('PoC Transaction'!$C$9),DAY('PoC Transaction'!$C$9)),J18-$J$10-MONTH('PoC Transaction'!$C$9)+MONTH($D$4)+IF(DAY($D$4)&gt;=DAY('PoC Transaction'!$C$9),1,0)))</f>
        <v>42993</v>
      </c>
      <c r="T17" s="14">
        <f t="shared" si="4"/>
        <v>0.99726189454751712</v>
      </c>
      <c r="U17" s="60">
        <f t="shared" ca="1" si="14"/>
        <v>0.42422140052233992</v>
      </c>
      <c r="V17" s="17">
        <f t="shared" si="11"/>
        <v>12.166666666666666</v>
      </c>
      <c r="W17" s="17" t="e">
        <v>#NUM!</v>
      </c>
      <c r="X17" s="17">
        <f t="shared" si="12"/>
        <v>0.70684931506849313</v>
      </c>
      <c r="Y17" s="137" t="e">
        <f t="shared" si="13"/>
        <v>#NUM!</v>
      </c>
      <c r="Z17" s="17" t="e">
        <f t="shared" si="9"/>
        <v>#NUM!</v>
      </c>
    </row>
    <row r="18" spans="2:26" x14ac:dyDescent="0.4">
      <c r="B18" s="47" t="str">
        <f t="shared" si="3"/>
        <v>9_Month</v>
      </c>
      <c r="C18" s="34">
        <v>9</v>
      </c>
      <c r="D18" s="34" t="s">
        <v>59</v>
      </c>
      <c r="E18" s="45">
        <f>VLOOKUP(B18,'Input Yield Curve'!B:F,5,FALSE) + VLOOKUP(B18,'Input Shock'!B:H,MATCH(shock,'Input Shock'!$B$3:$H$3,FALSE),FALSE)</f>
        <v>0.39042324639999998</v>
      </c>
      <c r="F18" s="34" t="s">
        <v>11</v>
      </c>
      <c r="G18" s="35" t="s">
        <v>60</v>
      </c>
      <c r="H18" s="36" t="s">
        <v>39</v>
      </c>
      <c r="J18" s="4">
        <v>9</v>
      </c>
      <c r="K18" s="51">
        <f t="shared" si="8"/>
        <v>43008</v>
      </c>
      <c r="L18" s="10">
        <f t="shared" si="6"/>
        <v>0.74794520547945209</v>
      </c>
      <c r="M18" s="5">
        <f t="shared" si="1"/>
        <v>8.2191780821917818E-2</v>
      </c>
      <c r="N18" s="8">
        <f>SUM($M$6:M18)</f>
        <v>0.7479377198892132</v>
      </c>
      <c r="O18" s="54">
        <f t="shared" si="10"/>
        <v>0.39042324639999998</v>
      </c>
      <c r="P18" s="14">
        <f t="shared" si="7"/>
        <v>0.99708977666334653</v>
      </c>
      <c r="Q18" s="16">
        <f t="shared" si="0"/>
        <v>0.42755329590917768</v>
      </c>
      <c r="R18" s="17" t="e">
        <f>_xll.getRate("GBP LIBOR",K18)</f>
        <v>#NUM!</v>
      </c>
      <c r="S18" s="64">
        <f>IF('PoC Transaction'!$C$9/EOMONTH('PoC Transaction'!$C$9,0) = 1,   EOMONTH(DATE(YEAR($D$4),MONTH('PoC Transaction'!$C$9),DAY('PoC Transaction'!$C$9)),J19-$J$10-MONTH('PoC Transaction'!$C$9)+MONTH($D$4)+IF(DAY($D$4)&gt;=DAY('PoC Transaction'!$C$9),1,0)),
EDATE(DATE(YEAR($D$4),MONTH('PoC Transaction'!$C$9),DAY('PoC Transaction'!$C$9)),J19-$J$10-MONTH('PoC Transaction'!$C$9)+MONTH($D$4)+IF(DAY($D$4)&gt;=DAY('PoC Transaction'!$C$9),1,0)))</f>
        <v>43023</v>
      </c>
      <c r="T18" s="14">
        <f t="shared" si="4"/>
        <v>0.9969149699635339</v>
      </c>
      <c r="U18" s="60">
        <f t="shared" ca="1" si="14"/>
        <v>0.43305260186206063</v>
      </c>
      <c r="V18" s="17">
        <f t="shared" si="11"/>
        <v>11.774193548387096</v>
      </c>
      <c r="W18" s="17" t="e">
        <v>#NUM!</v>
      </c>
      <c r="X18" s="17">
        <f t="shared" si="12"/>
        <v>0.78904109589041094</v>
      </c>
      <c r="Y18" s="137" t="e">
        <f t="shared" si="13"/>
        <v>#NUM!</v>
      </c>
      <c r="Z18" s="17" t="e">
        <f t="shared" si="9"/>
        <v>#NUM!</v>
      </c>
    </row>
    <row r="19" spans="2:26" x14ac:dyDescent="0.4">
      <c r="B19" s="47" t="str">
        <f t="shared" si="3"/>
        <v>10_Month</v>
      </c>
      <c r="C19" s="34">
        <v>10</v>
      </c>
      <c r="D19" s="34" t="s">
        <v>59</v>
      </c>
      <c r="E19" s="45">
        <f>VLOOKUP(B19,'Input Yield Curve'!B:F,5,FALSE) + VLOOKUP(B19,'Input Shock'!B:H,MATCH(shock,'Input Shock'!$B$3:$H$3,FALSE),FALSE)</f>
        <v>0.3942089057</v>
      </c>
      <c r="F19" s="34" t="s">
        <v>11</v>
      </c>
      <c r="G19" s="35" t="s">
        <v>60</v>
      </c>
      <c r="H19" s="36" t="s">
        <v>39</v>
      </c>
      <c r="J19" s="4">
        <v>10</v>
      </c>
      <c r="K19" s="51">
        <f t="shared" si="8"/>
        <v>43039</v>
      </c>
      <c r="L19" s="10">
        <f t="shared" si="6"/>
        <v>0.83287671232876714</v>
      </c>
      <c r="M19" s="5">
        <f t="shared" si="1"/>
        <v>8.4931506849315067E-2</v>
      </c>
      <c r="N19" s="8">
        <f>SUM($M$6:M19)</f>
        <v>0.83286922673852826</v>
      </c>
      <c r="O19" s="54">
        <f t="shared" si="10"/>
        <v>0.3942089057</v>
      </c>
      <c r="P19" s="14">
        <f t="shared" si="7"/>
        <v>0.99672854326293336</v>
      </c>
      <c r="Q19" s="16">
        <f>((P19/P20)^(1/M20)-1)*100</f>
        <v>0.43891886013125436</v>
      </c>
      <c r="R19" s="17" t="e">
        <f>_xll.getRate("GBP LIBOR",K19)</f>
        <v>#NUM!</v>
      </c>
      <c r="S19" s="64">
        <f>IF('PoC Transaction'!$C$9/EOMONTH('PoC Transaction'!$C$9,0) = 1,   EOMONTH(DATE(YEAR($D$4),MONTH('PoC Transaction'!$C$9),DAY('PoC Transaction'!$C$9)),J20-$J$10-MONTH('PoC Transaction'!$C$9)+MONTH($D$4)+IF(DAY($D$4)&gt;=DAY('PoC Transaction'!$C$9),1,0)),
EDATE(DATE(YEAR($D$4),MONTH('PoC Transaction'!$C$9),DAY('PoC Transaction'!$C$9)),J20-$J$10-MONTH('PoC Transaction'!$C$9)+MONTH($D$4)+IF(DAY($D$4)&gt;=DAY('PoC Transaction'!$C$9),1,0)))</f>
        <v>43054</v>
      </c>
      <c r="T19" s="14">
        <f t="shared" si="4"/>
        <v>0.99654916529962045</v>
      </c>
      <c r="U19" s="60">
        <f t="shared" ca="1" si="14"/>
        <v>0.44183274801621319</v>
      </c>
      <c r="V19" s="17">
        <f t="shared" si="11"/>
        <v>12.166666666666666</v>
      </c>
      <c r="W19" s="17" t="e">
        <v>#NUM!</v>
      </c>
      <c r="X19" s="17">
        <f t="shared" si="12"/>
        <v>0.87397260273972599</v>
      </c>
      <c r="Y19" s="137" t="e">
        <f t="shared" si="13"/>
        <v>#NUM!</v>
      </c>
      <c r="Z19" s="17" t="e">
        <f t="shared" si="9"/>
        <v>#NUM!</v>
      </c>
    </row>
    <row r="20" spans="2:26" x14ac:dyDescent="0.4">
      <c r="B20" s="47" t="str">
        <f t="shared" si="3"/>
        <v>11_Month</v>
      </c>
      <c r="C20" s="34">
        <v>11</v>
      </c>
      <c r="D20" s="34" t="s">
        <v>59</v>
      </c>
      <c r="E20" s="45">
        <f>VLOOKUP(B20,'Input Yield Curve'!B:F,5,FALSE) + VLOOKUP(B20,'Input Shock'!B:H,MATCH(shock,'Input Shock'!$B$3:$H$3,FALSE),FALSE)</f>
        <v>0.39822395620000001</v>
      </c>
      <c r="F20" s="34" t="s">
        <v>11</v>
      </c>
      <c r="G20" s="35" t="s">
        <v>60</v>
      </c>
      <c r="H20" s="36" t="s">
        <v>39</v>
      </c>
      <c r="J20" s="4">
        <v>11</v>
      </c>
      <c r="K20" s="51">
        <f t="shared" si="8"/>
        <v>43069</v>
      </c>
      <c r="L20" s="10">
        <f t="shared" si="6"/>
        <v>0.91506849315068495</v>
      </c>
      <c r="M20" s="5">
        <f t="shared" si="1"/>
        <v>8.2191780821917818E-2</v>
      </c>
      <c r="N20" s="8">
        <f>SUM($M$6:M20)</f>
        <v>0.91506100756044606</v>
      </c>
      <c r="O20" s="54">
        <f t="shared" si="10"/>
        <v>0.39822395620000001</v>
      </c>
      <c r="P20" s="14">
        <f t="shared" si="7"/>
        <v>0.99636981961837057</v>
      </c>
      <c r="Q20" s="16">
        <f t="shared" si="0"/>
        <v>0.44474672043757213</v>
      </c>
      <c r="R20" s="17" t="e">
        <f>_xll.getRate("GBP LIBOR",K20)</f>
        <v>#NUM!</v>
      </c>
      <c r="S20" s="64">
        <f>IF('PoC Transaction'!$C$9/EOMONTH('PoC Transaction'!$C$9,0) = 1,   EOMONTH(DATE(YEAR($D$4),MONTH('PoC Transaction'!$C$9),DAY('PoC Transaction'!$C$9)),J21-$J$10-MONTH('PoC Transaction'!$C$9)+MONTH($D$4)+IF(DAY($D$4)&gt;=DAY('PoC Transaction'!$C$9),1,0)),
EDATE(DATE(YEAR($D$4),MONTH('PoC Transaction'!$C$9),DAY('PoC Transaction'!$C$9)),J21-$J$10-MONTH('PoC Transaction'!$C$9)+MONTH($D$4)+IF(DAY($D$4)&gt;=DAY('PoC Transaction'!$C$9),1,0)))</f>
        <v>43084</v>
      </c>
      <c r="T20" s="14">
        <f t="shared" si="4"/>
        <v>0.99618813082416158</v>
      </c>
      <c r="U20" s="60">
        <f t="shared" ca="1" si="14"/>
        <v>0.45166516840040583</v>
      </c>
      <c r="V20" s="17">
        <f t="shared" si="11"/>
        <v>11.774193548387096</v>
      </c>
      <c r="W20" s="17" t="e">
        <v>#NUM!</v>
      </c>
      <c r="X20" s="17">
        <f t="shared" si="12"/>
        <v>0.95616438356164379</v>
      </c>
      <c r="Y20" s="137" t="e">
        <f t="shared" si="13"/>
        <v>#NUM!</v>
      </c>
      <c r="Z20" s="17" t="e">
        <f t="shared" si="9"/>
        <v>#NUM!</v>
      </c>
    </row>
    <row r="21" spans="2:26" x14ac:dyDescent="0.4">
      <c r="B21" s="47" t="str">
        <f t="shared" si="3"/>
        <v>12_Month</v>
      </c>
      <c r="C21" s="34">
        <v>12</v>
      </c>
      <c r="D21" s="34" t="s">
        <v>59</v>
      </c>
      <c r="E21" s="45">
        <f>VLOOKUP(B21,'Input Yield Curve'!B:F,5,FALSE) + VLOOKUP(B21,'Input Shock'!B:H,MATCH(shock,'Input Shock'!$B$3:$H$3,FALSE),FALSE)</f>
        <v>0.40217436719999999</v>
      </c>
      <c r="F21" s="34" t="s">
        <v>11</v>
      </c>
      <c r="G21" s="35" t="s">
        <v>60</v>
      </c>
      <c r="H21" s="36" t="s">
        <v>39</v>
      </c>
      <c r="J21" s="4">
        <v>12</v>
      </c>
      <c r="K21" s="51">
        <f t="shared" si="8"/>
        <v>43100</v>
      </c>
      <c r="L21" s="10">
        <f t="shared" si="6"/>
        <v>1</v>
      </c>
      <c r="M21" s="5">
        <f t="shared" si="1"/>
        <v>8.4931506849315067E-2</v>
      </c>
      <c r="N21" s="8">
        <f>SUM($M$6:M21)</f>
        <v>0.99999251440976111</v>
      </c>
      <c r="O21" s="54">
        <f t="shared" si="10"/>
        <v>0.40217436719999999</v>
      </c>
      <c r="P21" s="14">
        <f t="shared" si="7"/>
        <v>0.99599436596134727</v>
      </c>
      <c r="Q21" s="16">
        <f t="shared" si="0"/>
        <v>0.45904537146959079</v>
      </c>
      <c r="R21" s="17" t="e">
        <f>_xll.getRate("GBP LIBOR",K21)</f>
        <v>#NUM!</v>
      </c>
      <c r="S21" s="64">
        <f>IF('PoC Transaction'!$C$9/EOMONTH('PoC Transaction'!$C$9,0) = 1,   EOMONTH(DATE(YEAR($D$4),MONTH('PoC Transaction'!$C$9),DAY('PoC Transaction'!$C$9)),J22-$J$10-MONTH('PoC Transaction'!$C$9)+MONTH($D$4)+IF(DAY($D$4)&gt;=DAY('PoC Transaction'!$C$9),1,0)),
EDATE(DATE(YEAR($D$4),MONTH('PoC Transaction'!$C$9),DAY('PoC Transaction'!$C$9)),J22-$J$10-MONTH('PoC Transaction'!$C$9)+MONTH($D$4)+IF(DAY($D$4)&gt;=DAY('PoC Transaction'!$C$9),1,0)))</f>
        <v>43115</v>
      </c>
      <c r="T21" s="14">
        <f t="shared" si="4"/>
        <v>0.99580692041941543</v>
      </c>
      <c r="U21" s="60">
        <f t="shared" ca="1" si="14"/>
        <v>0.46314531085154265</v>
      </c>
      <c r="V21" s="17">
        <f t="shared" si="11"/>
        <v>11.774193548387096</v>
      </c>
      <c r="W21" s="17" t="e">
        <v>#NUM!</v>
      </c>
      <c r="X21" s="17">
        <f t="shared" si="12"/>
        <v>1.0410958904109588</v>
      </c>
      <c r="Y21" s="137" t="e">
        <f t="shared" si="13"/>
        <v>#NUM!</v>
      </c>
      <c r="Z21" s="17" t="e">
        <f t="shared" si="9"/>
        <v>#NUM!</v>
      </c>
    </row>
    <row r="22" spans="2:26" x14ac:dyDescent="0.4">
      <c r="B22" s="47" t="str">
        <f t="shared" si="3"/>
        <v>15_Month</v>
      </c>
      <c r="C22" s="34">
        <v>15</v>
      </c>
      <c r="D22" s="34" t="s">
        <v>59</v>
      </c>
      <c r="E22" s="45">
        <f>VLOOKUP(B22,'Input Yield Curve'!B:F,5,FALSE) + VLOOKUP(B22,'Input Shock'!B:H,MATCH(shock,'Input Shock'!$B$3:$H$3,FALSE),FALSE)</f>
        <v>0.41509622260000001</v>
      </c>
      <c r="F22" s="34" t="s">
        <v>11</v>
      </c>
      <c r="G22" s="35" t="s">
        <v>60</v>
      </c>
      <c r="H22" s="36" t="s">
        <v>39</v>
      </c>
      <c r="J22" s="4">
        <v>13</v>
      </c>
      <c r="K22" s="51">
        <f t="shared" si="8"/>
        <v>43131</v>
      </c>
      <c r="L22" s="10">
        <f t="shared" si="6"/>
        <v>1.0849315068493151</v>
      </c>
      <c r="M22" s="5">
        <f t="shared" si="1"/>
        <v>8.4931506849315067E-2</v>
      </c>
      <c r="N22" s="8">
        <f>SUM($M$6:M22)</f>
        <v>1.0849240212590763</v>
      </c>
      <c r="O22" s="55">
        <f>O21+(O24-O21)/(N24-N21)*(N22-N21)</f>
        <v>0.40662522850444444</v>
      </c>
      <c r="P22" s="14">
        <f t="shared" si="7"/>
        <v>0.99560701739110491</v>
      </c>
      <c r="Q22" s="16">
        <f t="shared" si="0"/>
        <v>0.46751876395738634</v>
      </c>
      <c r="R22" s="17" t="e">
        <f>_xll.getRate("GBP LIBOR",K22)</f>
        <v>#NUM!</v>
      </c>
      <c r="S22" s="64">
        <f>IF('PoC Transaction'!$C$9/EOMONTH('PoC Transaction'!$C$9,0) = 1,   EOMONTH(DATE(YEAR($D$4),MONTH('PoC Transaction'!$C$9),DAY('PoC Transaction'!$C$9)),J23-$J$10-MONTH('PoC Transaction'!$C$9)+MONTH($D$4)+IF(DAY($D$4)&gt;=DAY('PoC Transaction'!$C$9),1,0)),
EDATE(DATE(YEAR($D$4),MONTH('PoC Transaction'!$C$9),DAY('PoC Transaction'!$C$9)),J23-$J$10-MONTH('PoC Transaction'!$C$9)+MONTH($D$4)+IF(DAY($D$4)&gt;=DAY('PoC Transaction'!$C$9),1,0)))</f>
        <v>43146</v>
      </c>
      <c r="T22" s="14">
        <f t="shared" si="4"/>
        <v>0.99541619447215179</v>
      </c>
      <c r="U22" s="60">
        <f t="shared" ca="1" si="14"/>
        <v>0.47205808327612786</v>
      </c>
      <c r="V22" s="17">
        <f t="shared" si="11"/>
        <v>13.035714285714286</v>
      </c>
      <c r="W22" s="17" t="e">
        <v>#NUM!</v>
      </c>
      <c r="X22" s="17">
        <f t="shared" si="12"/>
        <v>1.1260273972602739</v>
      </c>
      <c r="Y22" s="137" t="e">
        <f t="shared" si="13"/>
        <v>#NUM!</v>
      </c>
      <c r="Z22" s="17" t="e">
        <f t="shared" si="9"/>
        <v>#NUM!</v>
      </c>
    </row>
    <row r="23" spans="2:26" x14ac:dyDescent="0.4">
      <c r="B23" s="47" t="str">
        <f t="shared" si="3"/>
        <v>18_Month</v>
      </c>
      <c r="C23" s="34">
        <v>18</v>
      </c>
      <c r="D23" s="34" t="s">
        <v>59</v>
      </c>
      <c r="E23" s="45">
        <f>VLOOKUP(B23,'Input Yield Curve'!B:F,5,FALSE) + VLOOKUP(B23,'Input Shock'!B:H,MATCH(shock,'Input Shock'!$B$3:$H$3,FALSE),FALSE)</f>
        <v>0.43055368129999999</v>
      </c>
      <c r="F23" s="34" t="s">
        <v>11</v>
      </c>
      <c r="G23" s="35" t="s">
        <v>60</v>
      </c>
      <c r="H23" s="36" t="s">
        <v>39</v>
      </c>
      <c r="J23" s="4">
        <v>14</v>
      </c>
      <c r="K23" s="51">
        <f t="shared" si="8"/>
        <v>43159</v>
      </c>
      <c r="L23" s="10">
        <f t="shared" si="6"/>
        <v>1.1616438356164382</v>
      </c>
      <c r="M23" s="5">
        <f t="shared" si="1"/>
        <v>7.6712328767123292E-2</v>
      </c>
      <c r="N23" s="8">
        <f>SUM($M$6:M23)</f>
        <v>1.1616363500261995</v>
      </c>
      <c r="O23" s="55">
        <f>O21+(O24-O21)/(N24-N21)*(N23-N21)</f>
        <v>0.41064536129555557</v>
      </c>
      <c r="P23" s="14">
        <f t="shared" si="7"/>
        <v>0.99525084419365828</v>
      </c>
      <c r="Q23" s="16">
        <f t="shared" si="0"/>
        <v>0.47599232591777341</v>
      </c>
      <c r="R23" s="17" t="e">
        <f>_xll.getRate("GBP LIBOR",K23)</f>
        <v>#NUM!</v>
      </c>
      <c r="S23" s="64">
        <f>IF('PoC Transaction'!$C$9/EOMONTH('PoC Transaction'!$C$9,0) = 1,   EOMONTH(DATE(YEAR($D$4),MONTH('PoC Transaction'!$C$9),DAY('PoC Transaction'!$C$9)),J24-$J$10-MONTH('PoC Transaction'!$C$9)+MONTH($D$4)+IF(DAY($D$4)&gt;=DAY('PoC Transaction'!$C$9),1,0)),
EDATE(DATE(YEAR($D$4),MONTH('PoC Transaction'!$C$9),DAY('PoC Transaction'!$C$9)),J24-$J$10-MONTH('PoC Transaction'!$C$9)+MONTH($D$4)+IF(DAY($D$4)&gt;=DAY('PoC Transaction'!$C$9),1,0)))</f>
        <v>43174</v>
      </c>
      <c r="T23" s="14">
        <f t="shared" si="4"/>
        <v>0.99505664073299172</v>
      </c>
      <c r="U23" s="60">
        <f t="shared" ca="1" si="14"/>
        <v>0.48640405737414572</v>
      </c>
      <c r="V23" s="17">
        <f t="shared" si="11"/>
        <v>11.774193548387096</v>
      </c>
      <c r="W23" s="17" t="e">
        <v>#NUM!</v>
      </c>
      <c r="X23" s="17">
        <f t="shared" si="12"/>
        <v>1.2027397260273973</v>
      </c>
      <c r="Y23" s="137" t="e">
        <f t="shared" si="13"/>
        <v>#NUM!</v>
      </c>
      <c r="Z23" s="17" t="e">
        <f t="shared" si="9"/>
        <v>#NUM!</v>
      </c>
    </row>
    <row r="24" spans="2:26" x14ac:dyDescent="0.4">
      <c r="B24" s="47" t="str">
        <f t="shared" si="3"/>
        <v>24_Month</v>
      </c>
      <c r="C24" s="34">
        <v>24</v>
      </c>
      <c r="D24" s="34" t="s">
        <v>59</v>
      </c>
      <c r="E24" s="45">
        <f>VLOOKUP(B24,'Input Yield Curve'!B:F,5,FALSE) + VLOOKUP(B24,'Input Shock'!B:H,MATCH(shock,'Input Shock'!$B$3:$H$3,FALSE),FALSE)</f>
        <v>0.46830666139999999</v>
      </c>
      <c r="F24" s="34" t="s">
        <v>11</v>
      </c>
      <c r="G24" s="35" t="s">
        <v>60</v>
      </c>
      <c r="H24" s="36" t="s">
        <v>39</v>
      </c>
      <c r="J24" s="4">
        <v>15</v>
      </c>
      <c r="K24" s="51">
        <f t="shared" si="8"/>
        <v>43190</v>
      </c>
      <c r="L24" s="10">
        <f t="shared" si="6"/>
        <v>1.2465753424657535</v>
      </c>
      <c r="M24" s="5">
        <f t="shared" si="1"/>
        <v>8.4931506849315067E-2</v>
      </c>
      <c r="N24" s="8">
        <f>SUM($M$6:M24)</f>
        <v>1.2465678568755145</v>
      </c>
      <c r="O24" s="54">
        <f>E22</f>
        <v>0.41509622260000001</v>
      </c>
      <c r="P24" s="14">
        <f t="shared" si="7"/>
        <v>0.99484953214342575</v>
      </c>
      <c r="Q24" s="16">
        <f t="shared" si="0"/>
        <v>0.49751109345796962</v>
      </c>
      <c r="R24" s="17" t="e">
        <f>_xll.getRate("GBP LIBOR",K24)</f>
        <v>#NUM!</v>
      </c>
      <c r="S24" s="64">
        <f>IF('PoC Transaction'!$C$9/EOMONTH('PoC Transaction'!$C$9,0) = 1,   EOMONTH(DATE(YEAR($D$4),MONTH('PoC Transaction'!$C$9),DAY('PoC Transaction'!$C$9)),J25-$J$10-MONTH('PoC Transaction'!$C$9)+MONTH($D$4)+IF(DAY($D$4)&gt;=DAY('PoC Transaction'!$C$9),1,0)),
EDATE(DATE(YEAR($D$4),MONTH('PoC Transaction'!$C$9),DAY('PoC Transaction'!$C$9)),J25-$J$10-MONTH('PoC Transaction'!$C$9)+MONTH($D$4)+IF(DAY($D$4)&gt;=DAY('PoC Transaction'!$C$9),1,0)))</f>
        <v>43205</v>
      </c>
      <c r="T24" s="14">
        <f t="shared" si="4"/>
        <v>0.99464665357180249</v>
      </c>
      <c r="U24" s="60">
        <f t="shared" ca="1" si="14"/>
        <v>0.50269388153494354</v>
      </c>
      <c r="V24" s="17">
        <f t="shared" si="11"/>
        <v>12.166666666666666</v>
      </c>
      <c r="W24" s="17" t="e">
        <v>#NUM!</v>
      </c>
      <c r="X24" s="17">
        <f t="shared" si="12"/>
        <v>1.2876712328767124</v>
      </c>
      <c r="Y24" s="137" t="e">
        <f t="shared" si="13"/>
        <v>#NUM!</v>
      </c>
      <c r="Z24" s="17" t="e">
        <f t="shared" si="9"/>
        <v>#NUM!</v>
      </c>
    </row>
    <row r="25" spans="2:26" x14ac:dyDescent="0.4">
      <c r="B25" s="47" t="str">
        <f t="shared" si="3"/>
        <v>36_Month</v>
      </c>
      <c r="C25" s="34">
        <v>36</v>
      </c>
      <c r="D25" s="34" t="s">
        <v>59</v>
      </c>
      <c r="E25" s="45">
        <f>VLOOKUP(B25,'Input Yield Curve'!B:F,5,FALSE) + VLOOKUP(B25,'Input Shock'!B:H,MATCH(shock,'Input Shock'!$B$3:$H$3,FALSE),FALSE)</f>
        <v>0.56159488010000003</v>
      </c>
      <c r="F25" s="34" t="s">
        <v>11</v>
      </c>
      <c r="G25" s="35" t="s">
        <v>60</v>
      </c>
      <c r="H25" s="36" t="s">
        <v>39</v>
      </c>
      <c r="J25" s="4">
        <v>16</v>
      </c>
      <c r="K25" s="51">
        <f t="shared" si="8"/>
        <v>43220</v>
      </c>
      <c r="L25" s="10">
        <f t="shared" si="6"/>
        <v>1.3287671232876712</v>
      </c>
      <c r="M25" s="5">
        <f t="shared" si="1"/>
        <v>8.2191780821917818E-2</v>
      </c>
      <c r="N25" s="8">
        <f>SUM($M$6:M25)</f>
        <v>1.3287596376974324</v>
      </c>
      <c r="O25" s="55">
        <f>O24+(O27-O24)/(N27-N24)*(N25-N24)</f>
        <v>0.42019208810549452</v>
      </c>
      <c r="P25" s="14">
        <f t="shared" si="7"/>
        <v>0.99444381637298318</v>
      </c>
      <c r="Q25" s="16">
        <f t="shared" si="0"/>
        <v>0.50787693689484659</v>
      </c>
      <c r="R25" s="17" t="e">
        <f>_xll.getRate("GBP LIBOR",K25)</f>
        <v>#NUM!</v>
      </c>
      <c r="S25" s="64">
        <f>IF('PoC Transaction'!$C$9/EOMONTH('PoC Transaction'!$C$9,0) = 1,   EOMONTH(DATE(YEAR($D$4),MONTH('PoC Transaction'!$C$9),DAY('PoC Transaction'!$C$9)),J26-$J$10-MONTH('PoC Transaction'!$C$9)+MONTH($D$4)+IF(DAY($D$4)&gt;=DAY('PoC Transaction'!$C$9),1,0)),
EDATE(DATE(YEAR($D$4),MONTH('PoC Transaction'!$C$9),DAY('PoC Transaction'!$C$9)),J26-$J$10-MONTH('PoC Transaction'!$C$9)+MONTH($D$4)+IF(DAY($D$4)&gt;=DAY('PoC Transaction'!$C$9),1,0)))</f>
        <v>43235</v>
      </c>
      <c r="T25" s="14">
        <f t="shared" si="4"/>
        <v>0.99423680632930389</v>
      </c>
      <c r="U25" s="60">
        <f t="shared" ca="1" si="14"/>
        <v>0.51289266543275147</v>
      </c>
      <c r="V25" s="17">
        <f t="shared" si="11"/>
        <v>11.774193548387096</v>
      </c>
      <c r="W25" s="17" t="e">
        <v>#NUM!</v>
      </c>
      <c r="X25" s="17">
        <f t="shared" si="12"/>
        <v>1.3698630136986301</v>
      </c>
      <c r="Y25" s="137" t="e">
        <f t="shared" si="13"/>
        <v>#NUM!</v>
      </c>
      <c r="Z25" s="17" t="e">
        <f t="shared" si="9"/>
        <v>#NUM!</v>
      </c>
    </row>
    <row r="26" spans="2:26" x14ac:dyDescent="0.4">
      <c r="B26" s="47" t="str">
        <f t="shared" si="3"/>
        <v>48_Month</v>
      </c>
      <c r="C26" s="34">
        <v>48</v>
      </c>
      <c r="D26" s="34" t="s">
        <v>59</v>
      </c>
      <c r="E26" s="45">
        <f>VLOOKUP(B26,'Input Yield Curve'!B:F,5,FALSE) + VLOOKUP(B26,'Input Shock'!B:H,MATCH(shock,'Input Shock'!$B$3:$H$3,FALSE),FALSE)</f>
        <v>0.6617650115</v>
      </c>
      <c r="F26" s="34" t="s">
        <v>11</v>
      </c>
      <c r="G26" s="35" t="s">
        <v>60</v>
      </c>
      <c r="H26" s="36" t="s">
        <v>39</v>
      </c>
      <c r="J26" s="4">
        <v>17</v>
      </c>
      <c r="K26" s="51">
        <f t="shared" si="8"/>
        <v>43251</v>
      </c>
      <c r="L26" s="10">
        <f t="shared" si="6"/>
        <v>1.4136986301369863</v>
      </c>
      <c r="M26" s="5">
        <f t="shared" si="1"/>
        <v>8.4931506849315067E-2</v>
      </c>
      <c r="N26" s="8">
        <f>SUM($M$6:M26)</f>
        <v>1.4136911445467475</v>
      </c>
      <c r="O26" s="55">
        <f>O24+(O27-O24)/(N27-N24)*(N26-N24)</f>
        <v>0.42545781579450548</v>
      </c>
      <c r="P26" s="14">
        <f t="shared" si="7"/>
        <v>0.99401604311343494</v>
      </c>
      <c r="Q26" s="16">
        <f t="shared" si="0"/>
        <v>0.51824305176391139</v>
      </c>
      <c r="R26" s="17" t="e">
        <f>_xll.getRate("GBP LIBOR",K26)</f>
        <v>#NUM!</v>
      </c>
      <c r="S26" s="64">
        <f>IF('PoC Transaction'!$C$9/EOMONTH('PoC Transaction'!$C$9,0) = 1,   EOMONTH(DATE(YEAR($D$4),MONTH('PoC Transaction'!$C$9),DAY('PoC Transaction'!$C$9)),J27-$J$10-MONTH('PoC Transaction'!$C$9)+MONTH($D$4)+IF(DAY($D$4)&gt;=DAY('PoC Transaction'!$C$9),1,0)),
EDATE(DATE(YEAR($D$4),MONTH('PoC Transaction'!$C$9),DAY('PoC Transaction'!$C$9)),J27-$J$10-MONTH('PoC Transaction'!$C$9)+MONTH($D$4)+IF(DAY($D$4)&gt;=DAY('PoC Transaction'!$C$9),1,0)))</f>
        <v>43266</v>
      </c>
      <c r="T26" s="14">
        <f t="shared" si="4"/>
        <v>0.99380491006344429</v>
      </c>
      <c r="U26" s="60">
        <f t="shared" ca="1" si="14"/>
        <v>0.53362442678313027</v>
      </c>
      <c r="V26" s="17">
        <f t="shared" si="11"/>
        <v>12.166666666666666</v>
      </c>
      <c r="W26" s="17" t="e">
        <v>#NUM!</v>
      </c>
      <c r="X26" s="17">
        <f t="shared" si="12"/>
        <v>1.4547945205479451</v>
      </c>
      <c r="Y26" s="137" t="e">
        <f t="shared" si="13"/>
        <v>#NUM!</v>
      </c>
      <c r="Z26" s="17" t="e">
        <f t="shared" si="9"/>
        <v>#NUM!</v>
      </c>
    </row>
    <row r="27" spans="2:26" x14ac:dyDescent="0.4">
      <c r="B27" s="47" t="str">
        <f t="shared" si="3"/>
        <v>60_Month</v>
      </c>
      <c r="C27" s="34">
        <v>60</v>
      </c>
      <c r="D27" s="34" t="s">
        <v>59</v>
      </c>
      <c r="E27" s="45">
        <f>VLOOKUP(B27,'Input Yield Curve'!B:F,5,FALSE) + VLOOKUP(B27,'Input Shock'!B:H,MATCH(shock,'Input Shock'!$B$3:$H$3,FALSE),FALSE)</f>
        <v>0.75954092529999995</v>
      </c>
      <c r="F27" s="34" t="s">
        <v>11</v>
      </c>
      <c r="G27" s="35" t="s">
        <v>60</v>
      </c>
      <c r="H27" s="36" t="s">
        <v>39</v>
      </c>
      <c r="J27" s="4">
        <v>18</v>
      </c>
      <c r="K27" s="51">
        <f t="shared" si="8"/>
        <v>43281</v>
      </c>
      <c r="L27" s="10">
        <f t="shared" si="6"/>
        <v>1.4958904109589042</v>
      </c>
      <c r="M27" s="5">
        <f t="shared" si="1"/>
        <v>8.2191780821917818E-2</v>
      </c>
      <c r="N27" s="8">
        <f>SUM($M$6:M27)</f>
        <v>1.4958829253686654</v>
      </c>
      <c r="O27" s="54">
        <f>E23</f>
        <v>0.43055368129999999</v>
      </c>
      <c r="P27" s="14">
        <f t="shared" si="7"/>
        <v>0.99359382185897227</v>
      </c>
      <c r="Q27" s="16">
        <f t="shared" si="0"/>
        <v>0.54900815547198611</v>
      </c>
      <c r="R27" s="17" t="e">
        <f>_xll.getRate("GBP LIBOR",K27)</f>
        <v>#NUM!</v>
      </c>
      <c r="S27" s="64">
        <f>IF('PoC Transaction'!$C$9/EOMONTH('PoC Transaction'!$C$9,0) = 1,   EOMONTH(DATE(YEAR($D$4),MONTH('PoC Transaction'!$C$9),DAY('PoC Transaction'!$C$9)),J28-$J$10-MONTH('PoC Transaction'!$C$9)+MONTH($D$4)+IF(DAY($D$4)&gt;=DAY('PoC Transaction'!$C$9),1,0)),
EDATE(DATE(YEAR($D$4),MONTH('PoC Transaction'!$C$9),DAY('PoC Transaction'!$C$9)),J28-$J$10-MONTH('PoC Transaction'!$C$9)+MONTH($D$4)+IF(DAY($D$4)&gt;=DAY('PoC Transaction'!$C$9),1,0)))</f>
        <v>43296</v>
      </c>
      <c r="T27" s="14">
        <f t="shared" si="4"/>
        <v>0.99337028570358532</v>
      </c>
      <c r="U27" s="60">
        <f t="shared" ca="1" si="14"/>
        <v>0.55516695924446857</v>
      </c>
      <c r="V27" s="17">
        <f t="shared" si="11"/>
        <v>11.774193548387096</v>
      </c>
      <c r="W27" s="17" t="e">
        <v>#NUM!</v>
      </c>
      <c r="X27" s="17">
        <f t="shared" si="12"/>
        <v>1.536986301369863</v>
      </c>
      <c r="Y27" s="137" t="e">
        <f t="shared" si="13"/>
        <v>#NUM!</v>
      </c>
      <c r="Z27" s="17" t="e">
        <f t="shared" si="9"/>
        <v>#NUM!</v>
      </c>
    </row>
    <row r="28" spans="2:26" x14ac:dyDescent="0.4">
      <c r="B28" s="47" t="str">
        <f t="shared" si="3"/>
        <v>72_Month</v>
      </c>
      <c r="C28" s="34">
        <v>72</v>
      </c>
      <c r="D28" s="34" t="s">
        <v>59</v>
      </c>
      <c r="E28" s="45">
        <f>VLOOKUP(B28,'Input Yield Curve'!B:F,5,FALSE) + VLOOKUP(B28,'Input Shock'!B:H,MATCH(shock,'Input Shock'!$B$3:$H$3,FALSE),FALSE)</f>
        <v>0.85506158310000002</v>
      </c>
      <c r="F28" s="34" t="s">
        <v>11</v>
      </c>
      <c r="G28" s="35" t="s">
        <v>60</v>
      </c>
      <c r="H28" s="36" t="s">
        <v>39</v>
      </c>
      <c r="J28" s="4">
        <v>19</v>
      </c>
      <c r="K28" s="51">
        <f t="shared" si="8"/>
        <v>43312</v>
      </c>
      <c r="L28" s="10">
        <f t="shared" si="6"/>
        <v>1.5808219178082192</v>
      </c>
      <c r="M28" s="5">
        <f t="shared" si="1"/>
        <v>8.4931506849315067E-2</v>
      </c>
      <c r="N28" s="8">
        <f>SUM($M$6:M28)</f>
        <v>1.5808144322179805</v>
      </c>
      <c r="O28" s="56">
        <f>O27+(O33-O27)/(N33-N27)*(N28-N27)</f>
        <v>0.4369142377298913</v>
      </c>
      <c r="P28" s="14">
        <f t="shared" si="7"/>
        <v>0.99313190256896045</v>
      </c>
      <c r="Q28" s="16">
        <f t="shared" si="0"/>
        <v>0.56173676573512132</v>
      </c>
      <c r="R28" s="17" t="e">
        <f>_xll.getRate("GBP LIBOR",K28)</f>
        <v>#NUM!</v>
      </c>
      <c r="S28" s="64">
        <f>IF('PoC Transaction'!$C$9/EOMONTH('PoC Transaction'!$C$9,0) = 1,   EOMONTH(DATE(YEAR($D$4),MONTH('PoC Transaction'!$C$9),DAY('PoC Transaction'!$C$9)),J29-$J$10-MONTH('PoC Transaction'!$C$9)+MONTH($D$4)+IF(DAY($D$4)&gt;=DAY('PoC Transaction'!$C$9),1,0)),
EDATE(DATE(YEAR($D$4),MONTH('PoC Transaction'!$C$9),DAY('PoC Transaction'!$C$9)),J29-$J$10-MONTH('PoC Transaction'!$C$9)+MONTH($D$4)+IF(DAY($D$4)&gt;=DAY('PoC Transaction'!$C$9),1,0)))</f>
        <v>43327</v>
      </c>
      <c r="T28" s="14">
        <f t="shared" si="4"/>
        <v>0.99290330519385961</v>
      </c>
      <c r="U28" s="60">
        <f t="shared" ca="1" si="14"/>
        <v>0.56779642869488889</v>
      </c>
      <c r="V28" s="17">
        <f t="shared" si="11"/>
        <v>11.774193548387096</v>
      </c>
      <c r="W28" s="17" t="e">
        <v>#NUM!</v>
      </c>
      <c r="X28" s="17">
        <f t="shared" si="12"/>
        <v>1.6219178082191781</v>
      </c>
      <c r="Y28" s="137" t="e">
        <f t="shared" si="13"/>
        <v>#NUM!</v>
      </c>
      <c r="Z28" s="17" t="e">
        <f t="shared" si="9"/>
        <v>#NUM!</v>
      </c>
    </row>
    <row r="29" spans="2:26" x14ac:dyDescent="0.4">
      <c r="B29" s="47" t="str">
        <f t="shared" si="3"/>
        <v>84_Month</v>
      </c>
      <c r="C29" s="34">
        <v>84</v>
      </c>
      <c r="D29" s="34" t="s">
        <v>59</v>
      </c>
      <c r="E29" s="45">
        <f>VLOOKUP(B29,'Input Yield Curve'!B:F,5,FALSE) + VLOOKUP(B29,'Input Shock'!B:H,MATCH(shock,'Input Shock'!$B$3:$H$3,FALSE),FALSE)</f>
        <v>0.94585664270000003</v>
      </c>
      <c r="F29" s="34" t="s">
        <v>11</v>
      </c>
      <c r="G29" s="35" t="s">
        <v>60</v>
      </c>
      <c r="H29" s="36" t="s">
        <v>39</v>
      </c>
      <c r="J29" s="4">
        <v>20</v>
      </c>
      <c r="K29" s="51">
        <f t="shared" si="8"/>
        <v>43343</v>
      </c>
      <c r="L29" s="10">
        <f t="shared" si="6"/>
        <v>1.6657534246575343</v>
      </c>
      <c r="M29" s="5">
        <f t="shared" si="1"/>
        <v>8.4931506849315067E-2</v>
      </c>
      <c r="N29" s="8">
        <f>SUM($M$6:M29)</f>
        <v>1.6657459390672955</v>
      </c>
      <c r="O29" s="55">
        <f>O27+(O33-O27)/(N33-N27)*(N29-N27)</f>
        <v>0.4432747941597826</v>
      </c>
      <c r="P29" s="14">
        <f t="shared" si="7"/>
        <v>0.99265952599034579</v>
      </c>
      <c r="Q29" s="16">
        <f t="shared" si="0"/>
        <v>0.57426047165567429</v>
      </c>
      <c r="R29" s="17" t="e">
        <f>_xll.getRate("GBP LIBOR",K29)</f>
        <v>#NUM!</v>
      </c>
      <c r="S29" s="64">
        <f>IF('PoC Transaction'!$C$9/EOMONTH('PoC Transaction'!$C$9,0) = 1,   EOMONTH(DATE(YEAR($D$4),MONTH('PoC Transaction'!$C$9),DAY('PoC Transaction'!$C$9)),J30-$J$10-MONTH('PoC Transaction'!$C$9)+MONTH($D$4)+IF(DAY($D$4)&gt;=DAY('PoC Transaction'!$C$9),1,0)),
EDATE(DATE(YEAR($D$4),MONTH('PoC Transaction'!$C$9),DAY('PoC Transaction'!$C$9)),J30-$J$10-MONTH('PoC Transaction'!$C$9)+MONTH($D$4)+IF(DAY($D$4)&gt;=DAY('PoC Transaction'!$C$9),1,0)))</f>
        <v>43358</v>
      </c>
      <c r="T29" s="14">
        <f t="shared" si="4"/>
        <v>0.99242595843421222</v>
      </c>
      <c r="U29" s="60">
        <f t="shared" ca="1" si="14"/>
        <v>0.58052232117666858</v>
      </c>
      <c r="V29" s="17">
        <f t="shared" si="11"/>
        <v>12.166666666666666</v>
      </c>
      <c r="W29" s="17" t="e">
        <v>#NUM!</v>
      </c>
      <c r="X29" s="17">
        <f t="shared" si="12"/>
        <v>1.7068493150684931</v>
      </c>
      <c r="Y29" s="137" t="e">
        <f t="shared" si="13"/>
        <v>#NUM!</v>
      </c>
    </row>
    <row r="30" spans="2:26" x14ac:dyDescent="0.4">
      <c r="B30" s="47" t="str">
        <f t="shared" si="3"/>
        <v>120_Month</v>
      </c>
      <c r="C30" s="34">
        <v>120</v>
      </c>
      <c r="D30" s="34" t="s">
        <v>59</v>
      </c>
      <c r="E30" s="45">
        <f>VLOOKUP(B30,'Input Yield Curve'!B:F,5,FALSE) + VLOOKUP(B30,'Input Shock'!B:H,MATCH(shock,'Input Shock'!$B$3:$H$3,FALSE),FALSE)</f>
        <v>1.1694956257</v>
      </c>
      <c r="F30" s="34" t="s">
        <v>11</v>
      </c>
      <c r="G30" s="35" t="s">
        <v>60</v>
      </c>
      <c r="H30" s="36" t="s">
        <v>39</v>
      </c>
      <c r="J30" s="4">
        <v>21</v>
      </c>
      <c r="K30" s="51">
        <f t="shared" si="8"/>
        <v>43373</v>
      </c>
      <c r="L30" s="10">
        <f t="shared" si="6"/>
        <v>1.747945205479452</v>
      </c>
      <c r="M30" s="5">
        <f t="shared" si="1"/>
        <v>8.2191780821917818E-2</v>
      </c>
      <c r="N30" s="8">
        <f>SUM($M$6:M30)</f>
        <v>1.7479377198892134</v>
      </c>
      <c r="O30" s="55">
        <f>O27+(O33-O27)/(N33-N27)*(N30-N27)</f>
        <v>0.44943017134999996</v>
      </c>
      <c r="P30" s="14">
        <f t="shared" si="7"/>
        <v>0.99219244583529398</v>
      </c>
      <c r="Q30" s="16">
        <f t="shared" si="0"/>
        <v>0.58678456056646677</v>
      </c>
      <c r="R30" s="17" t="e">
        <f>_xll.getRate("GBP LIBOR",K30)</f>
        <v>#NUM!</v>
      </c>
      <c r="S30" s="64">
        <f>IF('PoC Transaction'!$C$9/EOMONTH('PoC Transaction'!$C$9,0) = 1,   EOMONTH(DATE(YEAR($D$4),MONTH('PoC Transaction'!$C$9),DAY('PoC Transaction'!$C$9)),J31-$J$10-MONTH('PoC Transaction'!$C$9)+MONTH($D$4)+IF(DAY($D$4)&gt;=DAY('PoC Transaction'!$C$9),1,0)),
EDATE(DATE(YEAR($D$4),MONTH('PoC Transaction'!$C$9),DAY('PoC Transaction'!$C$9)),J31-$J$10-MONTH('PoC Transaction'!$C$9)+MONTH($D$4)+IF(DAY($D$4)&gt;=DAY('PoC Transaction'!$C$9),1,0)))</f>
        <v>43388</v>
      </c>
      <c r="T30" s="14">
        <f t="shared" si="4"/>
        <v>0.99195391216146667</v>
      </c>
      <c r="U30" s="60">
        <f t="shared" ca="1" si="14"/>
        <v>0.59284460035093911</v>
      </c>
    </row>
    <row r="31" spans="2:26" x14ac:dyDescent="0.4">
      <c r="B31" s="47" t="str">
        <f t="shared" si="3"/>
        <v>180_Month</v>
      </c>
      <c r="C31" s="34">
        <v>180</v>
      </c>
      <c r="D31" s="34" t="s">
        <v>59</v>
      </c>
      <c r="E31" s="45">
        <f>VLOOKUP(B31,'Input Yield Curve'!B:F,5,FALSE) + VLOOKUP(B31,'Input Shock'!B:H,MATCH(shock,'Input Shock'!$B$3:$H$3,FALSE),FALSE)</f>
        <v>1.3881670005</v>
      </c>
      <c r="F31" s="34" t="s">
        <v>11</v>
      </c>
      <c r="G31" s="35" t="s">
        <v>60</v>
      </c>
      <c r="H31" s="36" t="s">
        <v>39</v>
      </c>
      <c r="J31" s="4">
        <v>22</v>
      </c>
      <c r="K31" s="51">
        <f t="shared" si="8"/>
        <v>43404</v>
      </c>
      <c r="L31" s="10">
        <f t="shared" si="6"/>
        <v>1.832876712328767</v>
      </c>
      <c r="M31" s="5">
        <f t="shared" si="1"/>
        <v>8.4931506849315067E-2</v>
      </c>
      <c r="N31" s="8">
        <f>SUM($M$6:M31)</f>
        <v>1.8328692267385285</v>
      </c>
      <c r="O31" s="55">
        <f>O27+(O33-O27)/(N33-N27)*(N31-N27)</f>
        <v>0.45579072777989127</v>
      </c>
      <c r="P31" s="14">
        <f t="shared" si="7"/>
        <v>0.99169953945046596</v>
      </c>
      <c r="Q31" s="16">
        <f t="shared" si="0"/>
        <v>0.59930904520779649</v>
      </c>
      <c r="R31" s="17" t="e">
        <f>_xll.getRate("GBP LIBOR",K31)</f>
        <v>#NUM!</v>
      </c>
      <c r="S31" s="64">
        <f>IF('PoC Transaction'!$C$9/EOMONTH('PoC Transaction'!$C$9,0) = 1,   EOMONTH(DATE(YEAR($D$4),MONTH('PoC Transaction'!$C$9),DAY('PoC Transaction'!$C$9)),J32-$J$10-MONTH('PoC Transaction'!$C$9)+MONTH($D$4)+IF(DAY($D$4)&gt;=DAY('PoC Transaction'!$C$9),1,0)),
EDATE(DATE(YEAR($D$4),MONTH('PoC Transaction'!$C$9),DAY('PoC Transaction'!$C$9)),J32-$J$10-MONTH('PoC Transaction'!$C$9)+MONTH($D$4)+IF(DAY($D$4)&gt;=DAY('PoC Transaction'!$C$9),1,0)))</f>
        <v>43419</v>
      </c>
      <c r="T31" s="14">
        <f t="shared" si="4"/>
        <v>0.99145605127644321</v>
      </c>
      <c r="U31" s="60">
        <f t="shared" ca="1" si="14"/>
        <v>0.60557128406562022</v>
      </c>
    </row>
    <row r="32" spans="2:26" x14ac:dyDescent="0.4">
      <c r="B32" s="47" t="str">
        <f t="shared" si="3"/>
        <v>240_Month</v>
      </c>
      <c r="C32" s="34">
        <v>240</v>
      </c>
      <c r="D32" s="34" t="s">
        <v>59</v>
      </c>
      <c r="E32" s="45">
        <f>VLOOKUP(B32,'Input Yield Curve'!B:F,5,FALSE) + VLOOKUP(B32,'Input Shock'!B:H,MATCH(shock,'Input Shock'!$B$3:$H$3,FALSE),FALSE)</f>
        <v>1.4513760688999999</v>
      </c>
      <c r="F32" s="34" t="s">
        <v>11</v>
      </c>
      <c r="G32" s="35" t="s">
        <v>60</v>
      </c>
      <c r="H32" s="36" t="s">
        <v>39</v>
      </c>
      <c r="J32" s="4">
        <v>23</v>
      </c>
      <c r="K32" s="51">
        <f t="shared" si="8"/>
        <v>43434</v>
      </c>
      <c r="L32" s="10">
        <f t="shared" si="6"/>
        <v>1.9150684931506849</v>
      </c>
      <c r="M32" s="5">
        <f t="shared" si="1"/>
        <v>8.2191780821917818E-2</v>
      </c>
      <c r="N32" s="8">
        <f>SUM($M$6:M32)</f>
        <v>1.9150610075604464</v>
      </c>
      <c r="O32" s="55">
        <f>O27+(O33-O27)/(N33-N27)*(N32-N27)</f>
        <v>0.46194610497010868</v>
      </c>
      <c r="P32" s="14">
        <f t="shared" si="7"/>
        <v>0.99121262288513534</v>
      </c>
      <c r="Q32" s="16">
        <f t="shared" si="0"/>
        <v>0.61183391274330923</v>
      </c>
      <c r="R32" s="17" t="e">
        <f>_xll.getRate("GBP LIBOR",K32)</f>
        <v>#NUM!</v>
      </c>
      <c r="S32" s="64">
        <f>IF('PoC Transaction'!$C$9/EOMONTH('PoC Transaction'!$C$9,0) = 1,   EOMONTH(DATE(YEAR($D$4),MONTH('PoC Transaction'!$C$9),DAY('PoC Transaction'!$C$9)),J33-$J$10-MONTH('PoC Transaction'!$C$9)+MONTH($D$4)+IF(DAY($D$4)&gt;=DAY('PoC Transaction'!$C$9),1,0)),
EDATE(DATE(YEAR($D$4),MONTH('PoC Transaction'!$C$9),DAY('PoC Transaction'!$C$9)),J33-$J$10-MONTH('PoC Transaction'!$C$9)+MONTH($D$4)+IF(DAY($D$4)&gt;=DAY('PoC Transaction'!$C$9),1,0)))</f>
        <v>43449</v>
      </c>
      <c r="T32" s="14">
        <f t="shared" si="4"/>
        <v>0.9909641842546939</v>
      </c>
      <c r="U32" s="60">
        <f t="shared" ca="1" si="14"/>
        <v>0.63658211842074763</v>
      </c>
    </row>
    <row r="33" spans="2:21" x14ac:dyDescent="0.4">
      <c r="B33" s="47" t="str">
        <f t="shared" si="3"/>
        <v>360_Month</v>
      </c>
      <c r="C33" s="34">
        <v>360</v>
      </c>
      <c r="D33" s="34" t="s">
        <v>59</v>
      </c>
      <c r="E33" s="45">
        <f>VLOOKUP(B33,'Input Yield Curve'!B:F,5,FALSE) + VLOOKUP(B33,'Input Shock'!B:H,MATCH(shock,'Input Shock'!$B$3:$H$3,FALSE),FALSE)</f>
        <v>1.4258652999000001</v>
      </c>
      <c r="F33" s="34" t="s">
        <v>11</v>
      </c>
      <c r="G33" s="35" t="s">
        <v>60</v>
      </c>
      <c r="H33" s="36" t="s">
        <v>39</v>
      </c>
      <c r="J33" s="4">
        <v>24</v>
      </c>
      <c r="K33" s="51">
        <f t="shared" si="8"/>
        <v>43465</v>
      </c>
      <c r="L33" s="10">
        <f t="shared" si="6"/>
        <v>2</v>
      </c>
      <c r="M33" s="5">
        <f t="shared" si="1"/>
        <v>8.4931506849315067E-2</v>
      </c>
      <c r="N33" s="8">
        <f>SUM($M$6:M33)</f>
        <v>1.9999925144097614</v>
      </c>
      <c r="O33" s="54">
        <f>E24</f>
        <v>0.46830666139999999</v>
      </c>
      <c r="P33" s="14">
        <f t="shared" si="7"/>
        <v>0.99069925168270989</v>
      </c>
      <c r="Q33" s="16">
        <f t="shared" si="0"/>
        <v>0.6629869142815048</v>
      </c>
      <c r="R33" s="17" t="e">
        <f>_xll.getRate("GBP LIBOR",K33)</f>
        <v>#NUM!</v>
      </c>
      <c r="S33" s="64">
        <f>IF('PoC Transaction'!$C$9/EOMONTH('PoC Transaction'!$C$9,0) = 1,   EOMONTH(DATE(YEAR($D$4),MONTH('PoC Transaction'!$C$9),DAY('PoC Transaction'!$C$9)),J34-$J$10-MONTH('PoC Transaction'!$C$9)+MONTH($D$4)+IF(DAY($D$4)&gt;=DAY('PoC Transaction'!$C$9),1,0)),
EDATE(DATE(YEAR($D$4),MONTH('PoC Transaction'!$C$9),DAY('PoC Transaction'!$C$9)),J34-$J$10-MONTH('PoC Transaction'!$C$9)+MONTH($D$4)+IF(DAY($D$4)&gt;=DAY('PoC Transaction'!$C$9),1,0)))</f>
        <v>43480</v>
      </c>
      <c r="T33" s="14">
        <f t="shared" si="4"/>
        <v>0.99043025277150842</v>
      </c>
      <c r="U33" s="60">
        <f t="shared" ca="1" si="14"/>
        <v>0.67029020946955953</v>
      </c>
    </row>
    <row r="34" spans="2:21" x14ac:dyDescent="0.4">
      <c r="C34" s="18"/>
      <c r="D34" s="18"/>
      <c r="E34" s="18"/>
      <c r="F34" s="18"/>
      <c r="G34" s="18"/>
      <c r="H34" s="18"/>
      <c r="I34" s="18"/>
      <c r="J34" s="4">
        <v>25</v>
      </c>
      <c r="K34" s="51">
        <f t="shared" si="8"/>
        <v>43496</v>
      </c>
      <c r="L34" s="10">
        <f t="shared" si="6"/>
        <v>2.0849315068493151</v>
      </c>
      <c r="M34" s="5">
        <f t="shared" si="1"/>
        <v>8.4931506849315067E-2</v>
      </c>
      <c r="N34" s="8">
        <f>SUM($M$6:M34)</f>
        <v>2.0849240212590767</v>
      </c>
      <c r="O34" s="56">
        <f>O33+(O45-O33)/(N45-N33)*(N34-N33)</f>
        <v>0.47622977038547948</v>
      </c>
      <c r="P34" s="14">
        <f t="shared" si="7"/>
        <v>0.99014340110509724</v>
      </c>
      <c r="Q34" s="16">
        <f t="shared" si="0"/>
        <v>0.6780809750374317</v>
      </c>
      <c r="R34" s="17" t="e">
        <f>_xll.getRate("GBP LIBOR",K34)</f>
        <v>#NUM!</v>
      </c>
      <c r="S34" s="64">
        <f>IF('PoC Transaction'!$C$9/EOMONTH('PoC Transaction'!$C$9,0) = 1,   EOMONTH(DATE(YEAR($D$4),MONTH('PoC Transaction'!$C$9),DAY('PoC Transaction'!$C$9)),J35-$J$10-MONTH('PoC Transaction'!$C$9)+MONTH($D$4)+IF(DAY($D$4)&gt;=DAY('PoC Transaction'!$C$9),1,0)),
EDATE(DATE(YEAR($D$4),MONTH('PoC Transaction'!$C$9),DAY('PoC Transaction'!$C$9)),J35-$J$10-MONTH('PoC Transaction'!$C$9)+MONTH($D$4)+IF(DAY($D$4)&gt;=DAY('PoC Transaction'!$C$9),1,0)))</f>
        <v>43511</v>
      </c>
      <c r="T34" s="14">
        <f t="shared" si="4"/>
        <v>0.9898684538075726</v>
      </c>
      <c r="U34" s="60">
        <f t="shared" ca="1" si="14"/>
        <v>0.68616708465409904</v>
      </c>
    </row>
    <row r="35" spans="2:21" x14ac:dyDescent="0.4">
      <c r="C35" s="18"/>
      <c r="D35" s="18"/>
      <c r="E35" s="18"/>
      <c r="F35" s="18"/>
      <c r="G35" s="18"/>
      <c r="H35" s="18"/>
      <c r="I35" s="18"/>
      <c r="J35" s="4">
        <v>26</v>
      </c>
      <c r="K35" s="51">
        <f t="shared" si="8"/>
        <v>43524</v>
      </c>
      <c r="L35" s="10">
        <f t="shared" si="6"/>
        <v>2.1616438356164385</v>
      </c>
      <c r="M35" s="5">
        <f t="shared" si="1"/>
        <v>7.6712328767123292E-2</v>
      </c>
      <c r="N35" s="8">
        <f>SUM($M$6:M35)</f>
        <v>2.1616363500262001</v>
      </c>
      <c r="O35" s="56">
        <f>O33+(O45-O33)/(N45-N33)*(N35-N33)</f>
        <v>0.48338612688849319</v>
      </c>
      <c r="P35" s="14">
        <f t="shared" si="7"/>
        <v>0.98963022790797661</v>
      </c>
      <c r="Q35" s="16">
        <f t="shared" si="0"/>
        <v>0.69317557165113897</v>
      </c>
      <c r="R35" s="17" t="e">
        <f>_xll.getRate("GBP LIBOR",K35)</f>
        <v>#NUM!</v>
      </c>
      <c r="S35" s="64">
        <f>IF('PoC Transaction'!$C$9/EOMONTH('PoC Transaction'!$C$9,0) = 1,   EOMONTH(DATE(YEAR($D$4),MONTH('PoC Transaction'!$C$9),DAY('PoC Transaction'!$C$9)),J36-$J$10-MONTH('PoC Transaction'!$C$9)+MONTH($D$4)+IF(DAY($D$4)&gt;=DAY('PoC Transaction'!$C$9),1,0)),
EDATE(DATE(YEAR($D$4),MONTH('PoC Transaction'!$C$9),DAY('PoC Transaction'!$C$9)),J36-$J$10-MONTH('PoC Transaction'!$C$9)+MONTH($D$4)+IF(DAY($D$4)&gt;=DAY('PoC Transaction'!$C$9),1,0)))</f>
        <v>43539</v>
      </c>
      <c r="T35" s="14">
        <f t="shared" si="4"/>
        <v>0.98934932769358297</v>
      </c>
      <c r="U35" s="60">
        <f t="shared" ca="1" si="14"/>
        <v>0.7007269912068903</v>
      </c>
    </row>
    <row r="36" spans="2:21" x14ac:dyDescent="0.4">
      <c r="C36" s="18"/>
      <c r="D36" s="18"/>
      <c r="E36" s="18"/>
      <c r="F36" s="18"/>
      <c r="G36" s="18"/>
      <c r="H36" s="37"/>
      <c r="I36" s="18"/>
      <c r="J36" s="4">
        <v>27</v>
      </c>
      <c r="K36" s="51">
        <f t="shared" si="8"/>
        <v>43555</v>
      </c>
      <c r="L36" s="10">
        <f t="shared" si="6"/>
        <v>2.2465753424657535</v>
      </c>
      <c r="M36" s="5">
        <f t="shared" si="1"/>
        <v>8.4931506849315067E-2</v>
      </c>
      <c r="N36" s="8">
        <f>SUM($M$6:M36)</f>
        <v>2.2465678568755152</v>
      </c>
      <c r="O36" s="56">
        <f>O33+(O45-O33)/(N45-N33)*(N36-N33)</f>
        <v>0.49130923587397263</v>
      </c>
      <c r="P36" s="14">
        <f t="shared" si="7"/>
        <v>0.98904978867976023</v>
      </c>
      <c r="Q36" s="16">
        <f t="shared" si="0"/>
        <v>0.70878246293750724</v>
      </c>
      <c r="R36" s="17" t="e">
        <f>_xll.getRate("GBP LIBOR",K36)</f>
        <v>#NUM!</v>
      </c>
      <c r="S36" s="64">
        <f>IF('PoC Transaction'!$C$9/EOMONTH('PoC Transaction'!$C$9,0) = 1,   EOMONTH(DATE(YEAR($D$4),MONTH('PoC Transaction'!$C$9),DAY('PoC Transaction'!$C$9)),J37-$J$10-MONTH('PoC Transaction'!$C$9)+MONTH($D$4)+IF(DAY($D$4)&gt;=DAY('PoC Transaction'!$C$9),1,0)),
EDATE(DATE(YEAR($D$4),MONTH('PoC Transaction'!$C$9),DAY('PoC Transaction'!$C$9)),J37-$J$10-MONTH('PoC Transaction'!$C$9)+MONTH($D$4)+IF(DAY($D$4)&gt;=DAY('PoC Transaction'!$C$9),1,0)))</f>
        <v>43570</v>
      </c>
      <c r="T36" s="14">
        <f t="shared" si="4"/>
        <v>0.98876275562632499</v>
      </c>
      <c r="U36" s="60">
        <f t="shared" ca="1" si="14"/>
        <v>0.71658590298986358</v>
      </c>
    </row>
    <row r="37" spans="2:21" x14ac:dyDescent="0.4">
      <c r="C37" s="18"/>
      <c r="D37" s="18"/>
      <c r="E37" s="18"/>
      <c r="F37" s="18"/>
      <c r="G37" s="18"/>
      <c r="H37" s="37"/>
      <c r="I37" s="18"/>
      <c r="J37" s="4">
        <v>28</v>
      </c>
      <c r="K37" s="51">
        <f t="shared" si="8"/>
        <v>43585</v>
      </c>
      <c r="L37" s="10">
        <f t="shared" si="6"/>
        <v>2.3287671232876712</v>
      </c>
      <c r="M37" s="5">
        <f t="shared" si="1"/>
        <v>8.2191780821917818E-2</v>
      </c>
      <c r="N37" s="8">
        <f>SUM($M$6:M37)</f>
        <v>2.3287596376974329</v>
      </c>
      <c r="O37" s="56">
        <f>O33+(O45-O33)/(N45-N33)*(N37-N33)</f>
        <v>0.49897676069863017</v>
      </c>
      <c r="P37" s="14">
        <f t="shared" si="7"/>
        <v>0.98847580587301742</v>
      </c>
      <c r="Q37" s="16">
        <f t="shared" si="0"/>
        <v>0.7243899476929494</v>
      </c>
      <c r="R37" s="17" t="e">
        <f>_xll.getRate("GBP LIBOR",K37)</f>
        <v>#NUM!</v>
      </c>
      <c r="S37" s="64">
        <f>IF('PoC Transaction'!$C$9/EOMONTH('PoC Transaction'!$C$9,0) = 1,   EOMONTH(DATE(YEAR($D$4),MONTH('PoC Transaction'!$C$9),DAY('PoC Transaction'!$C$9)),J38-$J$10-MONTH('PoC Transaction'!$C$9)+MONTH($D$4)+IF(DAY($D$4)&gt;=DAY('PoC Transaction'!$C$9),1,0)),
EDATE(DATE(YEAR($D$4),MONTH('PoC Transaction'!$C$9),DAY('PoC Transaction'!$C$9)),J38-$J$10-MONTH('PoC Transaction'!$C$9)+MONTH($D$4)+IF(DAY($D$4)&gt;=DAY('PoC Transaction'!$C$9),1,0)))</f>
        <v>43600</v>
      </c>
      <c r="T37" s="14">
        <f t="shared" si="4"/>
        <v>0.98818264623348773</v>
      </c>
      <c r="U37" s="60">
        <f t="shared" ca="1" si="14"/>
        <v>0.73194195117602945</v>
      </c>
    </row>
    <row r="38" spans="2:21" x14ac:dyDescent="0.4">
      <c r="C38" s="18"/>
      <c r="D38" s="18"/>
      <c r="E38" s="18"/>
      <c r="F38" s="18"/>
      <c r="G38" s="18"/>
      <c r="H38" s="37"/>
      <c r="I38" s="18"/>
      <c r="J38" s="4">
        <v>29</v>
      </c>
      <c r="K38" s="51">
        <f t="shared" si="8"/>
        <v>43616</v>
      </c>
      <c r="L38" s="10">
        <f t="shared" si="6"/>
        <v>2.4136986301369863</v>
      </c>
      <c r="M38" s="5">
        <f t="shared" si="1"/>
        <v>8.4931506849315067E-2</v>
      </c>
      <c r="N38" s="8">
        <f>SUM($M$6:M38)</f>
        <v>2.4136911445467479</v>
      </c>
      <c r="O38" s="56">
        <f>O33+(O45-O33)/(N45-N33)*(N38-N33)</f>
        <v>0.50689986968410961</v>
      </c>
      <c r="P38" s="14">
        <f t="shared" si="7"/>
        <v>0.987870038449562</v>
      </c>
      <c r="Q38" s="16">
        <f t="shared" si="0"/>
        <v>0.73999804566575733</v>
      </c>
      <c r="R38" s="17" t="e">
        <f>_xll.getRate("GBP LIBOR",K38)</f>
        <v>#NUM!</v>
      </c>
      <c r="S38" s="64">
        <f>IF('PoC Transaction'!$C$9/EOMONTH('PoC Transaction'!$C$9,0) = 1,   EOMONTH(DATE(YEAR($D$4),MONTH('PoC Transaction'!$C$9),DAY('PoC Transaction'!$C$9)),J39-$J$10-MONTH('PoC Transaction'!$C$9)+MONTH($D$4)+IF(DAY($D$4)&gt;=DAY('PoC Transaction'!$C$9),1,0)),
EDATE(DATE(YEAR($D$4),MONTH('PoC Transaction'!$C$9),DAY('PoC Transaction'!$C$9)),J39-$J$10-MONTH('PoC Transaction'!$C$9)+MONTH($D$4)+IF(DAY($D$4)&gt;=DAY('PoC Transaction'!$C$9),1,0)))</f>
        <v>43631</v>
      </c>
      <c r="T38" s="14">
        <f t="shared" si="4"/>
        <v>0.98757076992891968</v>
      </c>
      <c r="U38" s="60">
        <f t="shared" ca="1" si="14"/>
        <v>0.74780208901497058</v>
      </c>
    </row>
    <row r="39" spans="2:21" x14ac:dyDescent="0.4">
      <c r="C39" s="18"/>
      <c r="D39" s="18"/>
      <c r="E39" s="18"/>
      <c r="F39" s="18"/>
      <c r="G39" s="18"/>
      <c r="H39" s="37"/>
      <c r="I39" s="18"/>
      <c r="J39" s="4">
        <v>30</v>
      </c>
      <c r="K39" s="51">
        <f t="shared" si="8"/>
        <v>43646</v>
      </c>
      <c r="L39" s="10">
        <f t="shared" si="6"/>
        <v>2.495890410958904</v>
      </c>
      <c r="M39" s="5">
        <f t="shared" si="1"/>
        <v>8.2191780821917818E-2</v>
      </c>
      <c r="N39" s="8">
        <f>SUM($M$6:M39)</f>
        <v>2.4958829253686656</v>
      </c>
      <c r="O39" s="56">
        <f>O33+(O45-O33)/(N45-N33)*(N39-N33)</f>
        <v>0.5145673945087671</v>
      </c>
      <c r="P39" s="14">
        <f t="shared" si="7"/>
        <v>0.98727159206964366</v>
      </c>
      <c r="Q39" s="16">
        <f t="shared" si="0"/>
        <v>0.75560673692141034</v>
      </c>
      <c r="R39" s="17" t="e">
        <f>_xll.getRate("GBP LIBOR",K39)</f>
        <v>#NUM!</v>
      </c>
      <c r="S39" s="64">
        <f>IF('PoC Transaction'!$C$9/EOMONTH('PoC Transaction'!$C$9,0) = 1,   EOMONTH(DATE(YEAR($D$4),MONTH('PoC Transaction'!$C$9),DAY('PoC Transaction'!$C$9)),J40-$J$10-MONTH('PoC Transaction'!$C$9)+MONTH($D$4)+IF(DAY($D$4)&gt;=DAY('PoC Transaction'!$C$9),1,0)),
EDATE(DATE(YEAR($D$4),MONTH('PoC Transaction'!$C$9),DAY('PoC Transaction'!$C$9)),J40-$J$10-MONTH('PoC Transaction'!$C$9)+MONTH($D$4)+IF(DAY($D$4)&gt;=DAY('PoC Transaction'!$C$9),1,0)))</f>
        <v>43661</v>
      </c>
      <c r="T39" s="14">
        <f t="shared" si="4"/>
        <v>0.9869662208905805</v>
      </c>
      <c r="U39" s="60">
        <f t="shared" ca="1" si="14"/>
        <v>0.7632831320173894</v>
      </c>
    </row>
    <row r="40" spans="2:21" x14ac:dyDescent="0.4">
      <c r="C40" s="18"/>
      <c r="D40" s="18"/>
      <c r="E40" s="18"/>
      <c r="F40" s="18"/>
      <c r="G40" s="18"/>
      <c r="H40" s="37"/>
      <c r="I40" s="18"/>
      <c r="J40" s="4">
        <v>31</v>
      </c>
      <c r="K40" s="51">
        <f t="shared" si="8"/>
        <v>43677</v>
      </c>
      <c r="L40" s="10">
        <f t="shared" si="6"/>
        <v>2.580821917808219</v>
      </c>
      <c r="M40" s="5">
        <f t="shared" si="1"/>
        <v>8.4931506849315067E-2</v>
      </c>
      <c r="N40" s="8">
        <f>SUM($M$6:M40)</f>
        <v>2.5808144322179807</v>
      </c>
      <c r="O40" s="56">
        <f>O33+(O45-O33)/(N45-N33)*(N40-N33)</f>
        <v>0.52249050349424664</v>
      </c>
      <c r="P40" s="14">
        <f t="shared" si="7"/>
        <v>0.98664059574127849</v>
      </c>
      <c r="Q40" s="16">
        <f t="shared" si="0"/>
        <v>0.77147193142284021</v>
      </c>
      <c r="R40" s="17" t="e">
        <f>_xll.getRate("GBP LIBOR",K40)</f>
        <v>#NUM!</v>
      </c>
      <c r="S40" s="64">
        <f>IF('PoC Transaction'!$C$9/EOMONTH('PoC Transaction'!$C$9,0) = 1,   EOMONTH(DATE(YEAR($D$4),MONTH('PoC Transaction'!$C$9),DAY('PoC Transaction'!$C$9)),J41-$J$10-MONTH('PoC Transaction'!$C$9)+MONTH($D$4)+IF(DAY($D$4)&gt;=DAY('PoC Transaction'!$C$9),1,0)),
EDATE(DATE(YEAR($D$4),MONTH('PoC Transaction'!$C$9),DAY('PoC Transaction'!$C$9)),J41-$J$10-MONTH('PoC Transaction'!$C$9)+MONTH($D$4)+IF(DAY($D$4)&gt;=DAY('PoC Transaction'!$C$9),1,0)))</f>
        <v>43692</v>
      </c>
      <c r="T40" s="14">
        <f t="shared" si="4"/>
        <v>0.98632903763451507</v>
      </c>
      <c r="U40" s="60">
        <f t="shared" ca="1" si="14"/>
        <v>0.77902481523999256</v>
      </c>
    </row>
    <row r="41" spans="2:21" x14ac:dyDescent="0.4">
      <c r="C41" s="18"/>
      <c r="D41" s="18"/>
      <c r="E41" s="18"/>
      <c r="F41" s="18"/>
      <c r="G41" s="18"/>
      <c r="H41" s="37"/>
      <c r="I41" s="18"/>
      <c r="J41" s="4">
        <v>32</v>
      </c>
      <c r="K41" s="51">
        <f t="shared" si="8"/>
        <v>43708</v>
      </c>
      <c r="L41" s="10">
        <f t="shared" si="6"/>
        <v>2.6657534246575341</v>
      </c>
      <c r="M41" s="5">
        <f t="shared" si="1"/>
        <v>8.4931506849315067E-2</v>
      </c>
      <c r="N41" s="8">
        <f>SUM($M$6:M41)</f>
        <v>2.6657459390672957</v>
      </c>
      <c r="O41" s="56">
        <f>O33+(O45-O33)/(N45-N33)*(N41-N33)</f>
        <v>0.53041361247972607</v>
      </c>
      <c r="P41" s="14">
        <f t="shared" si="7"/>
        <v>0.98599681742623657</v>
      </c>
      <c r="Q41" s="16">
        <f t="shared" si="0"/>
        <v>0.78708184860660779</v>
      </c>
      <c r="R41" s="17" t="e">
        <f>_xll.getRate("GBP LIBOR",K41)</f>
        <v>#NUM!</v>
      </c>
      <c r="S41" s="64">
        <f>IF('PoC Transaction'!$C$9/EOMONTH('PoC Transaction'!$C$9,0) = 1,   EOMONTH(DATE(YEAR($D$4),MONTH('PoC Transaction'!$C$9),DAY('PoC Transaction'!$C$9)),J42-$J$10-MONTH('PoC Transaction'!$C$9)+MONTH($D$4)+IF(DAY($D$4)&gt;=DAY('PoC Transaction'!$C$9),1,0)),
EDATE(DATE(YEAR($D$4),MONTH('PoC Transaction'!$C$9),DAY('PoC Transaction'!$C$9)),J42-$J$10-MONTH('PoC Transaction'!$C$9)+MONTH($D$4)+IF(DAY($D$4)&gt;=DAY('PoC Transaction'!$C$9),1,0)))</f>
        <v>43723</v>
      </c>
      <c r="T41" s="14">
        <f t="shared" si="4"/>
        <v>0.98567918831767332</v>
      </c>
      <c r="U41" s="60">
        <f t="shared" ca="1" si="14"/>
        <v>0.79488680149191193</v>
      </c>
    </row>
    <row r="42" spans="2:21" x14ac:dyDescent="0.4">
      <c r="C42" s="18"/>
      <c r="D42" s="18"/>
      <c r="E42" s="18"/>
      <c r="F42" s="18"/>
      <c r="G42" s="18"/>
      <c r="H42" s="37"/>
      <c r="I42" s="18"/>
      <c r="J42" s="4">
        <v>33</v>
      </c>
      <c r="K42" s="51">
        <f t="shared" si="8"/>
        <v>43738</v>
      </c>
      <c r="L42" s="10">
        <f t="shared" si="6"/>
        <v>2.7479452054794522</v>
      </c>
      <c r="M42" s="5">
        <f t="shared" si="1"/>
        <v>8.2191780821917818E-2</v>
      </c>
      <c r="N42" s="8">
        <f>SUM($M$6:M42)</f>
        <v>2.7479377198892134</v>
      </c>
      <c r="O42" s="56">
        <f>O33+(O45-O33)/(N45-N33)*(N42-N33)</f>
        <v>0.53808113730438356</v>
      </c>
      <c r="P42" s="14">
        <f t="shared" si="7"/>
        <v>0.98536166153018134</v>
      </c>
      <c r="Q42" s="16">
        <f t="shared" si="0"/>
        <v>0.80269235879288914</v>
      </c>
      <c r="R42" s="17" t="e">
        <f>_xll.getRate("GBP LIBOR",K42)</f>
        <v>#NUM!</v>
      </c>
      <c r="S42" s="64">
        <f>IF('PoC Transaction'!$C$9/EOMONTH('PoC Transaction'!$C$9,0) = 1,   EOMONTH(DATE(YEAR($D$4),MONTH('PoC Transaction'!$C$9),DAY('PoC Transaction'!$C$9)),J43-$J$10-MONTH('PoC Transaction'!$C$9)+MONTH($D$4)+IF(DAY($D$4)&gt;=DAY('PoC Transaction'!$C$9),1,0)),
EDATE(DATE(YEAR($D$4),MONTH('PoC Transaction'!$C$9),DAY('PoC Transaction'!$C$9)),J43-$J$10-MONTH('PoC Transaction'!$C$9)+MONTH($D$4)+IF(DAY($D$4)&gt;=DAY('PoC Transaction'!$C$9),1,0)))</f>
        <v>43753</v>
      </c>
      <c r="T42" s="14">
        <f t="shared" si="4"/>
        <v>0.9850379675533848</v>
      </c>
      <c r="U42" s="60">
        <f t="shared" ca="1" si="14"/>
        <v>0.81024582608268947</v>
      </c>
    </row>
    <row r="43" spans="2:21" x14ac:dyDescent="0.4">
      <c r="C43" s="18"/>
      <c r="D43" s="18"/>
      <c r="E43" s="18"/>
      <c r="F43" s="18"/>
      <c r="G43" s="18"/>
      <c r="H43" s="37"/>
      <c r="I43" s="18"/>
      <c r="J43" s="4">
        <v>34</v>
      </c>
      <c r="K43" s="51">
        <f t="shared" si="8"/>
        <v>43769</v>
      </c>
      <c r="L43" s="10">
        <f t="shared" si="6"/>
        <v>2.8328767123287673</v>
      </c>
      <c r="M43" s="5">
        <f t="shared" si="1"/>
        <v>8.4931506849315067E-2</v>
      </c>
      <c r="N43" s="8">
        <f>SUM($M$6:M43)</f>
        <v>2.8328692267385285</v>
      </c>
      <c r="O43" s="56">
        <f>O33+(O45-O33)/(N45-N33)*(N43-N33)</f>
        <v>0.54600424628986299</v>
      </c>
      <c r="P43" s="14">
        <f t="shared" si="7"/>
        <v>0.98469281118136165</v>
      </c>
      <c r="Q43" s="16">
        <f t="shared" si="0"/>
        <v>0.81830348172298173</v>
      </c>
      <c r="R43" s="17" t="e">
        <f>_xll.getRate("GBP LIBOR",K43)</f>
        <v>#NUM!</v>
      </c>
      <c r="S43" s="64">
        <f>IF('PoC Transaction'!$C$9/EOMONTH('PoC Transaction'!$C$9,0) = 1,   EOMONTH(DATE(YEAR($D$4),MONTH('PoC Transaction'!$C$9),DAY('PoC Transaction'!$C$9)),J44-$J$10-MONTH('PoC Transaction'!$C$9)+MONTH($D$4)+IF(DAY($D$4)&gt;=DAY('PoC Transaction'!$C$9),1,0)),
EDATE(DATE(YEAR($D$4),MONTH('PoC Transaction'!$C$9),DAY('PoC Transaction'!$C$9)),J44-$J$10-MONTH('PoC Transaction'!$C$9)+MONTH($D$4)+IF(DAY($D$4)&gt;=DAY('PoC Transaction'!$C$9),1,0)))</f>
        <v>43784</v>
      </c>
      <c r="T43" s="14">
        <f t="shared" si="4"/>
        <v>0.98436307246611465</v>
      </c>
      <c r="U43" s="60">
        <f t="shared" ca="1" si="14"/>
        <v>0.82610903743567388</v>
      </c>
    </row>
    <row r="44" spans="2:21" x14ac:dyDescent="0.4">
      <c r="C44" s="18"/>
      <c r="D44" s="18"/>
      <c r="E44" s="18"/>
      <c r="F44" s="18"/>
      <c r="G44" s="18"/>
      <c r="H44" s="37"/>
      <c r="I44" s="18"/>
      <c r="J44" s="4">
        <v>35</v>
      </c>
      <c r="K44" s="51">
        <f t="shared" si="8"/>
        <v>43799</v>
      </c>
      <c r="L44" s="10">
        <f t="shared" si="6"/>
        <v>2.9150684931506849</v>
      </c>
      <c r="M44" s="5">
        <f t="shared" si="1"/>
        <v>8.2191780821917818E-2</v>
      </c>
      <c r="N44" s="8">
        <f>SUM($M$6:M44)</f>
        <v>2.9150610075604462</v>
      </c>
      <c r="O44" s="56">
        <f>O33+(O45-O33)/(N45-N33)*(N44-N33)</f>
        <v>0.55367177111452059</v>
      </c>
      <c r="P44" s="14">
        <f t="shared" si="7"/>
        <v>0.98403344416867422</v>
      </c>
      <c r="Q44" s="16">
        <f t="shared" si="0"/>
        <v>0.83391519746982556</v>
      </c>
      <c r="R44" s="17" t="e">
        <f>_xll.getRate("GBP LIBOR",K44)</f>
        <v>#NUM!</v>
      </c>
      <c r="S44" s="64">
        <f>IF('PoC Transaction'!$C$9/EOMONTH('PoC Transaction'!$C$9,0) = 1,   EOMONTH(DATE(YEAR($D$4),MONTH('PoC Transaction'!$C$9),DAY('PoC Transaction'!$C$9)),J45-$J$10-MONTH('PoC Transaction'!$C$9)+MONTH($D$4)+IF(DAY($D$4)&gt;=DAY('PoC Transaction'!$C$9),1,0)),
EDATE(DATE(YEAR($D$4),MONTH('PoC Transaction'!$C$9),DAY('PoC Transaction'!$C$9)),J45-$J$10-MONTH('PoC Transaction'!$C$9)+MONTH($D$4)+IF(DAY($D$4)&gt;=DAY('PoC Transaction'!$C$9),1,0)))</f>
        <v>43814</v>
      </c>
      <c r="T44" s="14">
        <f t="shared" si="4"/>
        <v>0.98369766676070025</v>
      </c>
      <c r="U44" s="60">
        <f t="shared" ca="1" si="14"/>
        <v>0.85149647318645272</v>
      </c>
    </row>
    <row r="45" spans="2:21" x14ac:dyDescent="0.4">
      <c r="C45" s="18"/>
      <c r="D45" s="18"/>
      <c r="E45" s="18"/>
      <c r="F45" s="18"/>
      <c r="G45" s="18"/>
      <c r="H45" s="37"/>
      <c r="I45" s="18"/>
      <c r="J45" s="4">
        <v>36</v>
      </c>
      <c r="K45" s="51">
        <f t="shared" si="8"/>
        <v>43830</v>
      </c>
      <c r="L45" s="10">
        <f t="shared" si="6"/>
        <v>3</v>
      </c>
      <c r="M45" s="5">
        <f t="shared" si="1"/>
        <v>8.4931506849315067E-2</v>
      </c>
      <c r="N45" s="8">
        <f>SUM($M$6:M45)</f>
        <v>2.9999925144097612</v>
      </c>
      <c r="O45" s="54">
        <f>E25</f>
        <v>0.56159488010000003</v>
      </c>
      <c r="P45" s="14">
        <f t="shared" si="7"/>
        <v>0.98333963047928452</v>
      </c>
      <c r="Q45" s="16">
        <f t="shared" si="0"/>
        <v>0.87257038938233222</v>
      </c>
      <c r="R45" s="17" t="e">
        <f>_xll.getRate("GBP LIBOR",K45)</f>
        <v>#NUM!</v>
      </c>
      <c r="S45" s="64">
        <f>IF('PoC Transaction'!$C$9/EOMONTH('PoC Transaction'!$C$9,0) = 1,   EOMONTH(DATE(YEAR($D$4),MONTH('PoC Transaction'!$C$9),DAY('PoC Transaction'!$C$9)),J46-$J$10-MONTH('PoC Transaction'!$C$9)+MONTH($D$4)+IF(DAY($D$4)&gt;=DAY('PoC Transaction'!$C$9),1,0)),
EDATE(DATE(YEAR($D$4),MONTH('PoC Transaction'!$C$9),DAY('PoC Transaction'!$C$9)),J46-$J$10-MONTH('PoC Transaction'!$C$9)+MONTH($D$4)+IF(DAY($D$4)&gt;=DAY('PoC Transaction'!$C$9),1,0)))</f>
        <v>43845</v>
      </c>
      <c r="T45" s="14">
        <f t="shared" si="4"/>
        <v>0.98298953432816816</v>
      </c>
      <c r="U45" s="60">
        <f t="shared" ca="1" si="14"/>
        <v>0.87819794466639234</v>
      </c>
    </row>
    <row r="46" spans="2:21" x14ac:dyDescent="0.4">
      <c r="C46" s="18"/>
      <c r="D46" s="18"/>
      <c r="E46" s="18"/>
      <c r="F46" s="18"/>
      <c r="G46" s="18"/>
      <c r="H46" s="37"/>
      <c r="I46" s="18"/>
      <c r="J46" s="4">
        <v>37</v>
      </c>
      <c r="K46" s="51">
        <f t="shared" si="8"/>
        <v>43861</v>
      </c>
      <c r="L46" s="10">
        <f t="shared" si="6"/>
        <v>3.0849315068493151</v>
      </c>
      <c r="M46" s="5">
        <f t="shared" si="1"/>
        <v>8.4706939142151355E-2</v>
      </c>
      <c r="N46" s="8">
        <f>SUM($M$6:M46)</f>
        <v>3.0846994535519126</v>
      </c>
      <c r="O46" s="56">
        <f>O45+(O57-O45)/(N57-N45)*(N46-N45)</f>
        <v>0.57007992180881573</v>
      </c>
      <c r="P46" s="14">
        <f t="shared" si="7"/>
        <v>0.98261623581786539</v>
      </c>
      <c r="Q46" s="16">
        <f t="shared" si="0"/>
        <v>0.88911302372900458</v>
      </c>
      <c r="R46" s="17" t="e">
        <f>_xll.getRate("GBP LIBOR",K46)</f>
        <v>#NUM!</v>
      </c>
      <c r="S46" s="64">
        <f>IF('PoC Transaction'!$C$9/EOMONTH('PoC Transaction'!$C$9,0) = 1,   EOMONTH(DATE(YEAR($D$4),MONTH('PoC Transaction'!$C$9),DAY('PoC Transaction'!$C$9)),J47-$J$10-MONTH('PoC Transaction'!$C$9)+MONTH($D$4)+IF(DAY($D$4)&gt;=DAY('PoC Transaction'!$C$9),1,0)),
EDATE(DATE(YEAR($D$4),MONTH('PoC Transaction'!$C$9),DAY('PoC Transaction'!$C$9)),J47-$J$10-MONTH('PoC Transaction'!$C$9)+MONTH($D$4)+IF(DAY($D$4)&gt;=DAY('PoC Transaction'!$C$9),1,0)))</f>
        <v>43876</v>
      </c>
      <c r="T46" s="14">
        <f t="shared" si="4"/>
        <v>0.98225982675648338</v>
      </c>
      <c r="U46" s="60">
        <f t="shared" ca="1" si="14"/>
        <v>0.89517975718329534</v>
      </c>
    </row>
    <row r="47" spans="2:21" x14ac:dyDescent="0.4">
      <c r="C47" s="18"/>
      <c r="D47" s="18"/>
      <c r="E47" s="18"/>
      <c r="F47" s="18"/>
      <c r="G47" s="18"/>
      <c r="H47" s="37"/>
      <c r="I47" s="18"/>
      <c r="J47" s="4">
        <v>38</v>
      </c>
      <c r="K47" s="51">
        <f t="shared" si="8"/>
        <v>43890</v>
      </c>
      <c r="L47" s="10">
        <f t="shared" si="6"/>
        <v>3.1643835616438358</v>
      </c>
      <c r="M47" s="5">
        <f t="shared" si="1"/>
        <v>7.9234972677595633E-2</v>
      </c>
      <c r="N47" s="8">
        <f>SUM($M$6:M47)</f>
        <v>3.1639344262295084</v>
      </c>
      <c r="O47" s="56">
        <f>O45+(O57-O45)/(N57-N45)*(N47-N45)</f>
        <v>0.57801684002088838</v>
      </c>
      <c r="P47" s="14">
        <f t="shared" si="7"/>
        <v>0.98192729493464093</v>
      </c>
      <c r="Q47" s="16">
        <f t="shared" si="0"/>
        <v>0.90560550184881627</v>
      </c>
      <c r="R47" s="17" t="e">
        <f>_xll.getRate("GBP LIBOR",K47)</f>
        <v>#NUM!</v>
      </c>
      <c r="S47" s="64">
        <f>IF('PoC Transaction'!$C$9/EOMONTH('PoC Transaction'!$C$9,0) = 1,   EOMONTH(DATE(YEAR($D$4),MONTH('PoC Transaction'!$C$9),DAY('PoC Transaction'!$C$9)),J48-$J$10-MONTH('PoC Transaction'!$C$9)+MONTH($D$4)+IF(DAY($D$4)&gt;=DAY('PoC Transaction'!$C$9),1,0)),
EDATE(DATE(YEAR($D$4),MONTH('PoC Transaction'!$C$9),DAY('PoC Transaction'!$C$9)),J48-$J$10-MONTH('PoC Transaction'!$C$9)+MONTH($D$4)+IF(DAY($D$4)&gt;=DAY('PoC Transaction'!$C$9),1,0)))</f>
        <v>43905</v>
      </c>
      <c r="T47" s="14">
        <f t="shared" si="4"/>
        <v>0.98156456014343352</v>
      </c>
      <c r="U47" s="60">
        <f t="shared" ca="1" si="14"/>
        <v>0.91121089436365654</v>
      </c>
    </row>
    <row r="48" spans="2:21" x14ac:dyDescent="0.4">
      <c r="C48" s="18"/>
      <c r="D48" s="18"/>
      <c r="E48" s="18"/>
      <c r="F48" s="18"/>
      <c r="G48" s="18"/>
      <c r="H48" s="37"/>
      <c r="I48" s="18"/>
      <c r="J48" s="4">
        <v>39</v>
      </c>
      <c r="K48" s="51">
        <f t="shared" si="8"/>
        <v>43921</v>
      </c>
      <c r="L48" s="10">
        <f t="shared" si="6"/>
        <v>3.2493150684931509</v>
      </c>
      <c r="M48" s="5">
        <f t="shared" si="1"/>
        <v>8.4699453551912565E-2</v>
      </c>
      <c r="N48" s="8">
        <f>SUM($M$6:M48)</f>
        <v>3.2486338797814209</v>
      </c>
      <c r="O48" s="56">
        <f>O45+(O57-O45)/(N57-N45)*(N48-N45)</f>
        <v>0.58650113190275921</v>
      </c>
      <c r="P48" s="14">
        <f t="shared" si="7"/>
        <v>0.98117779072743694</v>
      </c>
      <c r="Q48" s="16">
        <f t="shared" si="0"/>
        <v>0.92237356604327747</v>
      </c>
      <c r="R48" s="17" t="e">
        <f>_xll.getRate("GBP LIBOR",K48)</f>
        <v>#NUM!</v>
      </c>
      <c r="S48" s="64">
        <f>IF('PoC Transaction'!$C$9/EOMONTH('PoC Transaction'!$C$9,0) = 1,   EOMONTH(DATE(YEAR($D$4),MONTH('PoC Transaction'!$C$9),DAY('PoC Transaction'!$C$9)),J49-$J$10-MONTH('PoC Transaction'!$C$9)+MONTH($D$4)+IF(DAY($D$4)&gt;=DAY('PoC Transaction'!$C$9),1,0)),
EDATE(DATE(YEAR($D$4),MONTH('PoC Transaction'!$C$9),DAY('PoC Transaction'!$C$9)),J49-$J$10-MONTH('PoC Transaction'!$C$9)+MONTH($D$4)+IF(DAY($D$4)&gt;=DAY('PoC Transaction'!$C$9),1,0)))</f>
        <v>43936</v>
      </c>
      <c r="T48" s="14">
        <f t="shared" si="4"/>
        <v>0.9808086535645133</v>
      </c>
      <c r="U48" s="60">
        <f t="shared" ca="1" si="14"/>
        <v>0.92820277468870227</v>
      </c>
    </row>
    <row r="49" spans="3:21" x14ac:dyDescent="0.4">
      <c r="C49" s="18"/>
      <c r="D49" s="18"/>
      <c r="E49" s="18"/>
      <c r="F49" s="18"/>
      <c r="G49" s="18"/>
      <c r="H49" s="37"/>
      <c r="I49" s="18"/>
      <c r="J49" s="4">
        <v>40</v>
      </c>
      <c r="K49" s="51">
        <f t="shared" si="8"/>
        <v>43951</v>
      </c>
      <c r="L49" s="10">
        <f t="shared" si="6"/>
        <v>3.3315068493150686</v>
      </c>
      <c r="M49" s="5">
        <f t="shared" si="1"/>
        <v>8.1967213114754106E-2</v>
      </c>
      <c r="N49" s="8">
        <f>SUM($M$6:M49)</f>
        <v>3.3306010928961749</v>
      </c>
      <c r="O49" s="56">
        <f>O45+(O57-O45)/(N57-N45)*(N49-N45)</f>
        <v>0.5947117369497309</v>
      </c>
      <c r="P49" s="14">
        <f t="shared" si="7"/>
        <v>0.98043965527779164</v>
      </c>
      <c r="Q49" s="16">
        <f t="shared" si="0"/>
        <v>0.93914231879890231</v>
      </c>
      <c r="R49" s="17" t="e">
        <f>_xll.getRate("GBP LIBOR",K49)</f>
        <v>#NUM!</v>
      </c>
      <c r="S49" s="64">
        <f>IF('PoC Transaction'!$C$9/EOMONTH('PoC Transaction'!$C$9,0) = 1,   EOMONTH(DATE(YEAR($D$4),MONTH('PoC Transaction'!$C$9),DAY('PoC Transaction'!$C$9)),J50-$J$10-MONTH('PoC Transaction'!$C$9)+MONTH($D$4)+IF(DAY($D$4)&gt;=DAY('PoC Transaction'!$C$9),1,0)),
EDATE(DATE(YEAR($D$4),MONTH('PoC Transaction'!$C$9),DAY('PoC Transaction'!$C$9)),J50-$J$10-MONTH('PoC Transaction'!$C$9)+MONTH($D$4)+IF(DAY($D$4)&gt;=DAY('PoC Transaction'!$C$9),1,0)))</f>
        <v>43966</v>
      </c>
      <c r="T49" s="14">
        <f t="shared" si="4"/>
        <v>0.98006412247319807</v>
      </c>
      <c r="U49" s="60">
        <f t="shared" ca="1" si="14"/>
        <v>0.9446559098420293</v>
      </c>
    </row>
    <row r="50" spans="3:21" x14ac:dyDescent="0.4">
      <c r="C50" s="18"/>
      <c r="D50" s="18"/>
      <c r="E50" s="18"/>
      <c r="F50" s="18"/>
      <c r="G50" s="18"/>
      <c r="H50" s="37"/>
      <c r="I50" s="18"/>
      <c r="J50" s="4">
        <v>41</v>
      </c>
      <c r="K50" s="51">
        <f t="shared" si="8"/>
        <v>43982</v>
      </c>
      <c r="L50" s="10">
        <f t="shared" si="6"/>
        <v>3.4164383561643836</v>
      </c>
      <c r="M50" s="5">
        <f t="shared" si="1"/>
        <v>8.4699453551912565E-2</v>
      </c>
      <c r="N50" s="8">
        <f>SUM($M$6:M50)</f>
        <v>3.4153005464480874</v>
      </c>
      <c r="O50" s="56">
        <f>O45+(O57-O45)/(N57-N45)*(N50-N45)</f>
        <v>0.60319602883160173</v>
      </c>
      <c r="P50" s="14">
        <f t="shared" si="7"/>
        <v>0.97966371268884755</v>
      </c>
      <c r="Q50" s="16">
        <f t="shared" si="0"/>
        <v>0.95591178279981204</v>
      </c>
      <c r="R50" s="17" t="e">
        <f>_xll.getRate("GBP LIBOR",K50)</f>
        <v>#NUM!</v>
      </c>
      <c r="S50" s="64">
        <f>IF('PoC Transaction'!$C$9/EOMONTH('PoC Transaction'!$C$9,0) = 1,   EOMONTH(DATE(YEAR($D$4),MONTH('PoC Transaction'!$C$9),DAY('PoC Transaction'!$C$9)),J51-$J$10-MONTH('PoC Transaction'!$C$9)+MONTH($D$4)+IF(DAY($D$4)&gt;=DAY('PoC Transaction'!$C$9),1,0)),
EDATE(DATE(YEAR($D$4),MONTH('PoC Transaction'!$C$9),DAY('PoC Transaction'!$C$9)),J51-$J$10-MONTH('PoC Transaction'!$C$9)+MONTH($D$4)+IF(DAY($D$4)&gt;=DAY('PoC Transaction'!$C$9),1,0)))</f>
        <v>43997</v>
      </c>
      <c r="T50" s="14">
        <f t="shared" si="4"/>
        <v>0.97928180989949531</v>
      </c>
      <c r="U50" s="60">
        <f t="shared" ca="1" si="14"/>
        <v>0.96164919308905361</v>
      </c>
    </row>
    <row r="51" spans="3:21" x14ac:dyDescent="0.4">
      <c r="C51" s="18"/>
      <c r="D51" s="18"/>
      <c r="E51" s="18"/>
      <c r="F51" s="18"/>
      <c r="G51" s="18"/>
      <c r="H51" s="37"/>
      <c r="I51" s="18"/>
      <c r="J51" s="4">
        <v>42</v>
      </c>
      <c r="K51" s="51">
        <f t="shared" si="8"/>
        <v>44012</v>
      </c>
      <c r="L51" s="10">
        <f t="shared" si="6"/>
        <v>3.4986301369863013</v>
      </c>
      <c r="M51" s="5">
        <f t="shared" si="1"/>
        <v>8.1967213114754106E-2</v>
      </c>
      <c r="N51" s="8">
        <f>SUM($M$6:M51)</f>
        <v>3.4972677595628414</v>
      </c>
      <c r="O51" s="56">
        <f>O45+(O57-O45)/(N57-N45)*(N51-N45)</f>
        <v>0.61140663387857341</v>
      </c>
      <c r="P51" s="14">
        <f t="shared" si="7"/>
        <v>0.97890005598749608</v>
      </c>
      <c r="Q51" s="16">
        <f t="shared" si="0"/>
        <v>0.97268193513444512</v>
      </c>
      <c r="R51" s="17" t="e">
        <f>_xll.getRate("GBP LIBOR",K51)</f>
        <v>#NUM!</v>
      </c>
      <c r="S51" s="64">
        <f>IF('PoC Transaction'!$C$9/EOMONTH('PoC Transaction'!$C$9,0) = 1,   EOMONTH(DATE(YEAR($D$4),MONTH('PoC Transaction'!$C$9),DAY('PoC Transaction'!$C$9)),J52-$J$10-MONTH('PoC Transaction'!$C$9)+MONTH($D$4)+IF(DAY($D$4)&gt;=DAY('PoC Transaction'!$C$9),1,0)),
EDATE(DATE(YEAR($D$4),MONTH('PoC Transaction'!$C$9),DAY('PoC Transaction'!$C$9)),J52-$J$10-MONTH('PoC Transaction'!$C$9)+MONTH($D$4)+IF(DAY($D$4)&gt;=DAY('PoC Transaction'!$C$9),1,0)))</f>
        <v>44027</v>
      </c>
      <c r="T51" s="14">
        <f t="shared" si="4"/>
        <v>0.97851178978032627</v>
      </c>
      <c r="U51" s="60">
        <f t="shared" ca="1" si="14"/>
        <v>0.97823633964531087</v>
      </c>
    </row>
    <row r="52" spans="3:21" x14ac:dyDescent="0.4">
      <c r="C52" s="18"/>
      <c r="D52" s="18"/>
      <c r="E52" s="18"/>
      <c r="F52" s="18"/>
      <c r="G52" s="18"/>
      <c r="H52" s="37"/>
      <c r="I52" s="18"/>
      <c r="J52" s="4">
        <v>43</v>
      </c>
      <c r="K52" s="51">
        <f t="shared" si="8"/>
        <v>44043</v>
      </c>
      <c r="L52" s="10">
        <f t="shared" si="6"/>
        <v>3.5835616438356164</v>
      </c>
      <c r="M52" s="5">
        <f t="shared" si="1"/>
        <v>8.4699453551912565E-2</v>
      </c>
      <c r="N52" s="8">
        <f>SUM($M$6:M52)</f>
        <v>3.581967213114754</v>
      </c>
      <c r="O52" s="56">
        <f>O45+(O57-O45)/(N57-N45)*(N52-N45)</f>
        <v>0.61989092576044424</v>
      </c>
      <c r="P52" s="14">
        <f t="shared" si="7"/>
        <v>0.97809780890011488</v>
      </c>
      <c r="Q52" s="16">
        <f t="shared" si="0"/>
        <v>0.98972773070382658</v>
      </c>
      <c r="R52" s="17" t="e">
        <f>_xll.getRate("GBP LIBOR",K52)</f>
        <v>#NUM!</v>
      </c>
      <c r="S52" s="64">
        <f>IF('PoC Transaction'!$C$9/EOMONTH('PoC Transaction'!$C$9,0) = 1,   EOMONTH(DATE(YEAR($D$4),MONTH('PoC Transaction'!$C$9),DAY('PoC Transaction'!$C$9)),J53-$J$10-MONTH('PoC Transaction'!$C$9)+MONTH($D$4)+IF(DAY($D$4)&gt;=DAY('PoC Transaction'!$C$9),1,0)),
EDATE(DATE(YEAR($D$4),MONTH('PoC Transaction'!$C$9),DAY('PoC Transaction'!$C$9)),J53-$J$10-MONTH('PoC Transaction'!$C$9)+MONTH($D$4)+IF(DAY($D$4)&gt;=DAY('PoC Transaction'!$C$9),1,0)))</f>
        <v>44058</v>
      </c>
      <c r="T52" s="14">
        <f t="shared" si="4"/>
        <v>0.97770309702013525</v>
      </c>
      <c r="U52" s="60">
        <f t="shared" ca="1" si="14"/>
        <v>0.99510279462082796</v>
      </c>
    </row>
    <row r="53" spans="3:21" x14ac:dyDescent="0.4">
      <c r="C53" s="18"/>
      <c r="D53" s="18"/>
      <c r="E53" s="18"/>
      <c r="F53" s="18"/>
      <c r="G53" s="18"/>
      <c r="H53" s="37"/>
      <c r="I53" s="18"/>
      <c r="J53" s="4">
        <v>44</v>
      </c>
      <c r="K53" s="51">
        <f t="shared" si="8"/>
        <v>44074</v>
      </c>
      <c r="L53" s="10">
        <f t="shared" si="6"/>
        <v>3.6684931506849314</v>
      </c>
      <c r="M53" s="5">
        <f t="shared" si="1"/>
        <v>8.4699453551912565E-2</v>
      </c>
      <c r="N53" s="8">
        <f>SUM($M$6:M53)</f>
        <v>3.6666666666666665</v>
      </c>
      <c r="O53" s="56">
        <f>O45+(O57-O45)/(N57-N45)*(N53-N45)</f>
        <v>0.62837521764231496</v>
      </c>
      <c r="P53" s="14">
        <f t="shared" si="7"/>
        <v>0.97728224658202145</v>
      </c>
      <c r="Q53" s="16">
        <f t="shared" si="0"/>
        <v>1.0064993050175719</v>
      </c>
      <c r="R53" s="17" t="e">
        <f>_xll.getRate("GBP LIBOR",K53)</f>
        <v>#NUM!</v>
      </c>
      <c r="S53" s="64">
        <f>IF('PoC Transaction'!$C$9/EOMONTH('PoC Transaction'!$C$9,0) = 1,   EOMONTH(DATE(YEAR($D$4),MONTH('PoC Transaction'!$C$9),DAY('PoC Transaction'!$C$9)),J54-$J$10-MONTH('PoC Transaction'!$C$9)+MONTH($D$4)+IF(DAY($D$4)&gt;=DAY('PoC Transaction'!$C$9),1,0)),
EDATE(DATE(YEAR($D$4),MONTH('PoC Transaction'!$C$9),DAY('PoC Transaction'!$C$9)),J54-$J$10-MONTH('PoC Transaction'!$C$9)+MONTH($D$4)+IF(DAY($D$4)&gt;=DAY('PoC Transaction'!$C$9),1,0)))</f>
        <v>44089</v>
      </c>
      <c r="T53" s="14">
        <f t="shared" si="4"/>
        <v>0.97688121547102691</v>
      </c>
      <c r="U53" s="60">
        <f t="shared" ca="1" si="14"/>
        <v>1.0120981928682271</v>
      </c>
    </row>
    <row r="54" spans="3:21" x14ac:dyDescent="0.4">
      <c r="C54" s="18"/>
      <c r="D54" s="18"/>
      <c r="E54" s="18"/>
      <c r="F54" s="18"/>
      <c r="G54" s="18"/>
      <c r="H54" s="37"/>
      <c r="I54" s="18"/>
      <c r="J54" s="4">
        <v>45</v>
      </c>
      <c r="K54" s="51">
        <f t="shared" si="8"/>
        <v>44104</v>
      </c>
      <c r="L54" s="10">
        <f t="shared" si="6"/>
        <v>3.7506849315068491</v>
      </c>
      <c r="M54" s="5">
        <f t="shared" si="1"/>
        <v>8.1967213114754106E-2</v>
      </c>
      <c r="N54" s="8">
        <f>SUM($M$6:M54)</f>
        <v>3.7486338797814205</v>
      </c>
      <c r="O54" s="56">
        <f>O45+(O57-O45)/(N57-N45)*(N54-N45)</f>
        <v>0.63658582268928676</v>
      </c>
      <c r="P54" s="14">
        <f t="shared" si="7"/>
        <v>0.97648034892451985</v>
      </c>
      <c r="Q54" s="16">
        <f t="shared" si="0"/>
        <v>1.0232715673183845</v>
      </c>
      <c r="R54" s="17" t="e">
        <f>_xll.getRate("GBP LIBOR",K54)</f>
        <v>#NUM!</v>
      </c>
      <c r="S54" s="64">
        <f>IF('PoC Transaction'!$C$9/EOMONTH('PoC Transaction'!$C$9,0) = 1,   EOMONTH(DATE(YEAR($D$4),MONTH('PoC Transaction'!$C$9),DAY('PoC Transaction'!$C$9)),J55-$J$10-MONTH('PoC Transaction'!$C$9)+MONTH($D$4)+IF(DAY($D$4)&gt;=DAY('PoC Transaction'!$C$9),1,0)),
EDATE(DATE(YEAR($D$4),MONTH('PoC Transaction'!$C$9),DAY('PoC Transaction'!$C$9)),J55-$J$10-MONTH('PoC Transaction'!$C$9)+MONTH($D$4)+IF(DAY($D$4)&gt;=DAY('PoC Transaction'!$C$9),1,0)))</f>
        <v>44119</v>
      </c>
      <c r="T54" s="14">
        <f t="shared" si="4"/>
        <v>0.97607300485428083</v>
      </c>
      <c r="U54" s="60">
        <f t="shared" ca="1" si="14"/>
        <v>1.0285547336982281</v>
      </c>
    </row>
    <row r="55" spans="3:21" x14ac:dyDescent="0.4">
      <c r="C55" s="18"/>
      <c r="D55" s="18"/>
      <c r="E55" s="18"/>
      <c r="F55" s="18"/>
      <c r="G55" s="18"/>
      <c r="H55" s="37"/>
      <c r="I55" s="18"/>
      <c r="J55" s="4">
        <v>46</v>
      </c>
      <c r="K55" s="51">
        <f t="shared" si="8"/>
        <v>44135</v>
      </c>
      <c r="L55" s="10">
        <f t="shared" si="6"/>
        <v>3.8356164383561642</v>
      </c>
      <c r="M55" s="5">
        <f t="shared" si="1"/>
        <v>8.4699453551912565E-2</v>
      </c>
      <c r="N55" s="8">
        <f>SUM($M$6:M55)</f>
        <v>3.833333333333333</v>
      </c>
      <c r="O55" s="56">
        <f>O45+(O57-O45)/(N57-N45)*(N55-N45)</f>
        <v>0.64507011457115748</v>
      </c>
      <c r="P55" s="14">
        <f t="shared" si="7"/>
        <v>0.97563869180693452</v>
      </c>
      <c r="Q55" s="16">
        <f t="shared" si="0"/>
        <v>1.0400445402821479</v>
      </c>
      <c r="R55" s="17" t="e">
        <f>_xll.getRate("GBP LIBOR",K55)</f>
        <v>#NUM!</v>
      </c>
      <c r="S55" s="64">
        <f>IF('PoC Transaction'!$C$9/EOMONTH('PoC Transaction'!$C$9,0) = 1,   EOMONTH(DATE(YEAR($D$4),MONTH('PoC Transaction'!$C$9),DAY('PoC Transaction'!$C$9)),J56-$J$10-MONTH('PoC Transaction'!$C$9)+MONTH($D$4)+IF(DAY($D$4)&gt;=DAY('PoC Transaction'!$C$9),1,0)),
EDATE(DATE(YEAR($D$4),MONTH('PoC Transaction'!$C$9),DAY('PoC Transaction'!$C$9)),J56-$J$10-MONTH('PoC Transaction'!$C$9)+MONTH($D$4)+IF(DAY($D$4)&gt;=DAY('PoC Transaction'!$C$9),1,0)))</f>
        <v>44150</v>
      </c>
      <c r="T55" s="14">
        <f t="shared" si="4"/>
        <v>0.97522506340851001</v>
      </c>
      <c r="U55" s="60">
        <f t="shared" ca="1" si="14"/>
        <v>1.0455515336982746</v>
      </c>
    </row>
    <row r="56" spans="3:21" x14ac:dyDescent="0.4">
      <c r="C56" s="18"/>
      <c r="D56" s="18"/>
      <c r="E56" s="18"/>
      <c r="F56" s="18"/>
      <c r="G56" s="18"/>
      <c r="H56" s="37"/>
      <c r="I56" s="18"/>
      <c r="J56" s="4">
        <v>47</v>
      </c>
      <c r="K56" s="51">
        <f t="shared" si="8"/>
        <v>44165</v>
      </c>
      <c r="L56" s="10">
        <f t="shared" si="6"/>
        <v>3.9178082191780823</v>
      </c>
      <c r="M56" s="5">
        <f t="shared" si="1"/>
        <v>8.1967213114754106E-2</v>
      </c>
      <c r="N56" s="8">
        <f>SUM($M$6:M56)</f>
        <v>3.915300546448087</v>
      </c>
      <c r="O56" s="56">
        <f>O45+(O57-O45)/(N57-N45)*(N56-N45)</f>
        <v>0.65328071961812917</v>
      </c>
      <c r="P56" s="14">
        <f t="shared" si="7"/>
        <v>0.97481161037054775</v>
      </c>
      <c r="Q56" s="16">
        <f t="shared" si="0"/>
        <v>1.056818201004206</v>
      </c>
      <c r="R56" s="17" t="e">
        <f>_xll.getRate("GBP LIBOR",K56)</f>
        <v>#NUM!</v>
      </c>
      <c r="S56" s="64">
        <f>IF('PoC Transaction'!$C$9/EOMONTH('PoC Transaction'!$C$9,0) = 1,   EOMONTH(DATE(YEAR($D$4),MONTH('PoC Transaction'!$C$9),DAY('PoC Transaction'!$C$9)),J57-$J$10-MONTH('PoC Transaction'!$C$9)+MONTH($D$4)+IF(DAY($D$4)&gt;=DAY('PoC Transaction'!$C$9),1,0)),
EDATE(DATE(YEAR($D$4),MONTH('PoC Transaction'!$C$9),DAY('PoC Transaction'!$C$9)),J57-$J$10-MONTH('PoC Transaction'!$C$9)+MONTH($D$4)+IF(DAY($D$4)&gt;=DAY('PoC Transaction'!$C$9),1,0)))</f>
        <v>44180</v>
      </c>
      <c r="T56" s="14">
        <f t="shared" si="4"/>
        <v>0.97439170368756134</v>
      </c>
      <c r="U56" s="60">
        <f t="shared" ca="1" si="14"/>
        <v>1.057917490830329</v>
      </c>
    </row>
    <row r="57" spans="3:21" x14ac:dyDescent="0.4">
      <c r="C57" s="18"/>
      <c r="D57" s="18"/>
      <c r="E57" s="18"/>
      <c r="F57" s="18"/>
      <c r="G57" s="18"/>
      <c r="H57" s="37"/>
      <c r="I57" s="18"/>
      <c r="J57" s="4">
        <v>48</v>
      </c>
      <c r="K57" s="51">
        <f t="shared" si="8"/>
        <v>44196</v>
      </c>
      <c r="L57" s="10">
        <f t="shared" si="6"/>
        <v>4.0027397260273974</v>
      </c>
      <c r="M57" s="5">
        <f t="shared" si="1"/>
        <v>8.4699453551912565E-2</v>
      </c>
      <c r="N57" s="8">
        <f>SUM($M$6:M57)</f>
        <v>3.9999999999999996</v>
      </c>
      <c r="O57" s="54">
        <f>E26</f>
        <v>0.6617650115</v>
      </c>
      <c r="P57" s="14">
        <f t="shared" si="7"/>
        <v>0.97394400259115355</v>
      </c>
      <c r="Q57" s="16">
        <f t="shared" si="0"/>
        <v>1.0622805163962967</v>
      </c>
      <c r="R57" s="17" t="e">
        <f>_xll.getRate("GBP LIBOR",K57)</f>
        <v>#NUM!</v>
      </c>
      <c r="S57" s="64">
        <f>IF('PoC Transaction'!$C$9/EOMONTH('PoC Transaction'!$C$9,0) = 1,   EOMONTH(DATE(YEAR($D$4),MONTH('PoC Transaction'!$C$9),DAY('PoC Transaction'!$C$9)),J58-$J$10-MONTH('PoC Transaction'!$C$9)+MONTH($D$4)+IF(DAY($D$4)&gt;=DAY('PoC Transaction'!$C$9),1,0)),
EDATE(DATE(YEAR($D$4),MONTH('PoC Transaction'!$C$9),DAY('PoC Transaction'!$C$9)),J58-$J$10-MONTH('PoC Transaction'!$C$9)+MONTH($D$4)+IF(DAY($D$4)&gt;=DAY('PoC Transaction'!$C$9),1,0)))</f>
        <v>44211</v>
      </c>
      <c r="T57" s="14">
        <f t="shared" si="4"/>
        <v>0.97352119530094861</v>
      </c>
      <c r="U57" s="60">
        <f t="shared" ca="1" si="14"/>
        <v>1.069865598933939</v>
      </c>
    </row>
    <row r="58" spans="3:21" x14ac:dyDescent="0.4">
      <c r="C58" s="18"/>
      <c r="D58" s="18"/>
      <c r="E58" s="18"/>
      <c r="F58" s="18"/>
      <c r="G58" s="18"/>
      <c r="H58" s="37"/>
      <c r="I58" s="18"/>
      <c r="J58" s="4">
        <v>49</v>
      </c>
      <c r="K58" s="51">
        <f t="shared" si="8"/>
        <v>44227</v>
      </c>
      <c r="L58" s="10">
        <f t="shared" si="6"/>
        <v>4.087671232876712</v>
      </c>
      <c r="M58" s="5">
        <f t="shared" si="1"/>
        <v>8.4924021259076277E-2</v>
      </c>
      <c r="N58" s="8">
        <f>SUM($M$6:M58)</f>
        <v>4.0849240212590754</v>
      </c>
      <c r="O58" s="56">
        <f>O57+(O69-O57)/(N69-N57)*(N58-N57)</f>
        <v>0.6700685974394186</v>
      </c>
      <c r="P58" s="14">
        <f t="shared" si="7"/>
        <v>0.97307040316739679</v>
      </c>
      <c r="Q58" s="16">
        <f t="shared" si="0"/>
        <v>1.0780573930410986</v>
      </c>
      <c r="R58" s="17" t="e">
        <f>_xll.getRate("GBP LIBOR",K58)</f>
        <v>#NUM!</v>
      </c>
      <c r="S58" s="64">
        <f>IF('PoC Transaction'!$C$9/EOMONTH('PoC Transaction'!$C$9,0) = 1,   EOMONTH(DATE(YEAR($D$4),MONTH('PoC Transaction'!$C$9),DAY('PoC Transaction'!$C$9)),J59-$J$10-MONTH('PoC Transaction'!$C$9)+MONTH($D$4)+IF(DAY($D$4)&gt;=DAY('PoC Transaction'!$C$9),1,0)),
EDATE(DATE(YEAR($D$4),MONTH('PoC Transaction'!$C$9),DAY('PoC Transaction'!$C$9)),J59-$J$10-MONTH('PoC Transaction'!$C$9)+MONTH($D$4)+IF(DAY($D$4)&gt;=DAY('PoC Transaction'!$C$9),1,0)))</f>
        <v>44242</v>
      </c>
      <c r="T58" s="14">
        <f t="shared" si="4"/>
        <v>0.97264169838312975</v>
      </c>
      <c r="U58" s="60">
        <f t="shared" ca="1" si="14"/>
        <v>1.0865411662613234</v>
      </c>
    </row>
    <row r="59" spans="3:21" x14ac:dyDescent="0.4">
      <c r="C59" s="18"/>
      <c r="D59" s="18"/>
      <c r="E59" s="18"/>
      <c r="F59" s="18"/>
      <c r="G59" s="18"/>
      <c r="H59" s="37"/>
      <c r="I59" s="18"/>
      <c r="J59" s="4">
        <v>50</v>
      </c>
      <c r="K59" s="51">
        <f t="shared" si="8"/>
        <v>44255</v>
      </c>
      <c r="L59" s="10">
        <f t="shared" si="6"/>
        <v>4.1643835616438354</v>
      </c>
      <c r="M59" s="5">
        <f t="shared" si="1"/>
        <v>7.6712328767123292E-2</v>
      </c>
      <c r="N59" s="8">
        <f>SUM($M$6:M59)</f>
        <v>4.1616363500261988</v>
      </c>
      <c r="O59" s="56">
        <f>O57+(O69-O57)/(N69-N57)*(N59-N57)</f>
        <v>0.67756927163132363</v>
      </c>
      <c r="P59" s="14">
        <f t="shared" si="7"/>
        <v>0.97227030701791395</v>
      </c>
      <c r="Q59" s="16">
        <f t="shared" si="0"/>
        <v>1.0938943456999084</v>
      </c>
      <c r="R59" s="17" t="e">
        <f>_xll.getRate("GBP LIBOR",K59)</f>
        <v>#NUM!</v>
      </c>
      <c r="S59" s="64">
        <f>IF('PoC Transaction'!$C$9/EOMONTH('PoC Transaction'!$C$9,0) = 1,   EOMONTH(DATE(YEAR($D$4),MONTH('PoC Transaction'!$C$9),DAY('PoC Transaction'!$C$9)),J60-$J$10-MONTH('PoC Transaction'!$C$9)+MONTH($D$4)+IF(DAY($D$4)&gt;=DAY('PoC Transaction'!$C$9),1,0)),
EDATE(DATE(YEAR($D$4),MONTH('PoC Transaction'!$C$9),DAY('PoC Transaction'!$C$9)),J60-$J$10-MONTH('PoC Transaction'!$C$9)+MONTH($D$4)+IF(DAY($D$4)&gt;=DAY('PoC Transaction'!$C$9),1,0)))</f>
        <v>44270</v>
      </c>
      <c r="T59" s="14">
        <f t="shared" si="4"/>
        <v>0.97183569762762956</v>
      </c>
      <c r="U59" s="60">
        <f t="shared" ca="1" si="14"/>
        <v>1.1018171450787539</v>
      </c>
    </row>
    <row r="60" spans="3:21" x14ac:dyDescent="0.4">
      <c r="C60" s="18"/>
      <c r="D60" s="18"/>
      <c r="E60" s="18"/>
      <c r="F60" s="18"/>
      <c r="G60" s="18"/>
      <c r="H60" s="37"/>
      <c r="I60" s="18"/>
      <c r="J60" s="4">
        <v>51</v>
      </c>
      <c r="K60" s="51">
        <f t="shared" si="8"/>
        <v>44286</v>
      </c>
      <c r="L60" s="10">
        <f t="shared" si="6"/>
        <v>4.2493150684931509</v>
      </c>
      <c r="M60" s="5">
        <f t="shared" si="1"/>
        <v>8.4931506849315067E-2</v>
      </c>
      <c r="N60" s="8">
        <f>SUM($M$6:M60)</f>
        <v>4.2465678568755143</v>
      </c>
      <c r="O60" s="56">
        <f>O57+(O69-O57)/(N69-N57)*(N60-N57)</f>
        <v>0.68587358948664701</v>
      </c>
      <c r="P60" s="14">
        <f t="shared" si="7"/>
        <v>0.97137232840726306</v>
      </c>
      <c r="Q60" s="16">
        <f t="shared" si="0"/>
        <v>1.1102688154705165</v>
      </c>
      <c r="R60" s="17" t="e">
        <f>_xll.getRate("GBP LIBOR",K60)</f>
        <v>#NUM!</v>
      </c>
      <c r="S60" s="64">
        <f>IF('PoC Transaction'!$C$9/EOMONTH('PoC Transaction'!$C$9,0) = 1,   EOMONTH(DATE(YEAR($D$4),MONTH('PoC Transaction'!$C$9),DAY('PoC Transaction'!$C$9)),J61-$J$10-MONTH('PoC Transaction'!$C$9)+MONTH($D$4)+IF(DAY($D$4)&gt;=DAY('PoC Transaction'!$C$9),1,0)),
EDATE(DATE(YEAR($D$4),MONTH('PoC Transaction'!$C$9),DAY('PoC Transaction'!$C$9)),J61-$J$10-MONTH('PoC Transaction'!$C$9)+MONTH($D$4)+IF(DAY($D$4)&gt;=DAY('PoC Transaction'!$C$9),1,0)))</f>
        <v>44301</v>
      </c>
      <c r="T60" s="14">
        <f t="shared" si="4"/>
        <v>0.97093165799061942</v>
      </c>
      <c r="U60" s="60">
        <f t="shared" ca="1" si="14"/>
        <v>1.1184560435452573</v>
      </c>
    </row>
    <row r="61" spans="3:21" x14ac:dyDescent="0.4">
      <c r="C61" s="18"/>
      <c r="D61" s="18"/>
      <c r="E61" s="18"/>
      <c r="F61" s="18"/>
      <c r="G61" s="18"/>
      <c r="H61" s="37"/>
      <c r="I61" s="18"/>
      <c r="J61" s="4">
        <v>52</v>
      </c>
      <c r="K61" s="51">
        <f t="shared" si="8"/>
        <v>44316</v>
      </c>
      <c r="L61" s="10">
        <f t="shared" si="6"/>
        <v>4.3315068493150681</v>
      </c>
      <c r="M61" s="5">
        <f t="shared" si="1"/>
        <v>8.2191780821917818E-2</v>
      </c>
      <c r="N61" s="8">
        <f>SUM($M$6:M61)</f>
        <v>4.3287596376974324</v>
      </c>
      <c r="O61" s="56">
        <f>O57+(O69-O57)/(N69-N57)*(N61-N57)</f>
        <v>0.69391002612083097</v>
      </c>
      <c r="P61" s="14">
        <f t="shared" si="7"/>
        <v>0.97049118748744923</v>
      </c>
      <c r="Q61" s="16">
        <f t="shared" si="0"/>
        <v>1.1266439345663848</v>
      </c>
      <c r="R61" s="17" t="e">
        <f>_xll.getRate("GBP LIBOR",K61)</f>
        <v>#NUM!</v>
      </c>
      <c r="S61" s="64">
        <f>IF('PoC Transaction'!$C$9/EOMONTH('PoC Transaction'!$C$9,0) = 1,   EOMONTH(DATE(YEAR($D$4),MONTH('PoC Transaction'!$C$9),DAY('PoC Transaction'!$C$9)),J62-$J$10-MONTH('PoC Transaction'!$C$9)+MONTH($D$4)+IF(DAY($D$4)&gt;=DAY('PoC Transaction'!$C$9),1,0)),
EDATE(DATE(YEAR($D$4),MONTH('PoC Transaction'!$C$9),DAY('PoC Transaction'!$C$9)),J62-$J$10-MONTH('PoC Transaction'!$C$9)+MONTH($D$4)+IF(DAY($D$4)&gt;=DAY('PoC Transaction'!$C$9),1,0)))</f>
        <v>44331</v>
      </c>
      <c r="T61" s="14">
        <f t="shared" si="4"/>
        <v>0.97004446107470477</v>
      </c>
      <c r="U61" s="60">
        <f t="shared" ca="1" si="14"/>
        <v>1.1345673728589079</v>
      </c>
    </row>
    <row r="62" spans="3:21" x14ac:dyDescent="0.4">
      <c r="C62" s="18"/>
      <c r="D62" s="18"/>
      <c r="E62" s="18"/>
      <c r="F62" s="18"/>
      <c r="G62" s="18"/>
      <c r="H62" s="37"/>
      <c r="I62" s="18"/>
      <c r="J62" s="4">
        <v>53</v>
      </c>
      <c r="K62" s="51">
        <f t="shared" si="8"/>
        <v>44347</v>
      </c>
      <c r="L62" s="10">
        <f t="shared" si="6"/>
        <v>4.4164383561643836</v>
      </c>
      <c r="M62" s="5">
        <f t="shared" si="1"/>
        <v>8.4931506849315067E-2</v>
      </c>
      <c r="N62" s="8">
        <f>SUM($M$6:M62)</f>
        <v>4.4136911445467479</v>
      </c>
      <c r="O62" s="56">
        <f>O57+(O69-O57)/(N69-N57)*(N62-N57)</f>
        <v>0.70221434397615434</v>
      </c>
      <c r="P62" s="14">
        <f t="shared" si="7"/>
        <v>0.96956817955145624</v>
      </c>
      <c r="Q62" s="16">
        <f t="shared" si="0"/>
        <v>1.143019724647365</v>
      </c>
      <c r="R62" s="17" t="e">
        <f>_xll.getRate("GBP LIBOR",K62)</f>
        <v>#NUM!</v>
      </c>
      <c r="S62" s="64">
        <f>IF('PoC Transaction'!$C$9/EOMONTH('PoC Transaction'!$C$9,0) = 1,   EOMONTH(DATE(YEAR($D$4),MONTH('PoC Transaction'!$C$9),DAY('PoC Transaction'!$C$9)),J63-$J$10-MONTH('PoC Transaction'!$C$9)+MONTH($D$4)+IF(DAY($D$4)&gt;=DAY('PoC Transaction'!$C$9),1,0)),
EDATE(DATE(YEAR($D$4),MONTH('PoC Transaction'!$C$9),DAY('PoC Transaction'!$C$9)),J63-$J$10-MONTH('PoC Transaction'!$C$9)+MONTH($D$4)+IF(DAY($D$4)&gt;=DAY('PoC Transaction'!$C$9),1,0)))</f>
        <v>44362</v>
      </c>
      <c r="T62" s="14">
        <f t="shared" si="4"/>
        <v>0.96911542923862382</v>
      </c>
      <c r="U62" s="60">
        <f t="shared" ca="1" si="14"/>
        <v>1.1512076128240789</v>
      </c>
    </row>
    <row r="63" spans="3:21" x14ac:dyDescent="0.4">
      <c r="C63" s="18"/>
      <c r="D63" s="18"/>
      <c r="E63" s="18"/>
      <c r="F63" s="18"/>
      <c r="G63" s="18"/>
      <c r="H63" s="18"/>
      <c r="I63" s="18"/>
      <c r="J63" s="4">
        <v>54</v>
      </c>
      <c r="K63" s="51">
        <f t="shared" si="8"/>
        <v>44377</v>
      </c>
      <c r="L63" s="10">
        <f t="shared" si="6"/>
        <v>4.4986301369863018</v>
      </c>
      <c r="M63" s="5">
        <f t="shared" si="1"/>
        <v>8.2191780821917818E-2</v>
      </c>
      <c r="N63" s="8">
        <f>SUM($M$6:M63)</f>
        <v>4.4958829253686661</v>
      </c>
      <c r="O63" s="56">
        <f>O57+(O69-O57)/(N69-N57)*(N63-N57)</f>
        <v>0.71025078061033831</v>
      </c>
      <c r="P63" s="14">
        <f t="shared" si="7"/>
        <v>0.96866289034243025</v>
      </c>
      <c r="Q63" s="16">
        <f t="shared" si="0"/>
        <v>1.1593961638396211</v>
      </c>
      <c r="R63" s="17" t="e">
        <f>_xll.getRate("GBP LIBOR",K63)</f>
        <v>#NUM!</v>
      </c>
      <c r="S63" s="64">
        <f>IF('PoC Transaction'!$C$9/EOMONTH('PoC Transaction'!$C$9,0) = 1,   EOMONTH(DATE(YEAR($D$4),MONTH('PoC Transaction'!$C$9),DAY('PoC Transaction'!$C$9)),J64-$J$10-MONTH('PoC Transaction'!$C$9)+MONTH($D$4)+IF(DAY($D$4)&gt;=DAY('PoC Transaction'!$C$9),1,0)),
EDATE(DATE(YEAR($D$4),MONTH('PoC Transaction'!$C$9),DAY('PoC Transaction'!$C$9)),J64-$J$10-MONTH('PoC Transaction'!$C$9)+MONTH($D$4)+IF(DAY($D$4)&gt;=DAY('PoC Transaction'!$C$9),1,0)))</f>
        <v>44392</v>
      </c>
      <c r="T63" s="14">
        <f t="shared" si="4"/>
        <v>0.96820412084647545</v>
      </c>
      <c r="U63" s="60">
        <f t="shared" ca="1" si="14"/>
        <v>1.1674501382075819</v>
      </c>
    </row>
    <row r="64" spans="3:21" x14ac:dyDescent="0.4">
      <c r="C64" s="18"/>
      <c r="D64" s="18"/>
      <c r="E64" s="18"/>
      <c r="F64" s="18"/>
      <c r="G64" s="18"/>
      <c r="H64" s="18"/>
      <c r="I64" s="18"/>
      <c r="J64" s="4">
        <v>55</v>
      </c>
      <c r="K64" s="51">
        <f t="shared" si="8"/>
        <v>44408</v>
      </c>
      <c r="L64" s="10">
        <f t="shared" si="6"/>
        <v>4.5835616438356164</v>
      </c>
      <c r="M64" s="5">
        <f t="shared" si="1"/>
        <v>8.4931506849315067E-2</v>
      </c>
      <c r="N64" s="8">
        <f>SUM($M$6:M64)</f>
        <v>4.5808144322179816</v>
      </c>
      <c r="O64" s="56">
        <f>O57+(O69-O57)/(N69-N57)*(N64-N57)</f>
        <v>0.71855509846566179</v>
      </c>
      <c r="P64" s="14">
        <f t="shared" si="7"/>
        <v>0.96771500620393447</v>
      </c>
      <c r="Q64" s="16">
        <f t="shared" si="0"/>
        <v>1.1760417509805166</v>
      </c>
      <c r="R64" s="17" t="e">
        <f>_xll.getRate("GBP LIBOR",K64)</f>
        <v>#NUM!</v>
      </c>
      <c r="S64" s="64">
        <f>IF('PoC Transaction'!$C$9/EOMONTH('PoC Transaction'!$C$9,0) = 1,   EOMONTH(DATE(YEAR($D$4),MONTH('PoC Transaction'!$C$9),DAY('PoC Transaction'!$C$9)),J65-$J$10-MONTH('PoC Transaction'!$C$9)+MONTH($D$4)+IF(DAY($D$4)&gt;=DAY('PoC Transaction'!$C$9),1,0)),
EDATE(DATE(YEAR($D$4),MONTH('PoC Transaction'!$C$9),DAY('PoC Transaction'!$C$9)),J65-$J$10-MONTH('PoC Transaction'!$C$9)+MONTH($D$4)+IF(DAY($D$4)&gt;=DAY('PoC Transaction'!$C$9),1,0)))</f>
        <v>44423</v>
      </c>
      <c r="T64" s="14">
        <f t="shared" si="4"/>
        <v>0.96725014536415965</v>
      </c>
      <c r="U64" s="60">
        <f t="shared" ca="1" si="14"/>
        <v>1.183966152486926</v>
      </c>
    </row>
    <row r="65" spans="3:21" x14ac:dyDescent="0.4">
      <c r="C65" s="18"/>
      <c r="D65" s="18"/>
      <c r="E65" s="18"/>
      <c r="F65" s="18"/>
      <c r="G65" s="18"/>
      <c r="H65" s="18"/>
      <c r="I65" s="18"/>
      <c r="J65" s="4">
        <v>56</v>
      </c>
      <c r="K65" s="51">
        <f t="shared" si="8"/>
        <v>44439</v>
      </c>
      <c r="L65" s="10">
        <f t="shared" si="6"/>
        <v>4.6684931506849319</v>
      </c>
      <c r="M65" s="5">
        <f t="shared" si="1"/>
        <v>8.4931506849315067E-2</v>
      </c>
      <c r="N65" s="8">
        <f>SUM($M$6:M65)</f>
        <v>4.6657459390672971</v>
      </c>
      <c r="O65" s="56">
        <f>O57+(O69-O57)/(N69-N57)*(N65-N57)</f>
        <v>0.72685941632098516</v>
      </c>
      <c r="P65" s="14">
        <f t="shared" si="7"/>
        <v>0.96675453993083971</v>
      </c>
      <c r="Q65" s="16">
        <f t="shared" si="0"/>
        <v>1.1924195315363484</v>
      </c>
      <c r="R65" s="17" t="e">
        <f>_xll.getRate("GBP LIBOR",K65)</f>
        <v>#NUM!</v>
      </c>
      <c r="S65" s="64">
        <f>IF('PoC Transaction'!$C$9/EOMONTH('PoC Transaction'!$C$9,0) = 1,   EOMONTH(DATE(YEAR($D$4),MONTH('PoC Transaction'!$C$9),DAY('PoC Transaction'!$C$9)),J66-$J$10-MONTH('PoC Transaction'!$C$9)+MONTH($D$4)+IF(DAY($D$4)&gt;=DAY('PoC Transaction'!$C$9),1,0)),
EDATE(DATE(YEAR($D$4),MONTH('PoC Transaction'!$C$9),DAY('PoC Transaction'!$C$9)),J66-$J$10-MONTH('PoC Transaction'!$C$9)+MONTH($D$4)+IF(DAY($D$4)&gt;=DAY('PoC Transaction'!$C$9),1,0)))</f>
        <v>44454</v>
      </c>
      <c r="T65" s="14">
        <f t="shared" si="4"/>
        <v>0.96628371290134052</v>
      </c>
      <c r="U65" s="60">
        <f t="shared" ca="1" si="14"/>
        <v>1.2006084148711071</v>
      </c>
    </row>
    <row r="66" spans="3:21" x14ac:dyDescent="0.4">
      <c r="C66" s="18"/>
      <c r="D66" s="18"/>
      <c r="E66" s="18"/>
      <c r="F66" s="18"/>
      <c r="G66" s="18"/>
      <c r="H66" s="18"/>
      <c r="I66" s="18"/>
      <c r="J66" s="4">
        <v>57</v>
      </c>
      <c r="K66" s="51">
        <f t="shared" si="8"/>
        <v>44469</v>
      </c>
      <c r="L66" s="10">
        <f t="shared" si="6"/>
        <v>4.7506849315068491</v>
      </c>
      <c r="M66" s="5">
        <f t="shared" si="1"/>
        <v>8.2191780821917818E-2</v>
      </c>
      <c r="N66" s="8">
        <f>SUM($M$6:M66)</f>
        <v>4.7479377198892152</v>
      </c>
      <c r="O66" s="56">
        <f>O57+(O69-O57)/(N69-N57)*(N66-N57)</f>
        <v>0.73489585295516913</v>
      </c>
      <c r="P66" s="14">
        <f t="shared" si="7"/>
        <v>0.96581311517316082</v>
      </c>
      <c r="Q66" s="16">
        <f t="shared" si="0"/>
        <v>1.2087979608818467</v>
      </c>
      <c r="R66" s="17" t="e">
        <f>_xll.getRate("GBP LIBOR",K66)</f>
        <v>#NUM!</v>
      </c>
      <c r="S66" s="64">
        <f>IF('PoC Transaction'!$C$9/EOMONTH('PoC Transaction'!$C$9,0) = 1,   EOMONTH(DATE(YEAR($D$4),MONTH('PoC Transaction'!$C$9),DAY('PoC Transaction'!$C$9)),J67-$J$10-MONTH('PoC Transaction'!$C$9)+MONTH($D$4)+IF(DAY($D$4)&gt;=DAY('PoC Transaction'!$C$9),1,0)),
EDATE(DATE(YEAR($D$4),MONTH('PoC Transaction'!$C$9),DAY('PoC Transaction'!$C$9)),J67-$J$10-MONTH('PoC Transaction'!$C$9)+MONTH($D$4)+IF(DAY($D$4)&gt;=DAY('PoC Transaction'!$C$9),1,0)))</f>
        <v>44484</v>
      </c>
      <c r="T66" s="14">
        <f t="shared" si="4"/>
        <v>0.9653363261528789</v>
      </c>
      <c r="U66" s="60">
        <f t="shared" ca="1" si="14"/>
        <v>1.216723000781017</v>
      </c>
    </row>
    <row r="67" spans="3:21" x14ac:dyDescent="0.4">
      <c r="E67" s="27"/>
      <c r="J67" s="4">
        <v>58</v>
      </c>
      <c r="K67" s="51">
        <f t="shared" si="8"/>
        <v>44500</v>
      </c>
      <c r="L67" s="10">
        <f t="shared" si="6"/>
        <v>4.8356164383561646</v>
      </c>
      <c r="M67" s="5">
        <f t="shared" si="1"/>
        <v>8.4931506849315067E-2</v>
      </c>
      <c r="N67" s="8">
        <f>SUM($M$6:M67)</f>
        <v>4.8328692267385307</v>
      </c>
      <c r="O67" s="56">
        <f>O57+(O69-O57)/(N69-N57)*(N67-N57)</f>
        <v>0.74320017081049261</v>
      </c>
      <c r="P67" s="14">
        <f t="shared" si="7"/>
        <v>0.96482801063005896</v>
      </c>
      <c r="Q67" s="16">
        <f t="shared" si="0"/>
        <v>1.2251770606708456</v>
      </c>
      <c r="R67" s="17" t="e">
        <f>_xll.getRate("GBP LIBOR",K67)</f>
        <v>#NUM!</v>
      </c>
      <c r="S67" s="64">
        <f>IF('PoC Transaction'!$C$9/EOMONTH('PoC Transaction'!$C$9,0) = 1,   EOMONTH(DATE(YEAR($D$4),MONTH('PoC Transaction'!$C$9),DAY('PoC Transaction'!$C$9)),J68-$J$10-MONTH('PoC Transaction'!$C$9)+MONTH($D$4)+IF(DAY($D$4)&gt;=DAY('PoC Transaction'!$C$9),1,0)),
EDATE(DATE(YEAR($D$4),MONTH('PoC Transaction'!$C$9),DAY('PoC Transaction'!$C$9)),J68-$J$10-MONTH('PoC Transaction'!$C$9)+MONTH($D$4)+IF(DAY($D$4)&gt;=DAY('PoC Transaction'!$C$9),1,0)))</f>
        <v>44515</v>
      </c>
      <c r="T67" s="14">
        <f t="shared" si="4"/>
        <v>0.96434529480733056</v>
      </c>
      <c r="U67" s="60">
        <f t="shared" ca="1" si="14"/>
        <v>1.2333666035696522</v>
      </c>
    </row>
    <row r="68" spans="3:21" x14ac:dyDescent="0.4">
      <c r="E68" s="25"/>
      <c r="J68" s="4">
        <v>59</v>
      </c>
      <c r="K68" s="51">
        <f t="shared" si="8"/>
        <v>44530</v>
      </c>
      <c r="L68" s="10">
        <f t="shared" si="6"/>
        <v>4.9178082191780819</v>
      </c>
      <c r="M68" s="5">
        <f t="shared" si="1"/>
        <v>8.2191780821917818E-2</v>
      </c>
      <c r="N68" s="8">
        <f>SUM($M$6:M68)</f>
        <v>4.9150610075604488</v>
      </c>
      <c r="O68" s="56">
        <f>O57+(O69-O57)/(N69-N57)*(N68-N57)</f>
        <v>0.75123660744467657</v>
      </c>
      <c r="P68" s="14">
        <f t="shared" si="7"/>
        <v>0.96386282049351668</v>
      </c>
      <c r="Q68" s="16">
        <f t="shared" si="0"/>
        <v>1.2415568090369256</v>
      </c>
      <c r="R68" s="17" t="e">
        <f>_xll.getRate("GBP LIBOR",K68)</f>
        <v>#NUM!</v>
      </c>
      <c r="S68" s="64">
        <f>IF('PoC Transaction'!$C$9/EOMONTH('PoC Transaction'!$C$9,0) = 1,   EOMONTH(DATE(YEAR($D$4),MONTH('PoC Transaction'!$C$9),DAY('PoC Transaction'!$C$9)),J69-$J$10-MONTH('PoC Transaction'!$C$9)+MONTH($D$4)+IF(DAY($D$4)&gt;=DAY('PoC Transaction'!$C$9),1,0)),
EDATE(DATE(YEAR($D$4),MONTH('PoC Transaction'!$C$9),DAY('PoC Transaction'!$C$9)),J69-$J$10-MONTH('PoC Transaction'!$C$9)+MONTH($D$4)+IF(DAY($D$4)&gt;=DAY('PoC Transaction'!$C$9),1,0)))</f>
        <v>44545</v>
      </c>
      <c r="T68" s="14">
        <f t="shared" si="4"/>
        <v>0.9633741816938648</v>
      </c>
      <c r="U68" s="60">
        <f t="shared" ca="1" si="14"/>
        <v>1.2440322691857242</v>
      </c>
    </row>
    <row r="69" spans="3:21" x14ac:dyDescent="0.4">
      <c r="E69" s="25"/>
      <c r="J69" s="4">
        <v>60</v>
      </c>
      <c r="K69" s="51">
        <f t="shared" si="8"/>
        <v>44561</v>
      </c>
      <c r="L69" s="10">
        <f t="shared" si="6"/>
        <v>5.0027397260273974</v>
      </c>
      <c r="M69" s="5">
        <f t="shared" si="1"/>
        <v>8.4931506849315067E-2</v>
      </c>
      <c r="N69" s="8">
        <f>SUM($M$6:M69)</f>
        <v>4.9999925144097643</v>
      </c>
      <c r="O69" s="54">
        <f>E27</f>
        <v>0.75954092529999995</v>
      </c>
      <c r="P69" s="14">
        <f t="shared" si="7"/>
        <v>0.96285324001339567</v>
      </c>
      <c r="Q69" s="16">
        <f t="shared" si="0"/>
        <v>1.2466728267260807</v>
      </c>
      <c r="R69" s="17" t="e">
        <f>_xll.getRate("GBP LIBOR",K69)</f>
        <v>#NUM!</v>
      </c>
      <c r="S69" s="64">
        <f>IF('PoC Transaction'!$C$9/EOMONTH('PoC Transaction'!$C$9,0) = 1,   EOMONTH(DATE(YEAR($D$4),MONTH('PoC Transaction'!$C$9),DAY('PoC Transaction'!$C$9)),J70-$J$10-MONTH('PoC Transaction'!$C$9)+MONTH($D$4)+IF(DAY($D$4)&gt;=DAY('PoC Transaction'!$C$9),1,0)),
EDATE(DATE(YEAR($D$4),MONTH('PoC Transaction'!$C$9),DAY('PoC Transaction'!$C$9)),J70-$J$10-MONTH('PoC Transaction'!$C$9)+MONTH($D$4)+IF(DAY($D$4)&gt;=DAY('PoC Transaction'!$C$9),1,0)))</f>
        <v>44576</v>
      </c>
      <c r="T69" s="14">
        <f t="shared" si="4"/>
        <v>0.9623631145483289</v>
      </c>
      <c r="U69" s="60">
        <f t="shared" ca="1" si="14"/>
        <v>1.254161672225429</v>
      </c>
    </row>
    <row r="70" spans="3:21" x14ac:dyDescent="0.4">
      <c r="E70" s="25"/>
      <c r="J70" s="4">
        <v>61</v>
      </c>
      <c r="K70" s="51">
        <f t="shared" si="8"/>
        <v>44592</v>
      </c>
      <c r="L70" s="10">
        <f t="shared" si="6"/>
        <v>5.087671232876712</v>
      </c>
      <c r="M70" s="5">
        <f t="shared" si="1"/>
        <v>8.4931506849315067E-2</v>
      </c>
      <c r="N70" s="8">
        <f>SUM($M$6:M70)</f>
        <v>5.0849240212590798</v>
      </c>
      <c r="O70" s="56">
        <f>O69+(O81-O69)/(N81-N69)*(N70-N69)</f>
        <v>0.76765363870219172</v>
      </c>
      <c r="P70" s="14">
        <f t="shared" si="7"/>
        <v>0.96184058904338932</v>
      </c>
      <c r="Q70" s="16">
        <f t="shared" si="0"/>
        <v>1.2621503846383941</v>
      </c>
      <c r="R70" s="17" t="e">
        <f>_xll.getRate("GBP LIBOR",K70)</f>
        <v>#NUM!</v>
      </c>
      <c r="S70" s="64">
        <f>IF('PoC Transaction'!$C$9/EOMONTH('PoC Transaction'!$C$9,0) = 1,   EOMONTH(DATE(YEAR($D$4),MONTH('PoC Transaction'!$C$9),DAY('PoC Transaction'!$C$9)),J71-$J$10-MONTH('PoC Transaction'!$C$9)+MONTH($D$4)+IF(DAY($D$4)&gt;=DAY('PoC Transaction'!$C$9),1,0)),
EDATE(DATE(YEAR($D$4),MONTH('PoC Transaction'!$C$9),DAY('PoC Transaction'!$C$9)),J71-$J$10-MONTH('PoC Transaction'!$C$9)+MONTH($D$4)+IF(DAY($D$4)&gt;=DAY('PoC Transaction'!$C$9),1,0)))</f>
        <v>44607</v>
      </c>
      <c r="T70" s="14">
        <f t="shared" si="4"/>
        <v>0.96134494001836712</v>
      </c>
      <c r="U70" s="60">
        <f t="shared" ca="1" si="14"/>
        <v>1.2704419384853116</v>
      </c>
    </row>
    <row r="71" spans="3:21" x14ac:dyDescent="0.4">
      <c r="E71" s="25"/>
      <c r="J71" s="4">
        <v>62</v>
      </c>
      <c r="K71" s="51">
        <f t="shared" si="8"/>
        <v>44620</v>
      </c>
      <c r="L71" s="10">
        <f t="shared" si="6"/>
        <v>5.1643835616438354</v>
      </c>
      <c r="M71" s="5">
        <f t="shared" si="1"/>
        <v>7.6712328767123292E-2</v>
      </c>
      <c r="N71" s="8">
        <f>SUM($M$6:M71)</f>
        <v>5.1616363500262032</v>
      </c>
      <c r="O71" s="56">
        <f>O69+(O81-O69)/(N81-N69)*(N71-N69)</f>
        <v>0.77498125080739722</v>
      </c>
      <c r="P71" s="14">
        <f t="shared" si="7"/>
        <v>0.96091558413663336</v>
      </c>
      <c r="Q71" s="16">
        <f t="shared" si="0"/>
        <v>1.2776285009959754</v>
      </c>
      <c r="R71" s="17" t="e">
        <f>_xll.getRate("GBP LIBOR",K71)</f>
        <v>#NUM!</v>
      </c>
      <c r="S71" s="64">
        <f>IF('PoC Transaction'!$C$9/EOMONTH('PoC Transaction'!$C$9,0) = 1,   EOMONTH(DATE(YEAR($D$4),MONTH('PoC Transaction'!$C$9),DAY('PoC Transaction'!$C$9)),J72-$J$10-MONTH('PoC Transaction'!$C$9)+MONTH($D$4)+IF(DAY($D$4)&gt;=DAY('PoC Transaction'!$C$9),1,0)),
EDATE(DATE(YEAR($D$4),MONTH('PoC Transaction'!$C$9),DAY('PoC Transaction'!$C$9)),J72-$J$10-MONTH('PoC Transaction'!$C$9)+MONTH($D$4)+IF(DAY($D$4)&gt;=DAY('PoC Transaction'!$C$9),1,0)))</f>
        <v>44635</v>
      </c>
      <c r="T71" s="14">
        <f t="shared" si="4"/>
        <v>0.96041437929464912</v>
      </c>
      <c r="U71" s="60">
        <f t="shared" ca="1" si="14"/>
        <v>1.2853717841688095</v>
      </c>
    </row>
    <row r="72" spans="3:21" x14ac:dyDescent="0.4">
      <c r="E72" s="25"/>
      <c r="J72" s="4">
        <v>63</v>
      </c>
      <c r="K72" s="51">
        <f t="shared" si="8"/>
        <v>44651</v>
      </c>
      <c r="L72" s="10">
        <f t="shared" si="6"/>
        <v>5.2493150684931509</v>
      </c>
      <c r="M72" s="5">
        <f t="shared" si="1"/>
        <v>8.4931506849315067E-2</v>
      </c>
      <c r="N72" s="8">
        <f>SUM($M$6:M72)</f>
        <v>5.2465678568755187</v>
      </c>
      <c r="O72" s="56">
        <f>O69+(O81-O69)/(N81-N69)*(N72-N69)</f>
        <v>0.78309396420958899</v>
      </c>
      <c r="P72" s="14">
        <f t="shared" si="7"/>
        <v>0.95988004894041756</v>
      </c>
      <c r="Q72" s="16">
        <f t="shared" si="0"/>
        <v>1.2936319387594652</v>
      </c>
      <c r="R72" s="17" t="e">
        <f>_xll.getRate("GBP LIBOR",K72)</f>
        <v>#NUM!</v>
      </c>
      <c r="S72" s="64">
        <f>IF('PoC Transaction'!$C$9/EOMONTH('PoC Transaction'!$C$9,0) = 1,   EOMONTH(DATE(YEAR($D$4),MONTH('PoC Transaction'!$C$9),DAY('PoC Transaction'!$C$9)),J73-$J$10-MONTH('PoC Transaction'!$C$9)+MONTH($D$4)+IF(DAY($D$4)&gt;=DAY('PoC Transaction'!$C$9),1,0)),
EDATE(DATE(YEAR($D$4),MONTH('PoC Transaction'!$C$9),DAY('PoC Transaction'!$C$9)),J73-$J$10-MONTH('PoC Transaction'!$C$9)+MONTH($D$4)+IF(DAY($D$4)&gt;=DAY('PoC Transaction'!$C$9),1,0)))</f>
        <v>44666</v>
      </c>
      <c r="T72" s="14">
        <f t="shared" si="4"/>
        <v>0.95937315472952767</v>
      </c>
      <c r="U72" s="60">
        <f t="shared" ca="1" si="14"/>
        <v>1.3016336508788307</v>
      </c>
    </row>
    <row r="73" spans="3:21" x14ac:dyDescent="0.4">
      <c r="E73" s="25"/>
      <c r="J73" s="4">
        <v>64</v>
      </c>
      <c r="K73" s="51">
        <f t="shared" si="8"/>
        <v>44681</v>
      </c>
      <c r="L73" s="10">
        <f t="shared" si="6"/>
        <v>5.3315068493150681</v>
      </c>
      <c r="M73" s="5">
        <f t="shared" si="1"/>
        <v>8.2191780821917818E-2</v>
      </c>
      <c r="N73" s="8">
        <f>SUM($M$6:M73)</f>
        <v>5.3287596376974369</v>
      </c>
      <c r="O73" s="56">
        <f>O69+(O81-O69)/(N81-N69)*(N73-N69)</f>
        <v>0.790944977179452</v>
      </c>
      <c r="P73" s="14">
        <f t="shared" si="7"/>
        <v>0.95886652819973106</v>
      </c>
      <c r="Q73" s="16">
        <f t="shared" si="0"/>
        <v>1.3096359950945269</v>
      </c>
      <c r="R73" s="17" t="e">
        <f>_xll.getRate("GBP LIBOR",K73)</f>
        <v>#NUM!</v>
      </c>
      <c r="S73" s="64">
        <f>IF('PoC Transaction'!$C$9/EOMONTH('PoC Transaction'!$C$9,0) = 1,   EOMONTH(DATE(YEAR($D$4),MONTH('PoC Transaction'!$C$9),DAY('PoC Transaction'!$C$9)),J74-$J$10-MONTH('PoC Transaction'!$C$9)+MONTH($D$4)+IF(DAY($D$4)&gt;=DAY('PoC Transaction'!$C$9),1,0)),
EDATE(DATE(YEAR($D$4),MONTH('PoC Transaction'!$C$9),DAY('PoC Transaction'!$C$9)),J74-$J$10-MONTH('PoC Transaction'!$C$9)+MONTH($D$4)+IF(DAY($D$4)&gt;=DAY('PoC Transaction'!$C$9),1,0)))</f>
        <v>44696</v>
      </c>
      <c r="T73" s="14">
        <f t="shared" ref="T73:T136" si="15">P73*(P74/P73)^((S73-K73)/(K74-K73))</f>
        <v>0.95835394707563704</v>
      </c>
      <c r="U73" s="60">
        <f t="shared" ca="1" si="14"/>
        <v>1.3173798869302811</v>
      </c>
    </row>
    <row r="74" spans="3:21" x14ac:dyDescent="0.4">
      <c r="E74" s="25"/>
      <c r="J74" s="4">
        <v>65</v>
      </c>
      <c r="K74" s="51">
        <f t="shared" si="8"/>
        <v>44712</v>
      </c>
      <c r="L74" s="10">
        <f t="shared" si="6"/>
        <v>5.4164383561643836</v>
      </c>
      <c r="M74" s="5">
        <f t="shared" si="1"/>
        <v>8.4931506849315067E-2</v>
      </c>
      <c r="N74" s="8">
        <f>SUM($M$6:M74)</f>
        <v>5.4136911445467524</v>
      </c>
      <c r="O74" s="56">
        <f>O69+(O81-O69)/(N81-N69)*(N74-N69)</f>
        <v>0.79905769058164378</v>
      </c>
      <c r="P74" s="14">
        <f t="shared" si="7"/>
        <v>0.95780749589337633</v>
      </c>
      <c r="Q74" s="16">
        <f t="shared" ref="Q74:Q137" si="16">((P74/P75)^(1/M75)-1)*100</f>
        <v>1.3256406906573703</v>
      </c>
      <c r="R74" s="17" t="e">
        <f>_xll.getRate("GBP LIBOR",K74)</f>
        <v>#NUM!</v>
      </c>
      <c r="S74" s="64">
        <f>IF('PoC Transaction'!$C$9/EOMONTH('PoC Transaction'!$C$9,0) = 1,   EOMONTH(DATE(YEAR($D$4),MONTH('PoC Transaction'!$C$9),DAY('PoC Transaction'!$C$9)),J75-$J$10-MONTH('PoC Transaction'!$C$9)+MONTH($D$4)+IF(DAY($D$4)&gt;=DAY('PoC Transaction'!$C$9),1,0)),
EDATE(DATE(YEAR($D$4),MONTH('PoC Transaction'!$C$9),DAY('PoC Transaction'!$C$9)),J75-$J$10-MONTH('PoC Transaction'!$C$9)+MONTH($D$4)+IF(DAY($D$4)&gt;=DAY('PoC Transaction'!$C$9),1,0)))</f>
        <v>44727</v>
      </c>
      <c r="T74" s="14">
        <f t="shared" si="15"/>
        <v>0.95728926640800616</v>
      </c>
      <c r="U74" s="60">
        <f t="shared" ref="U74:U137" ca="1" si="17">((T74/OFFSET(T74,$U$3,0))^(365/(OFFSET(S74,$U$3,0)-S74))-1)*100</f>
        <v>1.333643031625309</v>
      </c>
    </row>
    <row r="75" spans="3:21" x14ac:dyDescent="0.4">
      <c r="E75" s="25"/>
      <c r="J75" s="4">
        <v>66</v>
      </c>
      <c r="K75" s="51">
        <f t="shared" si="8"/>
        <v>44742</v>
      </c>
      <c r="L75" s="10">
        <f t="shared" ref="L75:L138" si="18">(K75-$K$6) / 365</f>
        <v>5.4986301369863018</v>
      </c>
      <c r="M75" s="5">
        <f t="shared" ref="M75:M129" si="19">IF(MOD(YEAR(K74),4)=0,1/366 + IF(MOD(YEAR(K75),4)=0,(K75-K74-1)/366, (K75-K74-1)/365), 1/365 + IF(MOD(YEAR(K75),4)=0,(K75-K74-1)/366,(K75-K74-1)/365) )</f>
        <v>8.2191780821917818E-2</v>
      </c>
      <c r="N75" s="8">
        <f>SUM($M$6:M75)</f>
        <v>5.4958829253686705</v>
      </c>
      <c r="O75" s="56">
        <f>O69+(O81-O69)/(N81-N69)*(N75-N69)</f>
        <v>0.80690870355150679</v>
      </c>
      <c r="P75" s="14">
        <f t="shared" ref="P75:P138" si="20">1/(1+O75/100)^L75</f>
        <v>0.95677131731488663</v>
      </c>
      <c r="Q75" s="16">
        <f t="shared" si="16"/>
        <v>1.3416460045897916</v>
      </c>
      <c r="R75" s="17" t="e">
        <f>_xll.getRate("GBP LIBOR",K75)</f>
        <v>#NUM!</v>
      </c>
      <c r="S75" s="64">
        <f>IF('PoC Transaction'!$C$9/EOMONTH('PoC Transaction'!$C$9,0) = 1,   EOMONTH(DATE(YEAR($D$4),MONTH('PoC Transaction'!$C$9),DAY('PoC Transaction'!$C$9)),J76-$J$10-MONTH('PoC Transaction'!$C$9)+MONTH($D$4)+IF(DAY($D$4)&gt;=DAY('PoC Transaction'!$C$9),1,0)),
EDATE(DATE(YEAR($D$4),MONTH('PoC Transaction'!$C$9),DAY('PoC Transaction'!$C$9)),J76-$J$10-MONTH('PoC Transaction'!$C$9)+MONTH($D$4)+IF(DAY($D$4)&gt;=DAY('PoC Transaction'!$C$9),1,0)))</f>
        <v>44757</v>
      </c>
      <c r="T75" s="14">
        <f t="shared" si="15"/>
        <v>0.9562474414782427</v>
      </c>
      <c r="U75" s="60">
        <f t="shared" ca="1" si="17"/>
        <v>1.349517458637739</v>
      </c>
    </row>
    <row r="76" spans="3:21" x14ac:dyDescent="0.4">
      <c r="E76" s="25"/>
      <c r="J76" s="4">
        <v>67</v>
      </c>
      <c r="K76" s="51">
        <f t="shared" ref="K76:K139" si="21">EOMONTH(K75,1)</f>
        <v>44773</v>
      </c>
      <c r="L76" s="10">
        <f t="shared" si="18"/>
        <v>5.5835616438356164</v>
      </c>
      <c r="M76" s="5">
        <f t="shared" si="19"/>
        <v>8.4931506849315067E-2</v>
      </c>
      <c r="N76" s="8">
        <f>SUM($M$6:M76)</f>
        <v>5.580814432217986</v>
      </c>
      <c r="O76" s="56">
        <f>O69+(O81-O69)/(N81-N69)*(N76-N69)</f>
        <v>0.81502141695369856</v>
      </c>
      <c r="P76" s="14">
        <f t="shared" si="20"/>
        <v>0.95568895674985732</v>
      </c>
      <c r="Q76" s="16">
        <f t="shared" si="16"/>
        <v>1.3579143501836866</v>
      </c>
      <c r="R76" s="17" t="e">
        <f>_xll.getRate("GBP LIBOR",K76)</f>
        <v>#NUM!</v>
      </c>
      <c r="S76" s="64">
        <f>IF('PoC Transaction'!$C$9/EOMONTH('PoC Transaction'!$C$9,0) = 1,   EOMONTH(DATE(YEAR($D$4),MONTH('PoC Transaction'!$C$9),DAY('PoC Transaction'!$C$9)),J77-$J$10-MONTH('PoC Transaction'!$C$9)+MONTH($D$4)+IF(DAY($D$4)&gt;=DAY('PoC Transaction'!$C$9),1,0)),
EDATE(DATE(YEAR($D$4),MONTH('PoC Transaction'!$C$9),DAY('PoC Transaction'!$C$9)),J77-$J$10-MONTH('PoC Transaction'!$C$9)+MONTH($D$4)+IF(DAY($D$4)&gt;=DAY('PoC Transaction'!$C$9),1,0)))</f>
        <v>44788</v>
      </c>
      <c r="T76" s="14">
        <f t="shared" si="15"/>
        <v>0.95515937274684393</v>
      </c>
      <c r="U76" s="60">
        <f t="shared" ca="1" si="17"/>
        <v>1.3656591596363787</v>
      </c>
    </row>
    <row r="77" spans="3:21" x14ac:dyDescent="0.4">
      <c r="E77" s="25"/>
      <c r="J77" s="4">
        <v>68</v>
      </c>
      <c r="K77" s="51">
        <f t="shared" si="21"/>
        <v>44804</v>
      </c>
      <c r="L77" s="10">
        <f t="shared" si="18"/>
        <v>5.6684931506849319</v>
      </c>
      <c r="M77" s="5">
        <f t="shared" si="19"/>
        <v>8.4931506849315067E-2</v>
      </c>
      <c r="N77" s="8">
        <f>SUM($M$6:M77)</f>
        <v>5.6657459390673015</v>
      </c>
      <c r="O77" s="56">
        <f>O69+(O81-O69)/(N81-N69)*(N77-N69)</f>
        <v>0.82313413035589045</v>
      </c>
      <c r="P77" s="14">
        <f t="shared" si="20"/>
        <v>0.95459480660093354</v>
      </c>
      <c r="Q77" s="16">
        <f t="shared" si="16"/>
        <v>1.3739209419986631</v>
      </c>
      <c r="R77" s="17" t="e">
        <f>_xll.getRate("GBP LIBOR",K77)</f>
        <v>#NUM!</v>
      </c>
      <c r="S77" s="64">
        <f>IF('PoC Transaction'!$C$9/EOMONTH('PoC Transaction'!$C$9,0) = 1,   EOMONTH(DATE(YEAR($D$4),MONTH('PoC Transaction'!$C$9),DAY('PoC Transaction'!$C$9)),J78-$J$10-MONTH('PoC Transaction'!$C$9)+MONTH($D$4)+IF(DAY($D$4)&gt;=DAY('PoC Transaction'!$C$9),1,0)),
EDATE(DATE(YEAR($D$4),MONTH('PoC Transaction'!$C$9),DAY('PoC Transaction'!$C$9)),J78-$J$10-MONTH('PoC Transaction'!$C$9)+MONTH($D$4)+IF(DAY($D$4)&gt;=DAY('PoC Transaction'!$C$9),1,0)))</f>
        <v>44819</v>
      </c>
      <c r="T77" s="14">
        <f t="shared" si="15"/>
        <v>0.95405963760298962</v>
      </c>
      <c r="U77" s="60">
        <f t="shared" ca="1" si="17"/>
        <v>1.3819242310182167</v>
      </c>
    </row>
    <row r="78" spans="3:21" x14ac:dyDescent="0.4">
      <c r="E78" s="25"/>
      <c r="J78" s="4">
        <v>69</v>
      </c>
      <c r="K78" s="51">
        <f t="shared" si="21"/>
        <v>44834</v>
      </c>
      <c r="L78" s="10">
        <f t="shared" si="18"/>
        <v>5.7506849315068491</v>
      </c>
      <c r="M78" s="5">
        <f t="shared" si="19"/>
        <v>8.2191780821917818E-2</v>
      </c>
      <c r="N78" s="8">
        <f>SUM($M$6:M78)</f>
        <v>5.7479377198892196</v>
      </c>
      <c r="O78" s="56">
        <f>O69+(O81-O69)/(N81-N69)*(N78-N69)</f>
        <v>0.83098514332575346</v>
      </c>
      <c r="P78" s="14">
        <f t="shared" si="20"/>
        <v>0.9535247686337639</v>
      </c>
      <c r="Q78" s="16">
        <f t="shared" si="16"/>
        <v>1.3899281518830353</v>
      </c>
      <c r="R78" s="17" t="e">
        <f>_xll.getRate("GBP LIBOR",K78)</f>
        <v>#NUM!</v>
      </c>
      <c r="S78" s="64">
        <f>IF('PoC Transaction'!$C$9/EOMONTH('PoC Transaction'!$C$9,0) = 1,   EOMONTH(DATE(YEAR($D$4),MONTH('PoC Transaction'!$C$9),DAY('PoC Transaction'!$C$9)),J79-$J$10-MONTH('PoC Transaction'!$C$9)+MONTH($D$4)+IF(DAY($D$4)&gt;=DAY('PoC Transaction'!$C$9),1,0)),
EDATE(DATE(YEAR($D$4),MONTH('PoC Transaction'!$C$9),DAY('PoC Transaction'!$C$9)),J79-$J$10-MONTH('PoC Transaction'!$C$9)+MONTH($D$4)+IF(DAY($D$4)&gt;=DAY('PoC Transaction'!$C$9),1,0)))</f>
        <v>44849</v>
      </c>
      <c r="T78" s="14">
        <f t="shared" si="15"/>
        <v>0.95298401593728999</v>
      </c>
      <c r="U78" s="60">
        <f t="shared" ca="1" si="17"/>
        <v>1.3976735695116149</v>
      </c>
    </row>
    <row r="79" spans="3:21" x14ac:dyDescent="0.4">
      <c r="E79" s="25"/>
      <c r="J79" s="4">
        <v>70</v>
      </c>
      <c r="K79" s="51">
        <f t="shared" si="21"/>
        <v>44865</v>
      </c>
      <c r="L79" s="10">
        <f t="shared" si="18"/>
        <v>5.8356164383561646</v>
      </c>
      <c r="M79" s="5">
        <f t="shared" si="19"/>
        <v>8.4931506849315067E-2</v>
      </c>
      <c r="N79" s="8">
        <f>SUM($M$6:M79)</f>
        <v>5.8328692267385351</v>
      </c>
      <c r="O79" s="56">
        <f>O69+(O81-O69)/(N81-N69)*(N79-N69)</f>
        <v>0.83909785672794523</v>
      </c>
      <c r="P79" s="14">
        <f t="shared" si="20"/>
        <v>0.95240755107069985</v>
      </c>
      <c r="Q79" s="16">
        <f t="shared" si="16"/>
        <v>1.4059360004914145</v>
      </c>
      <c r="R79" s="17" t="e">
        <f>_xll.getRate("GBP LIBOR",K79)</f>
        <v>#NUM!</v>
      </c>
      <c r="S79" s="64">
        <f>IF('PoC Transaction'!$C$9/EOMONTH('PoC Transaction'!$C$9,0) = 1,   EOMONTH(DATE(YEAR($D$4),MONTH('PoC Transaction'!$C$9),DAY('PoC Transaction'!$C$9)),J80-$J$10-MONTH('PoC Transaction'!$C$9)+MONTH($D$4)+IF(DAY($D$4)&gt;=DAY('PoC Transaction'!$C$9),1,0)),
EDATE(DATE(YEAR($D$4),MONTH('PoC Transaction'!$C$9),DAY('PoC Transaction'!$C$9)),J80-$J$10-MONTH('PoC Transaction'!$C$9)+MONTH($D$4)+IF(DAY($D$4)&gt;=DAY('PoC Transaction'!$C$9),1,0)))</f>
        <v>44880</v>
      </c>
      <c r="T79" s="14">
        <f t="shared" si="15"/>
        <v>0.95186125638469277</v>
      </c>
      <c r="U79" s="60">
        <f t="shared" ca="1" si="17"/>
        <v>1.413939917861029</v>
      </c>
    </row>
    <row r="80" spans="3:21" x14ac:dyDescent="0.4">
      <c r="E80" s="25"/>
      <c r="J80" s="4">
        <v>71</v>
      </c>
      <c r="K80" s="51">
        <f t="shared" si="21"/>
        <v>44895</v>
      </c>
      <c r="L80" s="10">
        <f t="shared" si="18"/>
        <v>5.9178082191780819</v>
      </c>
      <c r="M80" s="5">
        <f t="shared" si="19"/>
        <v>8.2191780821917818E-2</v>
      </c>
      <c r="N80" s="8">
        <f>SUM($M$6:M80)</f>
        <v>5.9150610075604533</v>
      </c>
      <c r="O80" s="56">
        <f>O69+(O81-O69)/(N81-N69)*(N80-N69)</f>
        <v>0.84694886969780825</v>
      </c>
      <c r="P80" s="14">
        <f t="shared" si="20"/>
        <v>0.95131527504971225</v>
      </c>
      <c r="Q80" s="16">
        <f t="shared" si="16"/>
        <v>1.421944466975078</v>
      </c>
      <c r="R80" s="17" t="e">
        <f>_xll.getRate("GBP LIBOR",K80)</f>
        <v>#NUM!</v>
      </c>
      <c r="S80" s="64">
        <f>IF('PoC Transaction'!$C$9/EOMONTH('PoC Transaction'!$C$9,0) = 1,   EOMONTH(DATE(YEAR($D$4),MONTH('PoC Transaction'!$C$9),DAY('PoC Transaction'!$C$9)),J81-$J$10-MONTH('PoC Transaction'!$C$9)+MONTH($D$4)+IF(DAY($D$4)&gt;=DAY('PoC Transaction'!$C$9),1,0)),
EDATE(DATE(YEAR($D$4),MONTH('PoC Transaction'!$C$9),DAY('PoC Transaction'!$C$9)),J81-$J$10-MONTH('PoC Transaction'!$C$9)+MONTH($D$4)+IF(DAY($D$4)&gt;=DAY('PoC Transaction'!$C$9),1,0)))</f>
        <v>44910</v>
      </c>
      <c r="T80" s="14">
        <f t="shared" si="15"/>
        <v>0.9507634391702553</v>
      </c>
      <c r="U80" s="60">
        <f t="shared" ca="1" si="17"/>
        <v>1.4158202620551785</v>
      </c>
    </row>
    <row r="81" spans="5:21" x14ac:dyDescent="0.4">
      <c r="E81" s="25"/>
      <c r="J81" s="4">
        <v>72</v>
      </c>
      <c r="K81" s="51">
        <f t="shared" si="21"/>
        <v>44926</v>
      </c>
      <c r="L81" s="10">
        <f t="shared" si="18"/>
        <v>6.0027397260273974</v>
      </c>
      <c r="M81" s="5">
        <f t="shared" si="19"/>
        <v>8.4931506849315067E-2</v>
      </c>
      <c r="N81" s="8">
        <f>SUM($M$6:M81)</f>
        <v>5.9999925144097688</v>
      </c>
      <c r="O81" s="54">
        <f>E28</f>
        <v>0.85506158310000002</v>
      </c>
      <c r="P81" s="14">
        <f t="shared" si="20"/>
        <v>0.95017516705685234</v>
      </c>
      <c r="Q81" s="16">
        <f t="shared" si="16"/>
        <v>1.4092881844090632</v>
      </c>
      <c r="R81" s="17" t="e">
        <f>_xll.getRate("GBP LIBOR",K81)</f>
        <v>#NUM!</v>
      </c>
      <c r="S81" s="64">
        <f>IF('PoC Transaction'!$C$9/EOMONTH('PoC Transaction'!$C$9,0) = 1,   EOMONTH(DATE(YEAR($D$4),MONTH('PoC Transaction'!$C$9),DAY('PoC Transaction'!$C$9)),J82-$J$10-MONTH('PoC Transaction'!$C$9)+MONTH($D$4)+IF(DAY($D$4)&gt;=DAY('PoC Transaction'!$C$9),1,0)),
EDATE(DATE(YEAR($D$4),MONTH('PoC Transaction'!$C$9),DAY('PoC Transaction'!$C$9)),J82-$J$10-MONTH('PoC Transaction'!$C$9)+MONTH($D$4)+IF(DAY($D$4)&gt;=DAY('PoC Transaction'!$C$9),1,0)))</f>
        <v>44941</v>
      </c>
      <c r="T81" s="14">
        <f t="shared" si="15"/>
        <v>0.94962886279167835</v>
      </c>
      <c r="U81" s="60">
        <f t="shared" ca="1" si="17"/>
        <v>1.4164088896484017</v>
      </c>
    </row>
    <row r="82" spans="5:21" x14ac:dyDescent="0.4">
      <c r="E82" s="25"/>
      <c r="J82" s="4">
        <v>73</v>
      </c>
      <c r="K82" s="51">
        <f t="shared" si="21"/>
        <v>44957</v>
      </c>
      <c r="L82" s="10">
        <f t="shared" si="18"/>
        <v>6.087671232876712</v>
      </c>
      <c r="M82" s="5">
        <f t="shared" si="19"/>
        <v>8.4931506849315067E-2</v>
      </c>
      <c r="N82" s="8">
        <f>SUM($M$6:M82)</f>
        <v>6.0849240212590843</v>
      </c>
      <c r="O82" s="56">
        <f>O81+(O93-O81)/(N93-N81)*(N82-N81)</f>
        <v>0.86277294432630136</v>
      </c>
      <c r="P82" s="14">
        <f t="shared" si="20"/>
        <v>0.94904648444379835</v>
      </c>
      <c r="Q82" s="16">
        <f t="shared" si="16"/>
        <v>1.4240048596796839</v>
      </c>
      <c r="R82" s="17" t="e">
        <f>_xll.getRate("GBP LIBOR",K82)</f>
        <v>#NUM!</v>
      </c>
      <c r="S82" s="64">
        <f>IF('PoC Transaction'!$C$9/EOMONTH('PoC Transaction'!$C$9,0) = 1,   EOMONTH(DATE(YEAR($D$4),MONTH('PoC Transaction'!$C$9),DAY('PoC Transaction'!$C$9)),J83-$J$10-MONTH('PoC Transaction'!$C$9)+MONTH($D$4)+IF(DAY($D$4)&gt;=DAY('PoC Transaction'!$C$9),1,0)),
EDATE(DATE(YEAR($D$4),MONTH('PoC Transaction'!$C$9),DAY('PoC Transaction'!$C$9)),J83-$J$10-MONTH('PoC Transaction'!$C$9)+MONTH($D$4)+IF(DAY($D$4)&gt;=DAY('PoC Transaction'!$C$9),1,0)))</f>
        <v>44972</v>
      </c>
      <c r="T82" s="14">
        <f t="shared" si="15"/>
        <v>0.94849517277894368</v>
      </c>
      <c r="U82" s="60">
        <f t="shared" ca="1" si="17"/>
        <v>1.4318887971511929</v>
      </c>
    </row>
    <row r="83" spans="5:21" x14ac:dyDescent="0.4">
      <c r="E83" s="25"/>
      <c r="J83" s="4">
        <v>74</v>
      </c>
      <c r="K83" s="51">
        <f t="shared" si="21"/>
        <v>44985</v>
      </c>
      <c r="L83" s="10">
        <f t="shared" si="18"/>
        <v>6.1643835616438354</v>
      </c>
      <c r="M83" s="5">
        <f t="shared" si="19"/>
        <v>7.6712328767123292E-2</v>
      </c>
      <c r="N83" s="8">
        <f>SUM($M$6:M83)</f>
        <v>6.1616363500262077</v>
      </c>
      <c r="O83" s="56">
        <f>O81+(O93-O81)/(N93-N81)*(N83-N81)</f>
        <v>0.86973804478876715</v>
      </c>
      <c r="P83" s="14">
        <f t="shared" si="20"/>
        <v>0.94801762840000747</v>
      </c>
      <c r="Q83" s="16">
        <f t="shared" si="16"/>
        <v>1.4387220386759436</v>
      </c>
      <c r="R83" s="17" t="e">
        <f>_xll.getRate("GBP LIBOR",K83)</f>
        <v>#NUM!</v>
      </c>
      <c r="S83" s="64">
        <f>IF('PoC Transaction'!$C$9/EOMONTH('PoC Transaction'!$C$9,0) = 1,   EOMONTH(DATE(YEAR($D$4),MONTH('PoC Transaction'!$C$9),DAY('PoC Transaction'!$C$9)),J84-$J$10-MONTH('PoC Transaction'!$C$9)+MONTH($D$4)+IF(DAY($D$4)&gt;=DAY('PoC Transaction'!$C$9),1,0)),
EDATE(DATE(YEAR($D$4),MONTH('PoC Transaction'!$C$9),DAY('PoC Transaction'!$C$9)),J84-$J$10-MONTH('PoC Transaction'!$C$9)+MONTH($D$4)+IF(DAY($D$4)&gt;=DAY('PoC Transaction'!$C$9),1,0)))</f>
        <v>45000</v>
      </c>
      <c r="T83" s="14">
        <f t="shared" si="15"/>
        <v>0.94746126486420579</v>
      </c>
      <c r="U83" s="60">
        <f t="shared" ca="1" si="17"/>
        <v>1.4460846455867538</v>
      </c>
    </row>
    <row r="84" spans="5:21" x14ac:dyDescent="0.4">
      <c r="E84" s="25"/>
      <c r="J84" s="4">
        <v>75</v>
      </c>
      <c r="K84" s="51">
        <f t="shared" si="21"/>
        <v>45016</v>
      </c>
      <c r="L84" s="10">
        <f t="shared" si="18"/>
        <v>6.2493150684931509</v>
      </c>
      <c r="M84" s="5">
        <f t="shared" si="19"/>
        <v>8.4931506849315067E-2</v>
      </c>
      <c r="N84" s="8">
        <f>SUM($M$6:M84)</f>
        <v>6.2465678568755232</v>
      </c>
      <c r="O84" s="56">
        <f>O81+(O93-O81)/(N93-N81)*(N84-N81)</f>
        <v>0.87744940601506849</v>
      </c>
      <c r="P84" s="14">
        <f t="shared" si="20"/>
        <v>0.94686817031156112</v>
      </c>
      <c r="Q84" s="16">
        <f t="shared" si="16"/>
        <v>1.4539386819770517</v>
      </c>
      <c r="R84" s="17" t="e">
        <f>_xll.getRate("GBP LIBOR",K84)</f>
        <v>#NUM!</v>
      </c>
      <c r="S84" s="64">
        <f>IF('PoC Transaction'!$C$9/EOMONTH('PoC Transaction'!$C$9,0) = 1,   EOMONTH(DATE(YEAR($D$4),MONTH('PoC Transaction'!$C$9),DAY('PoC Transaction'!$C$9)),J85-$J$10-MONTH('PoC Transaction'!$C$9)+MONTH($D$4)+IF(DAY($D$4)&gt;=DAY('PoC Transaction'!$C$9),1,0)),
EDATE(DATE(YEAR($D$4),MONTH('PoC Transaction'!$C$9),DAY('PoC Transaction'!$C$9)),J85-$J$10-MONTH('PoC Transaction'!$C$9)+MONTH($D$4)+IF(DAY($D$4)&gt;=DAY('PoC Transaction'!$C$9),1,0)))</f>
        <v>45031</v>
      </c>
      <c r="T84" s="14">
        <f t="shared" si="15"/>
        <v>0.94630664806101561</v>
      </c>
      <c r="U84" s="60">
        <f t="shared" ca="1" si="17"/>
        <v>1.4615469973360273</v>
      </c>
    </row>
    <row r="85" spans="5:21" x14ac:dyDescent="0.4">
      <c r="E85" s="25"/>
      <c r="J85" s="4">
        <v>76</v>
      </c>
      <c r="K85" s="51">
        <f t="shared" si="21"/>
        <v>45046</v>
      </c>
      <c r="L85" s="10">
        <f t="shared" si="18"/>
        <v>6.3315068493150681</v>
      </c>
      <c r="M85" s="5">
        <f t="shared" si="19"/>
        <v>8.2191780821917818E-2</v>
      </c>
      <c r="N85" s="8">
        <f>SUM($M$6:M85)</f>
        <v>6.3287596376974413</v>
      </c>
      <c r="O85" s="56">
        <f>O81+(O93-O81)/(N93-N81)*(N85-N81)</f>
        <v>0.88491201365342465</v>
      </c>
      <c r="P85" s="14">
        <f t="shared" si="20"/>
        <v>0.94574545881061489</v>
      </c>
      <c r="Q85" s="16">
        <f t="shared" si="16"/>
        <v>1.4691558832635732</v>
      </c>
      <c r="R85" s="17" t="e">
        <f>_xll.getRate("GBP LIBOR",K85)</f>
        <v>#NUM!</v>
      </c>
      <c r="S85" s="64">
        <f>IF('PoC Transaction'!$C$9/EOMONTH('PoC Transaction'!$C$9,0) = 1,   EOMONTH(DATE(YEAR($D$4),MONTH('PoC Transaction'!$C$9),DAY('PoC Transaction'!$C$9)),J86-$J$10-MONTH('PoC Transaction'!$C$9)+MONTH($D$4)+IF(DAY($D$4)&gt;=DAY('PoC Transaction'!$C$9),1,0)),
EDATE(DATE(YEAR($D$4),MONTH('PoC Transaction'!$C$9),DAY('PoC Transaction'!$C$9)),J86-$J$10-MONTH('PoC Transaction'!$C$9)+MONTH($D$4)+IF(DAY($D$4)&gt;=DAY('PoC Transaction'!$C$9),1,0)))</f>
        <v>45061</v>
      </c>
      <c r="T85" s="14">
        <f t="shared" si="15"/>
        <v>0.94517877667786365</v>
      </c>
      <c r="U85" s="60">
        <f t="shared" ca="1" si="17"/>
        <v>1.47651903922974</v>
      </c>
    </row>
    <row r="86" spans="5:21" x14ac:dyDescent="0.4">
      <c r="E86" s="25"/>
      <c r="J86" s="4">
        <v>77</v>
      </c>
      <c r="K86" s="51">
        <f t="shared" si="21"/>
        <v>45077</v>
      </c>
      <c r="L86" s="10">
        <f t="shared" si="18"/>
        <v>6.4164383561643836</v>
      </c>
      <c r="M86" s="5">
        <f t="shared" si="19"/>
        <v>8.4931506849315067E-2</v>
      </c>
      <c r="N86" s="8">
        <f>SUM($M$6:M86)</f>
        <v>6.4136911445467568</v>
      </c>
      <c r="O86" s="56">
        <f>O81+(O93-O81)/(N93-N81)*(N86-N81)</f>
        <v>0.89262337487972609</v>
      </c>
      <c r="P86" s="14">
        <f t="shared" si="20"/>
        <v>0.94457468999173011</v>
      </c>
      <c r="Q86" s="16">
        <f t="shared" si="16"/>
        <v>1.4843736611904079</v>
      </c>
      <c r="R86" s="17" t="e">
        <f>_xll.getRate("GBP LIBOR",K86)</f>
        <v>#NUM!</v>
      </c>
      <c r="S86" s="64">
        <f>IF('PoC Transaction'!$C$9/EOMONTH('PoC Transaction'!$C$9,0) = 1,   EOMONTH(DATE(YEAR($D$4),MONTH('PoC Transaction'!$C$9),DAY('PoC Transaction'!$C$9)),J87-$J$10-MONTH('PoC Transaction'!$C$9)+MONTH($D$4)+IF(DAY($D$4)&gt;=DAY('PoC Transaction'!$C$9),1,0)),
EDATE(DATE(YEAR($D$4),MONTH('PoC Transaction'!$C$9),DAY('PoC Transaction'!$C$9)),J87-$J$10-MONTH('PoC Transaction'!$C$9)+MONTH($D$4)+IF(DAY($D$4)&gt;=DAY('PoC Transaction'!$C$9),1,0)))</f>
        <v>45092</v>
      </c>
      <c r="T86" s="14">
        <f t="shared" si="15"/>
        <v>0.94400289158780759</v>
      </c>
      <c r="U86" s="60">
        <f t="shared" ca="1" si="17"/>
        <v>1.4919825438195033</v>
      </c>
    </row>
    <row r="87" spans="5:21" x14ac:dyDescent="0.4">
      <c r="E87" s="25"/>
      <c r="J87" s="4">
        <v>78</v>
      </c>
      <c r="K87" s="51">
        <f t="shared" si="21"/>
        <v>45107</v>
      </c>
      <c r="L87" s="10">
        <f t="shared" si="18"/>
        <v>6.4986301369863018</v>
      </c>
      <c r="M87" s="5">
        <f t="shared" si="19"/>
        <v>8.2191780821917818E-2</v>
      </c>
      <c r="N87" s="8">
        <f>SUM($M$6:M87)</f>
        <v>6.495882925368675</v>
      </c>
      <c r="O87" s="56">
        <f>O81+(O93-O81)/(N93-N81)*(N87-N81)</f>
        <v>0.90008598251808225</v>
      </c>
      <c r="P87" s="14">
        <f t="shared" si="20"/>
        <v>0.94343143932211881</v>
      </c>
      <c r="Q87" s="16">
        <f t="shared" si="16"/>
        <v>1.4995919969319926</v>
      </c>
      <c r="R87" s="17" t="e">
        <f>_xll.getRate("GBP LIBOR",K87)</f>
        <v>#NUM!</v>
      </c>
      <c r="S87" s="64">
        <f>IF('PoC Transaction'!$C$9/EOMONTH('PoC Transaction'!$C$9,0) = 1,   EOMONTH(DATE(YEAR($D$4),MONTH('PoC Transaction'!$C$9),DAY('PoC Transaction'!$C$9)),J88-$J$10-MONTH('PoC Transaction'!$C$9)+MONTH($D$4)+IF(DAY($D$4)&gt;=DAY('PoC Transaction'!$C$9),1,0)),
EDATE(DATE(YEAR($D$4),MONTH('PoC Transaction'!$C$9),DAY('PoC Transaction'!$C$9)),J88-$J$10-MONTH('PoC Transaction'!$C$9)+MONTH($D$4)+IF(DAY($D$4)&gt;=DAY('PoC Transaction'!$C$9),1,0)))</f>
        <v>45122</v>
      </c>
      <c r="T87" s="14">
        <f t="shared" si="15"/>
        <v>0.94285452293544703</v>
      </c>
      <c r="U87" s="60">
        <f t="shared" ca="1" si="17"/>
        <v>1.5070764134960779</v>
      </c>
    </row>
    <row r="88" spans="5:21" x14ac:dyDescent="0.4">
      <c r="E88" s="25"/>
      <c r="J88" s="4">
        <v>79</v>
      </c>
      <c r="K88" s="51">
        <f t="shared" si="21"/>
        <v>45138</v>
      </c>
      <c r="L88" s="10">
        <f t="shared" si="18"/>
        <v>6.5835616438356164</v>
      </c>
      <c r="M88" s="5">
        <f t="shared" si="19"/>
        <v>8.4931506849315067E-2</v>
      </c>
      <c r="N88" s="8">
        <f>SUM($M$6:M88)</f>
        <v>6.5808144322179905</v>
      </c>
      <c r="O88" s="56">
        <f>O81+(O93-O81)/(N93-N81)*(N88-N81)</f>
        <v>0.90779734374438359</v>
      </c>
      <c r="P88" s="14">
        <f t="shared" si="20"/>
        <v>0.9422395343032518</v>
      </c>
      <c r="Q88" s="16">
        <f t="shared" si="16"/>
        <v>1.5150603994691147</v>
      </c>
      <c r="R88" s="17" t="e">
        <f>_xll.getRate("GBP LIBOR",K88)</f>
        <v>#NUM!</v>
      </c>
      <c r="S88" s="64">
        <f>IF('PoC Transaction'!$C$9/EOMONTH('PoC Transaction'!$C$9,0) = 1,   EOMONTH(DATE(YEAR($D$4),MONTH('PoC Transaction'!$C$9),DAY('PoC Transaction'!$C$9)),J89-$J$10-MONTH('PoC Transaction'!$C$9)+MONTH($D$4)+IF(DAY($D$4)&gt;=DAY('PoC Transaction'!$C$9),1,0)),
EDATE(DATE(YEAR($D$4),MONTH('PoC Transaction'!$C$9),DAY('PoC Transaction'!$C$9)),J89-$J$10-MONTH('PoC Transaction'!$C$9)+MONTH($D$4)+IF(DAY($D$4)&gt;=DAY('PoC Transaction'!$C$9),1,0)))</f>
        <v>45153</v>
      </c>
      <c r="T88" s="14">
        <f t="shared" si="15"/>
        <v>0.94165744964563514</v>
      </c>
      <c r="U88" s="60">
        <f t="shared" ca="1" si="17"/>
        <v>1.5224243832054229</v>
      </c>
    </row>
    <row r="89" spans="5:21" x14ac:dyDescent="0.4">
      <c r="E89" s="25"/>
      <c r="J89" s="4">
        <v>80</v>
      </c>
      <c r="K89" s="51">
        <f t="shared" si="21"/>
        <v>45169</v>
      </c>
      <c r="L89" s="10">
        <f t="shared" si="18"/>
        <v>6.6684931506849319</v>
      </c>
      <c r="M89" s="5">
        <f t="shared" si="19"/>
        <v>8.4931506849315067E-2</v>
      </c>
      <c r="N89" s="8">
        <f>SUM($M$6:M89)</f>
        <v>6.6657459390673059</v>
      </c>
      <c r="O89" s="56">
        <f>O81+(O93-O81)/(N93-N81)*(N89-N81)</f>
        <v>0.91550870497068493</v>
      </c>
      <c r="P89" s="14">
        <f t="shared" si="20"/>
        <v>0.9410369556899062</v>
      </c>
      <c r="Q89" s="16">
        <f t="shared" si="16"/>
        <v>1.5302798879872848</v>
      </c>
      <c r="R89" s="17" t="e">
        <f>_xll.getRate("GBP LIBOR",K89)</f>
        <v>#NUM!</v>
      </c>
      <c r="S89" s="64">
        <f>IF('PoC Transaction'!$C$9/EOMONTH('PoC Transaction'!$C$9,0) = 1,   EOMONTH(DATE(YEAR($D$4),MONTH('PoC Transaction'!$C$9),DAY('PoC Transaction'!$C$9)),J90-$J$10-MONTH('PoC Transaction'!$C$9)+MONTH($D$4)+IF(DAY($D$4)&gt;=DAY('PoC Transaction'!$C$9),1,0)),
EDATE(DATE(YEAR($D$4),MONTH('PoC Transaction'!$C$9),DAY('PoC Transaction'!$C$9)),J90-$J$10-MONTH('PoC Transaction'!$C$9)+MONTH($D$4)+IF(DAY($D$4)&gt;=DAY('PoC Transaction'!$C$9),1,0)))</f>
        <v>45184</v>
      </c>
      <c r="T89" s="14">
        <f t="shared" si="15"/>
        <v>0.94044982002732269</v>
      </c>
      <c r="U89" s="60">
        <f t="shared" ca="1" si="17"/>
        <v>1.5378896258490427</v>
      </c>
    </row>
    <row r="90" spans="5:21" x14ac:dyDescent="0.4">
      <c r="E90" s="25"/>
      <c r="J90" s="4">
        <v>81</v>
      </c>
      <c r="K90" s="51">
        <f t="shared" si="21"/>
        <v>45199</v>
      </c>
      <c r="L90" s="10">
        <f t="shared" si="18"/>
        <v>6.7506849315068491</v>
      </c>
      <c r="M90" s="5">
        <f t="shared" si="19"/>
        <v>8.2191780821917818E-2</v>
      </c>
      <c r="N90" s="8">
        <f>SUM($M$6:M90)</f>
        <v>6.7479377198892241</v>
      </c>
      <c r="O90" s="56">
        <f>O81+(O93-O81)/(N93-N81)*(N90-N81)</f>
        <v>0.92297131260904108</v>
      </c>
      <c r="P90" s="14">
        <f t="shared" si="20"/>
        <v>0.93986305069284581</v>
      </c>
      <c r="Q90" s="16">
        <f t="shared" si="16"/>
        <v>1.5454999340636322</v>
      </c>
      <c r="R90" s="17" t="e">
        <f>_xll.getRate("GBP LIBOR",K90)</f>
        <v>#NUM!</v>
      </c>
      <c r="S90" s="64">
        <f>IF('PoC Transaction'!$C$9/EOMONTH('PoC Transaction'!$C$9,0) = 1,   EOMONTH(DATE(YEAR($D$4),MONTH('PoC Transaction'!$C$9),DAY('PoC Transaction'!$C$9)),J91-$J$10-MONTH('PoC Transaction'!$C$9)+MONTH($D$4)+IF(DAY($D$4)&gt;=DAY('PoC Transaction'!$C$9),1,0)),
EDATE(DATE(YEAR($D$4),MONTH('PoC Transaction'!$C$9),DAY('PoC Transaction'!$C$9)),J91-$J$10-MONTH('PoC Transaction'!$C$9)+MONTH($D$4)+IF(DAY($D$4)&gt;=DAY('PoC Transaction'!$C$9),1,0)))</f>
        <v>45214</v>
      </c>
      <c r="T90" s="14">
        <f t="shared" si="15"/>
        <v>0.9392708614580928</v>
      </c>
      <c r="U90" s="60">
        <f t="shared" ca="1" si="17"/>
        <v>1.5528644664400515</v>
      </c>
    </row>
    <row r="91" spans="5:21" x14ac:dyDescent="0.4">
      <c r="E91" s="25"/>
      <c r="J91" s="4">
        <v>82</v>
      </c>
      <c r="K91" s="51">
        <f t="shared" si="21"/>
        <v>45230</v>
      </c>
      <c r="L91" s="10">
        <f t="shared" si="18"/>
        <v>6.8356164383561646</v>
      </c>
      <c r="M91" s="5">
        <f t="shared" si="19"/>
        <v>8.4931506849315067E-2</v>
      </c>
      <c r="N91" s="8">
        <f>SUM($M$6:M91)</f>
        <v>6.8328692267385396</v>
      </c>
      <c r="O91" s="56">
        <f>O81+(O93-O81)/(N93-N81)*(N91-N81)</f>
        <v>0.93068267383534253</v>
      </c>
      <c r="P91" s="14">
        <f t="shared" si="20"/>
        <v>0.93863960420391102</v>
      </c>
      <c r="Q91" s="16">
        <f t="shared" si="16"/>
        <v>1.5607205563491044</v>
      </c>
      <c r="R91" s="17" t="e">
        <f>_xll.getRate("GBP LIBOR",K91)</f>
        <v>#NUM!</v>
      </c>
      <c r="S91" s="64">
        <f>IF('PoC Transaction'!$C$9/EOMONTH('PoC Transaction'!$C$9,0) = 1,   EOMONTH(DATE(YEAR($D$4),MONTH('PoC Transaction'!$C$9),DAY('PoC Transaction'!$C$9)),J92-$J$10-MONTH('PoC Transaction'!$C$9)+MONTH($D$4)+IF(DAY($D$4)&gt;=DAY('PoC Transaction'!$C$9),1,0)),
EDATE(DATE(YEAR($D$4),MONTH('PoC Transaction'!$C$9),DAY('PoC Transaction'!$C$9)),J92-$J$10-MONTH('PoC Transaction'!$C$9)+MONTH($D$4)+IF(DAY($D$4)&gt;=DAY('PoC Transaction'!$C$9),1,0)))</f>
        <v>45245</v>
      </c>
      <c r="T91" s="14">
        <f t="shared" si="15"/>
        <v>0.93804240805363159</v>
      </c>
      <c r="U91" s="60">
        <f t="shared" ca="1" si="17"/>
        <v>1.5683308610524804</v>
      </c>
    </row>
    <row r="92" spans="5:21" x14ac:dyDescent="0.4">
      <c r="E92" s="25"/>
      <c r="J92" s="4">
        <v>83</v>
      </c>
      <c r="K92" s="51">
        <f t="shared" si="21"/>
        <v>45260</v>
      </c>
      <c r="L92" s="10">
        <f t="shared" si="18"/>
        <v>6.9178082191780819</v>
      </c>
      <c r="M92" s="5">
        <f t="shared" si="19"/>
        <v>8.2191780821917818E-2</v>
      </c>
      <c r="N92" s="8">
        <f>SUM($M$6:M92)</f>
        <v>6.9150610075604577</v>
      </c>
      <c r="O92" s="56">
        <f>O81+(O93-O81)/(N93-N81)*(N92-N81)</f>
        <v>0.93814528147369869</v>
      </c>
      <c r="P92" s="14">
        <f t="shared" si="20"/>
        <v>0.93744559186094223</v>
      </c>
      <c r="Q92" s="16">
        <f t="shared" si="16"/>
        <v>1.5759417360229344</v>
      </c>
      <c r="R92" s="17" t="e">
        <f>_xll.getRate("GBP LIBOR",K92)</f>
        <v>#NUM!</v>
      </c>
      <c r="S92" s="64">
        <f>IF('PoC Transaction'!$C$9/EOMONTH('PoC Transaction'!$C$9,0) = 1,   EOMONTH(DATE(YEAR($D$4),MONTH('PoC Transaction'!$C$9),DAY('PoC Transaction'!$C$9)),J93-$J$10-MONTH('PoC Transaction'!$C$9)+MONTH($D$4)+IF(DAY($D$4)&gt;=DAY('PoC Transaction'!$C$9),1,0)),
EDATE(DATE(YEAR($D$4),MONTH('PoC Transaction'!$C$9),DAY('PoC Transaction'!$C$9)),J93-$J$10-MONTH('PoC Transaction'!$C$9)+MONTH($D$4)+IF(DAY($D$4)&gt;=DAY('PoC Transaction'!$C$9),1,0)))</f>
        <v>45275</v>
      </c>
      <c r="T92" s="14">
        <f t="shared" si="15"/>
        <v>0.93684338563771874</v>
      </c>
      <c r="U92" s="60">
        <f t="shared" ca="1" si="17"/>
        <v>1.5266898055106948</v>
      </c>
    </row>
    <row r="93" spans="5:21" x14ac:dyDescent="0.4">
      <c r="E93" s="25"/>
      <c r="J93" s="4">
        <v>84</v>
      </c>
      <c r="K93" s="51">
        <f t="shared" si="21"/>
        <v>45291</v>
      </c>
      <c r="L93" s="10">
        <f t="shared" si="18"/>
        <v>7.0027397260273974</v>
      </c>
      <c r="M93" s="5">
        <f t="shared" si="19"/>
        <v>8.4931506849315067E-2</v>
      </c>
      <c r="N93" s="8">
        <f>SUM($M$6:M93)</f>
        <v>6.9999925144097732</v>
      </c>
      <c r="O93" s="54">
        <f>E29</f>
        <v>0.94585664270000003</v>
      </c>
      <c r="P93" s="14">
        <f t="shared" si="20"/>
        <v>0.93620145872329907</v>
      </c>
      <c r="Q93" s="16">
        <f t="shared" si="16"/>
        <v>1.4781176984055788</v>
      </c>
      <c r="R93" s="17" t="e">
        <f>_xll.getRate("GBP LIBOR",K93)</f>
        <v>#NUM!</v>
      </c>
      <c r="S93" s="64">
        <f>IF('PoC Transaction'!$C$9/EOMONTH('PoC Transaction'!$C$9,0) = 1,   EOMONTH(DATE(YEAR($D$4),MONTH('PoC Transaction'!$C$9),DAY('PoC Transaction'!$C$9)),J94-$J$10-MONTH('PoC Transaction'!$C$9)+MONTH($D$4)+IF(DAY($D$4)&gt;=DAY('PoC Transaction'!$C$9),1,0)),
EDATE(DATE(YEAR($D$4),MONTH('PoC Transaction'!$C$9),DAY('PoC Transaction'!$C$9)),J94-$J$10-MONTH('PoC Transaction'!$C$9)+MONTH($D$4)+IF(DAY($D$4)&gt;=DAY('PoC Transaction'!$C$9),1,0)))</f>
        <v>45306</v>
      </c>
      <c r="T93" s="14">
        <f t="shared" si="15"/>
        <v>0.93563859118816406</v>
      </c>
      <c r="U93" s="60">
        <f t="shared" ca="1" si="17"/>
        <v>1.4800868507773846</v>
      </c>
    </row>
    <row r="94" spans="5:21" x14ac:dyDescent="0.4">
      <c r="E94" s="25"/>
      <c r="J94" s="4">
        <v>85</v>
      </c>
      <c r="K94" s="51">
        <f t="shared" si="21"/>
        <v>45322</v>
      </c>
      <c r="L94" s="10">
        <f t="shared" si="18"/>
        <v>7.087671232876712</v>
      </c>
      <c r="M94" s="5">
        <f t="shared" si="19"/>
        <v>8.4706939142151355E-2</v>
      </c>
      <c r="N94" s="8">
        <f>SUM($M$6:M94)</f>
        <v>7.0846994535519245</v>
      </c>
      <c r="O94" s="56">
        <f t="shared" ref="O94:O128" si="22">$O$93+($O$129-$O$93)/($N$129-$N$93)*(N94-$N$93)</f>
        <v>0.95217123394093117</v>
      </c>
      <c r="P94" s="14">
        <f t="shared" si="20"/>
        <v>0.93503857214863817</v>
      </c>
      <c r="Q94" s="16">
        <f t="shared" si="16"/>
        <v>1.49048957893676</v>
      </c>
      <c r="R94" s="17" t="e">
        <f>_xll.getRate("GBP LIBOR",K94)</f>
        <v>#NUM!</v>
      </c>
      <c r="S94" s="64">
        <f>IF('PoC Transaction'!$C$9/EOMONTH('PoC Transaction'!$C$9,0) = 1,   EOMONTH(DATE(YEAR($D$4),MONTH('PoC Transaction'!$C$9),DAY('PoC Transaction'!$C$9)),J95-$J$10-MONTH('PoC Transaction'!$C$9)+MONTH($D$4)+IF(DAY($D$4)&gt;=DAY('PoC Transaction'!$C$9),1,0)),
EDATE(DATE(YEAR($D$4),MONTH('PoC Transaction'!$C$9),DAY('PoC Transaction'!$C$9)),J95-$J$10-MONTH('PoC Transaction'!$C$9)+MONTH($D$4)+IF(DAY($D$4)&gt;=DAY('PoC Transaction'!$C$9),1,0)))</f>
        <v>45337</v>
      </c>
      <c r="T94" s="14">
        <f t="shared" si="15"/>
        <v>0.93447178453688395</v>
      </c>
      <c r="U94" s="60">
        <f t="shared" ca="1" si="17"/>
        <v>1.4927246384927706</v>
      </c>
    </row>
    <row r="95" spans="5:21" x14ac:dyDescent="0.4">
      <c r="E95" s="25"/>
      <c r="J95" s="4">
        <v>86</v>
      </c>
      <c r="K95" s="51">
        <f t="shared" si="21"/>
        <v>45351</v>
      </c>
      <c r="L95" s="10">
        <f t="shared" si="18"/>
        <v>7.1671232876712327</v>
      </c>
      <c r="M95" s="5">
        <f t="shared" si="19"/>
        <v>7.9234972677595633E-2</v>
      </c>
      <c r="N95" s="8">
        <f>SUM($M$6:M95)</f>
        <v>7.1639344262295204</v>
      </c>
      <c r="O95" s="56">
        <f t="shared" si="22"/>
        <v>0.95807791017681465</v>
      </c>
      <c r="P95" s="14">
        <f t="shared" si="20"/>
        <v>0.93394309274367837</v>
      </c>
      <c r="Q95" s="16">
        <f t="shared" si="16"/>
        <v>1.5027766050544011</v>
      </c>
      <c r="R95" s="17" t="e">
        <f>_xll.getRate("GBP LIBOR",K95)</f>
        <v>#NUM!</v>
      </c>
      <c r="S95" s="64">
        <f>IF('PoC Transaction'!$C$9/EOMONTH('PoC Transaction'!$C$9,0) = 1,   EOMONTH(DATE(YEAR($D$4),MONTH('PoC Transaction'!$C$9),DAY('PoC Transaction'!$C$9)),J96-$J$10-MONTH('PoC Transaction'!$C$9)+MONTH($D$4)+IF(DAY($D$4)&gt;=DAY('PoC Transaction'!$C$9),1,0)),
EDATE(DATE(YEAR($D$4),MONTH('PoC Transaction'!$C$9),DAY('PoC Transaction'!$C$9)),J96-$J$10-MONTH('PoC Transaction'!$C$9)+MONTH($D$4)+IF(DAY($D$4)&gt;=DAY('PoC Transaction'!$C$9),1,0)))</f>
        <v>45366</v>
      </c>
      <c r="T95" s="14">
        <f t="shared" si="15"/>
        <v>0.93337233831664934</v>
      </c>
      <c r="U95" s="60">
        <f t="shared" ca="1" si="17"/>
        <v>1.5046677048874635</v>
      </c>
    </row>
    <row r="96" spans="5:21" x14ac:dyDescent="0.4">
      <c r="E96" s="25"/>
      <c r="J96" s="4">
        <v>87</v>
      </c>
      <c r="K96" s="51">
        <f t="shared" si="21"/>
        <v>45382</v>
      </c>
      <c r="L96" s="10">
        <f t="shared" si="18"/>
        <v>7.2520547945205482</v>
      </c>
      <c r="M96" s="5">
        <f t="shared" si="19"/>
        <v>8.4699453551912565E-2</v>
      </c>
      <c r="N96" s="8">
        <f>SUM($M$6:M96)</f>
        <v>7.2486338797814334</v>
      </c>
      <c r="O96" s="56">
        <f t="shared" si="22"/>
        <v>0.9643919433944832</v>
      </c>
      <c r="P96" s="14">
        <f t="shared" si="20"/>
        <v>0.93276391804586756</v>
      </c>
      <c r="Q96" s="16">
        <f t="shared" si="16"/>
        <v>1.5152688066847775</v>
      </c>
      <c r="R96" s="17" t="e">
        <f>_xll.getRate("GBP LIBOR",K96)</f>
        <v>#NUM!</v>
      </c>
      <c r="S96" s="64">
        <f>IF('PoC Transaction'!$C$9/EOMONTH('PoC Transaction'!$C$9,0) = 1,   EOMONTH(DATE(YEAR($D$4),MONTH('PoC Transaction'!$C$9),DAY('PoC Transaction'!$C$9)),J97-$J$10-MONTH('PoC Transaction'!$C$9)+MONTH($D$4)+IF(DAY($D$4)&gt;=DAY('PoC Transaction'!$C$9),1,0)),
EDATE(DATE(YEAR($D$4),MONTH('PoC Transaction'!$C$9),DAY('PoC Transaction'!$C$9)),J97-$J$10-MONTH('PoC Transaction'!$C$9)+MONTH($D$4)+IF(DAY($D$4)&gt;=DAY('PoC Transaction'!$C$9),1,0)))</f>
        <v>45397</v>
      </c>
      <c r="T96" s="14">
        <f t="shared" si="15"/>
        <v>0.93218918259683525</v>
      </c>
      <c r="U96" s="60">
        <f t="shared" ca="1" si="17"/>
        <v>1.5173263801620651</v>
      </c>
    </row>
    <row r="97" spans="5:21" x14ac:dyDescent="0.4">
      <c r="E97" s="25"/>
      <c r="J97" s="4">
        <v>88</v>
      </c>
      <c r="K97" s="51">
        <f t="shared" si="21"/>
        <v>45412</v>
      </c>
      <c r="L97" s="10">
        <f t="shared" si="18"/>
        <v>7.3342465753424655</v>
      </c>
      <c r="M97" s="5">
        <f t="shared" si="19"/>
        <v>8.1967213114754106E-2</v>
      </c>
      <c r="N97" s="8">
        <f>SUM($M$6:M97)</f>
        <v>7.3306010928961873</v>
      </c>
      <c r="O97" s="56">
        <f t="shared" si="22"/>
        <v>0.9705022981212591</v>
      </c>
      <c r="P97" s="14">
        <f t="shared" si="20"/>
        <v>0.93161480127903573</v>
      </c>
      <c r="Q97" s="16">
        <f t="shared" si="16"/>
        <v>1.5277613874359774</v>
      </c>
      <c r="R97" s="17" t="e">
        <f>_xll.getRate("GBP LIBOR",K97)</f>
        <v>#NUM!</v>
      </c>
      <c r="S97" s="64">
        <f>IF('PoC Transaction'!$C$9/EOMONTH('PoC Transaction'!$C$9,0) = 1,   EOMONTH(DATE(YEAR($D$4),MONTH('PoC Transaction'!$C$9),DAY('PoC Transaction'!$C$9)),J98-$J$10-MONTH('PoC Transaction'!$C$9)+MONTH($D$4)+IF(DAY($D$4)&gt;=DAY('PoC Transaction'!$C$9),1,0)),
EDATE(DATE(YEAR($D$4),MONTH('PoC Transaction'!$C$9),DAY('PoC Transaction'!$C$9)),J98-$J$10-MONTH('PoC Transaction'!$C$9)+MONTH($D$4)+IF(DAY($D$4)&gt;=DAY('PoC Transaction'!$C$9),1,0)))</f>
        <v>45427</v>
      </c>
      <c r="T97" s="14">
        <f t="shared" si="15"/>
        <v>0.93103607848227576</v>
      </c>
      <c r="U97" s="60">
        <f t="shared" ca="1" si="17"/>
        <v>1.5295835669267399</v>
      </c>
    </row>
    <row r="98" spans="5:21" x14ac:dyDescent="0.4">
      <c r="E98" s="25"/>
      <c r="J98" s="4">
        <v>89</v>
      </c>
      <c r="K98" s="51">
        <f t="shared" si="21"/>
        <v>45443</v>
      </c>
      <c r="L98" s="10">
        <f t="shared" si="18"/>
        <v>7.419178082191781</v>
      </c>
      <c r="M98" s="5">
        <f t="shared" si="19"/>
        <v>8.4699453551912565E-2</v>
      </c>
      <c r="N98" s="8">
        <f>SUM($M$6:M98)</f>
        <v>7.4153005464481003</v>
      </c>
      <c r="O98" s="56">
        <f t="shared" si="22"/>
        <v>0.97681633133892765</v>
      </c>
      <c r="P98" s="14">
        <f t="shared" si="20"/>
        <v>0.93041917041453837</v>
      </c>
      <c r="Q98" s="16">
        <f t="shared" si="16"/>
        <v>1.5402543598496132</v>
      </c>
      <c r="R98" s="17" t="e">
        <f>_xll.getRate("GBP LIBOR",K98)</f>
        <v>#NUM!</v>
      </c>
      <c r="S98" s="64">
        <f>IF('PoC Transaction'!$C$9/EOMONTH('PoC Transaction'!$C$9,0) = 1,   EOMONTH(DATE(YEAR($D$4),MONTH('PoC Transaction'!$C$9),DAY('PoC Transaction'!$C$9)),J99-$J$10-MONTH('PoC Transaction'!$C$9)+MONTH($D$4)+IF(DAY($D$4)&gt;=DAY('PoC Transaction'!$C$9),1,0)),
EDATE(DATE(YEAR($D$4),MONTH('PoC Transaction'!$C$9),DAY('PoC Transaction'!$C$9)),J99-$J$10-MONTH('PoC Transaction'!$C$9)+MONTH($D$4)+IF(DAY($D$4)&gt;=DAY('PoC Transaction'!$C$9),1,0)))</f>
        <v>45458</v>
      </c>
      <c r="T98" s="14">
        <f t="shared" si="15"/>
        <v>0.92983650143608076</v>
      </c>
      <c r="U98" s="60">
        <f t="shared" ca="1" si="17"/>
        <v>1.5422430146851962</v>
      </c>
    </row>
    <row r="99" spans="5:21" x14ac:dyDescent="0.4">
      <c r="E99" s="25"/>
      <c r="J99" s="4">
        <v>90</v>
      </c>
      <c r="K99" s="51">
        <f t="shared" si="21"/>
        <v>45473</v>
      </c>
      <c r="L99" s="10">
        <f t="shared" si="18"/>
        <v>7.5013698630136982</v>
      </c>
      <c r="M99" s="5">
        <f t="shared" si="19"/>
        <v>8.1967213114754106E-2</v>
      </c>
      <c r="N99" s="8">
        <f>SUM($M$6:M99)</f>
        <v>7.4972677595628543</v>
      </c>
      <c r="O99" s="56">
        <f t="shared" si="22"/>
        <v>0.98292668606570355</v>
      </c>
      <c r="P99" s="14">
        <f t="shared" si="20"/>
        <v>0.92925419735029657</v>
      </c>
      <c r="Q99" s="16">
        <f t="shared" si="16"/>
        <v>1.5527477112903254</v>
      </c>
      <c r="R99" s="17" t="e">
        <f>_xll.getRate("GBP LIBOR",K99)</f>
        <v>#NUM!</v>
      </c>
      <c r="S99" s="64">
        <f>IF('PoC Transaction'!$C$9/EOMONTH('PoC Transaction'!$C$9,0) = 1,   EOMONTH(DATE(YEAR($D$4),MONTH('PoC Transaction'!$C$9),DAY('PoC Transaction'!$C$9)),J100-$J$10-MONTH('PoC Transaction'!$C$9)+MONTH($D$4)+IF(DAY($D$4)&gt;=DAY('PoC Transaction'!$C$9),1,0)),
EDATE(DATE(YEAR($D$4),MONTH('PoC Transaction'!$C$9),DAY('PoC Transaction'!$C$9)),J100-$J$10-MONTH('PoC Transaction'!$C$9)+MONTH($D$4)+IF(DAY($D$4)&gt;=DAY('PoC Transaction'!$C$9),1,0)))</f>
        <v>45488</v>
      </c>
      <c r="T99" s="14">
        <f t="shared" si="15"/>
        <v>0.92866757534501998</v>
      </c>
      <c r="U99" s="60">
        <f t="shared" ca="1" si="17"/>
        <v>1.5545997722996585</v>
      </c>
    </row>
    <row r="100" spans="5:21" x14ac:dyDescent="0.4">
      <c r="E100" s="25"/>
      <c r="J100" s="4">
        <v>91</v>
      </c>
      <c r="K100" s="51">
        <f t="shared" si="21"/>
        <v>45504</v>
      </c>
      <c r="L100" s="10">
        <f t="shared" si="18"/>
        <v>7.5863013698630137</v>
      </c>
      <c r="M100" s="5">
        <f t="shared" si="19"/>
        <v>8.4699453551912565E-2</v>
      </c>
      <c r="N100" s="8">
        <f>SUM($M$6:M100)</f>
        <v>7.5819672131147673</v>
      </c>
      <c r="O100" s="56">
        <f t="shared" si="22"/>
        <v>0.98924071928337209</v>
      </c>
      <c r="P100" s="14">
        <f t="shared" si="20"/>
        <v>0.92804225337996471</v>
      </c>
      <c r="Q100" s="16">
        <f t="shared" si="16"/>
        <v>1.5654462697689775</v>
      </c>
      <c r="R100" s="17" t="e">
        <f>_xll.getRate("GBP LIBOR",K100)</f>
        <v>#NUM!</v>
      </c>
      <c r="S100" s="64">
        <f>IF('PoC Transaction'!$C$9/EOMONTH('PoC Transaction'!$C$9,0) = 1,   EOMONTH(DATE(YEAR($D$4),MONTH('PoC Transaction'!$C$9),DAY('PoC Transaction'!$C$9)),J101-$J$10-MONTH('PoC Transaction'!$C$9)+MONTH($D$4)+IF(DAY($D$4)&gt;=DAY('PoC Transaction'!$C$9),1,0)),
EDATE(DATE(YEAR($D$4),MONTH('PoC Transaction'!$C$9),DAY('PoC Transaction'!$C$9)),J101-$J$10-MONTH('PoC Transaction'!$C$9)+MONTH($D$4)+IF(DAY($D$4)&gt;=DAY('PoC Transaction'!$C$9),1,0)))</f>
        <v>45519</v>
      </c>
      <c r="T100" s="14">
        <f t="shared" si="15"/>
        <v>0.92745164377841538</v>
      </c>
      <c r="U100" s="60">
        <f t="shared" ca="1" si="17"/>
        <v>1.5671644638796556</v>
      </c>
    </row>
    <row r="101" spans="5:21" x14ac:dyDescent="0.4">
      <c r="E101" s="25"/>
      <c r="J101" s="4">
        <v>92</v>
      </c>
      <c r="K101" s="51">
        <f t="shared" si="21"/>
        <v>45535</v>
      </c>
      <c r="L101" s="10">
        <f t="shared" si="18"/>
        <v>7.6712328767123283</v>
      </c>
      <c r="M101" s="5">
        <f t="shared" si="19"/>
        <v>8.4699453551912565E-2</v>
      </c>
      <c r="N101" s="8">
        <f>SUM($M$6:M101)</f>
        <v>7.6666666666666803</v>
      </c>
      <c r="O101" s="56">
        <f t="shared" si="22"/>
        <v>0.99555475250104064</v>
      </c>
      <c r="P101" s="14">
        <f t="shared" si="20"/>
        <v>0.92682207448563148</v>
      </c>
      <c r="Q101" s="16">
        <f t="shared" si="16"/>
        <v>1.5779404043178902</v>
      </c>
      <c r="R101" s="17" t="e">
        <f>_xll.getRate("GBP LIBOR",K101)</f>
        <v>#NUM!</v>
      </c>
      <c r="S101" s="64">
        <f>IF('PoC Transaction'!$C$9/EOMONTH('PoC Transaction'!$C$9,0) = 1,   EOMONTH(DATE(YEAR($D$4),MONTH('PoC Transaction'!$C$9),DAY('PoC Transaction'!$C$9)),J102-$J$10-MONTH('PoC Transaction'!$C$9)+MONTH($D$4)+IF(DAY($D$4)&gt;=DAY('PoC Transaction'!$C$9),1,0)),
EDATE(DATE(YEAR($D$4),MONTH('PoC Transaction'!$C$9),DAY('PoC Transaction'!$C$9)),J102-$J$10-MONTH('PoC Transaction'!$C$9)+MONTH($D$4)+IF(DAY($D$4)&gt;=DAY('PoC Transaction'!$C$9),1,0)))</f>
        <v>45550</v>
      </c>
      <c r="T101" s="14">
        <f t="shared" si="15"/>
        <v>0.92622757199570305</v>
      </c>
      <c r="U101" s="60">
        <f t="shared" ca="1" si="17"/>
        <v>1.5798250763359167</v>
      </c>
    </row>
    <row r="102" spans="5:21" x14ac:dyDescent="0.4">
      <c r="E102" s="25"/>
      <c r="J102" s="4">
        <v>93</v>
      </c>
      <c r="K102" s="51">
        <f t="shared" si="21"/>
        <v>45565</v>
      </c>
      <c r="L102" s="10">
        <f t="shared" si="18"/>
        <v>7.7534246575342465</v>
      </c>
      <c r="M102" s="5">
        <f t="shared" si="19"/>
        <v>8.1967213114754106E-2</v>
      </c>
      <c r="N102" s="8">
        <f>SUM($M$6:M102)</f>
        <v>7.7486338797814343</v>
      </c>
      <c r="O102" s="56">
        <f t="shared" si="22"/>
        <v>1.0016651072278164</v>
      </c>
      <c r="P102" s="14">
        <f t="shared" si="20"/>
        <v>0.92563345084456694</v>
      </c>
      <c r="Q102" s="16">
        <f t="shared" si="16"/>
        <v>1.5904349177535693</v>
      </c>
      <c r="R102" s="17" t="e">
        <f>_xll.getRate("GBP LIBOR",K102)</f>
        <v>#NUM!</v>
      </c>
      <c r="S102" s="64">
        <f>IF('PoC Transaction'!$C$9/EOMONTH('PoC Transaction'!$C$9,0) = 1,   EOMONTH(DATE(YEAR($D$4),MONTH('PoC Transaction'!$C$9),DAY('PoC Transaction'!$C$9)),J103-$J$10-MONTH('PoC Transaction'!$C$9)+MONTH($D$4)+IF(DAY($D$4)&gt;=DAY('PoC Transaction'!$C$9),1,0)),
EDATE(DATE(YEAR($D$4),MONTH('PoC Transaction'!$C$9),DAY('PoC Transaction'!$C$9)),J103-$J$10-MONTH('PoC Transaction'!$C$9)+MONTH($D$4)+IF(DAY($D$4)&gt;=DAY('PoC Transaction'!$C$9),1,0)))</f>
        <v>45580</v>
      </c>
      <c r="T102" s="14">
        <f t="shared" si="15"/>
        <v>0.92503504781684909</v>
      </c>
      <c r="U102" s="60">
        <f t="shared" ca="1" si="17"/>
        <v>1.5920841385538731</v>
      </c>
    </row>
    <row r="103" spans="5:21" x14ac:dyDescent="0.4">
      <c r="E103" s="25"/>
      <c r="J103" s="4">
        <v>94</v>
      </c>
      <c r="K103" s="51">
        <f t="shared" si="21"/>
        <v>45596</v>
      </c>
      <c r="L103" s="10">
        <f t="shared" si="18"/>
        <v>7.838356164383562</v>
      </c>
      <c r="M103" s="5">
        <f t="shared" si="19"/>
        <v>8.4699453551912565E-2</v>
      </c>
      <c r="N103" s="8">
        <f>SUM($M$6:M103)</f>
        <v>7.8333333333333472</v>
      </c>
      <c r="O103" s="56">
        <f t="shared" si="22"/>
        <v>1.007979140445485</v>
      </c>
      <c r="P103" s="14">
        <f t="shared" si="20"/>
        <v>0.92439717764830476</v>
      </c>
      <c r="Q103" s="16">
        <f t="shared" si="16"/>
        <v>1.6029298226126976</v>
      </c>
      <c r="R103" s="17" t="e">
        <f>_xll.getRate("GBP LIBOR",K103)</f>
        <v>#NUM!</v>
      </c>
      <c r="S103" s="64">
        <f>IF('PoC Transaction'!$C$9/EOMONTH('PoC Transaction'!$C$9,0) = 1,   EOMONTH(DATE(YEAR($D$4),MONTH('PoC Transaction'!$C$9),DAY('PoC Transaction'!$C$9)),J104-$J$10-MONTH('PoC Transaction'!$C$9)+MONTH($D$4)+IF(DAY($D$4)&gt;=DAY('PoC Transaction'!$C$9),1,0)),
EDATE(DATE(YEAR($D$4),MONTH('PoC Transaction'!$C$9),DAY('PoC Transaction'!$C$9)),J104-$J$10-MONTH('PoC Transaction'!$C$9)+MONTH($D$4)+IF(DAY($D$4)&gt;=DAY('PoC Transaction'!$C$9),1,0)))</f>
        <v>45611</v>
      </c>
      <c r="T103" s="14">
        <f t="shared" si="15"/>
        <v>0.92379491755322241</v>
      </c>
      <c r="U103" s="60">
        <f t="shared" ca="1" si="17"/>
        <v>1.6047455230163044</v>
      </c>
    </row>
    <row r="104" spans="5:21" x14ac:dyDescent="0.4">
      <c r="E104" s="25"/>
      <c r="J104" s="4">
        <v>95</v>
      </c>
      <c r="K104" s="51">
        <f t="shared" si="21"/>
        <v>45626</v>
      </c>
      <c r="L104" s="10">
        <f t="shared" si="18"/>
        <v>7.9205479452054792</v>
      </c>
      <c r="M104" s="5">
        <f t="shared" si="19"/>
        <v>8.1967213114754106E-2</v>
      </c>
      <c r="N104" s="8">
        <f>SUM($M$6:M104)</f>
        <v>7.9153005464481012</v>
      </c>
      <c r="O104" s="56">
        <f t="shared" si="22"/>
        <v>1.014089495172261</v>
      </c>
      <c r="P104" s="14">
        <f t="shared" si="20"/>
        <v>0.92319304984058226</v>
      </c>
      <c r="Q104" s="16">
        <f t="shared" si="16"/>
        <v>1.6154251062647784</v>
      </c>
      <c r="R104" s="17" t="e">
        <f>_xll.getRate("GBP LIBOR",K104)</f>
        <v>#NUM!</v>
      </c>
      <c r="S104" s="64">
        <f>IF('PoC Transaction'!$C$9/EOMONTH('PoC Transaction'!$C$9,0) = 1,   EOMONTH(DATE(YEAR($D$4),MONTH('PoC Transaction'!$C$9),DAY('PoC Transaction'!$C$9)),J105-$J$10-MONTH('PoC Transaction'!$C$9)+MONTH($D$4)+IF(DAY($D$4)&gt;=DAY('PoC Transaction'!$C$9),1,0)),
EDATE(DATE(YEAR($D$4),MONTH('PoC Transaction'!$C$9),DAY('PoC Transaction'!$C$9)),J105-$J$10-MONTH('PoC Transaction'!$C$9)+MONTH($D$4)+IF(DAY($D$4)&gt;=DAY('PoC Transaction'!$C$9),1,0)))</f>
        <v>45641</v>
      </c>
      <c r="T104" s="14">
        <f t="shared" si="15"/>
        <v>0.92258692448178203</v>
      </c>
      <c r="U104" s="60">
        <f t="shared" ca="1" si="17"/>
        <v>1.6178803053858992</v>
      </c>
    </row>
    <row r="105" spans="5:21" x14ac:dyDescent="0.4">
      <c r="E105" s="25"/>
      <c r="J105" s="4">
        <v>96</v>
      </c>
      <c r="K105" s="51">
        <f t="shared" si="21"/>
        <v>45657</v>
      </c>
      <c r="L105" s="10">
        <f t="shared" si="18"/>
        <v>8.0054794520547947</v>
      </c>
      <c r="M105" s="5">
        <f t="shared" si="19"/>
        <v>8.4699453551912565E-2</v>
      </c>
      <c r="N105" s="8">
        <f>SUM($M$6:M105)</f>
        <v>8.0000000000000142</v>
      </c>
      <c r="O105" s="56">
        <f t="shared" si="22"/>
        <v>1.0204035283899295</v>
      </c>
      <c r="P105" s="14">
        <f t="shared" si="20"/>
        <v>0.92194082939257294</v>
      </c>
      <c r="Q105" s="16">
        <f t="shared" si="16"/>
        <v>1.6253898144205747</v>
      </c>
      <c r="R105" s="17" t="e">
        <f>_xll.getRate("GBP LIBOR",K105)</f>
        <v>#NUM!</v>
      </c>
      <c r="S105" s="64">
        <f>IF('PoC Transaction'!$C$9/EOMONTH('PoC Transaction'!$C$9,0) = 1,   EOMONTH(DATE(YEAR($D$4),MONTH('PoC Transaction'!$C$9),DAY('PoC Transaction'!$C$9)),J106-$J$10-MONTH('PoC Transaction'!$C$9)+MONTH($D$4)+IF(DAY($D$4)&gt;=DAY('PoC Transaction'!$C$9),1,0)),
EDATE(DATE(YEAR($D$4),MONTH('PoC Transaction'!$C$9),DAY('PoC Transaction'!$C$9)),J106-$J$10-MONTH('PoC Transaction'!$C$9)+MONTH($D$4)+IF(DAY($D$4)&gt;=DAY('PoC Transaction'!$C$9),1,0)))</f>
        <v>45672</v>
      </c>
      <c r="T105" s="14">
        <f t="shared" si="15"/>
        <v>0.92133020939779919</v>
      </c>
      <c r="U105" s="60">
        <f t="shared" ca="1" si="17"/>
        <v>1.6311188488377981</v>
      </c>
    </row>
    <row r="106" spans="5:21" x14ac:dyDescent="0.4">
      <c r="E106" s="25"/>
      <c r="J106" s="4">
        <v>97</v>
      </c>
      <c r="K106" s="51">
        <f t="shared" si="21"/>
        <v>45688</v>
      </c>
      <c r="L106" s="10">
        <f t="shared" si="18"/>
        <v>8.0904109589041102</v>
      </c>
      <c r="M106" s="5">
        <f t="shared" si="19"/>
        <v>8.4924021259076277E-2</v>
      </c>
      <c r="N106" s="8">
        <f>SUM($M$6:M106)</f>
        <v>8.0849240212590914</v>
      </c>
      <c r="O106" s="56">
        <f t="shared" si="22"/>
        <v>1.0267343023054796</v>
      </c>
      <c r="P106" s="14">
        <f t="shared" si="20"/>
        <v>0.92067932716405987</v>
      </c>
      <c r="Q106" s="16">
        <f t="shared" si="16"/>
        <v>1.6373842351926626</v>
      </c>
      <c r="R106" s="17" t="e">
        <f>_xll.getRate("GBP LIBOR",K106)</f>
        <v>#NUM!</v>
      </c>
      <c r="S106" s="64">
        <f>IF('PoC Transaction'!$C$9/EOMONTH('PoC Transaction'!$C$9,0) = 1,   EOMONTH(DATE(YEAR($D$4),MONTH('PoC Transaction'!$C$9),DAY('PoC Transaction'!$C$9)),J107-$J$10-MONTH('PoC Transaction'!$C$9)+MONTH($D$4)+IF(DAY($D$4)&gt;=DAY('PoC Transaction'!$C$9),1,0)),
EDATE(DATE(YEAR($D$4),MONTH('PoC Transaction'!$C$9),DAY('PoC Transaction'!$C$9)),J107-$J$10-MONTH('PoC Transaction'!$C$9)+MONTH($D$4)+IF(DAY($D$4)&gt;=DAY('PoC Transaction'!$C$9),1,0)))</f>
        <v>45703</v>
      </c>
      <c r="T106" s="14">
        <f t="shared" si="15"/>
        <v>0.9200650265470004</v>
      </c>
      <c r="U106" s="60">
        <f t="shared" ca="1" si="17"/>
        <v>1.6438588391437081</v>
      </c>
    </row>
    <row r="107" spans="5:21" x14ac:dyDescent="0.4">
      <c r="E107" s="25"/>
      <c r="J107" s="4">
        <v>98</v>
      </c>
      <c r="K107" s="51">
        <f t="shared" si="21"/>
        <v>45716</v>
      </c>
      <c r="L107" s="10">
        <f t="shared" si="18"/>
        <v>8.1671232876712327</v>
      </c>
      <c r="M107" s="5">
        <f t="shared" si="19"/>
        <v>7.6712328767123292E-2</v>
      </c>
      <c r="N107" s="8">
        <f>SUM($M$6:M107)</f>
        <v>8.1616363500262139</v>
      </c>
      <c r="O107" s="56">
        <f t="shared" si="22"/>
        <v>1.0324529247018266</v>
      </c>
      <c r="P107" s="14">
        <f t="shared" si="20"/>
        <v>0.91953296423363839</v>
      </c>
      <c r="Q107" s="16">
        <f t="shared" si="16"/>
        <v>1.6494704961944162</v>
      </c>
      <c r="R107" s="17" t="e">
        <f>_xll.getRate("GBP LIBOR",K107)</f>
        <v>#NUM!</v>
      </c>
      <c r="S107" s="64">
        <f>IF('PoC Transaction'!$C$9/EOMONTH('PoC Transaction'!$C$9,0) = 1,   EOMONTH(DATE(YEAR($D$4),MONTH('PoC Transaction'!$C$9),DAY('PoC Transaction'!$C$9)),J108-$J$10-MONTH('PoC Transaction'!$C$9)+MONTH($D$4)+IF(DAY($D$4)&gt;=DAY('PoC Transaction'!$C$9),1,0)),
EDATE(DATE(YEAR($D$4),MONTH('PoC Transaction'!$C$9),DAY('PoC Transaction'!$C$9)),J108-$J$10-MONTH('PoC Transaction'!$C$9)+MONTH($D$4)+IF(DAY($D$4)&gt;=DAY('PoC Transaction'!$C$9),1,0)))</f>
        <v>45731</v>
      </c>
      <c r="T107" s="14">
        <f t="shared" si="15"/>
        <v>0.91891493807414426</v>
      </c>
      <c r="U107" s="60">
        <f t="shared" ca="1" si="17"/>
        <v>1.6555169267189029</v>
      </c>
    </row>
    <row r="108" spans="5:21" x14ac:dyDescent="0.4">
      <c r="E108" s="25"/>
      <c r="J108" s="4">
        <v>99</v>
      </c>
      <c r="K108" s="51">
        <f t="shared" si="21"/>
        <v>45747</v>
      </c>
      <c r="L108" s="10">
        <f t="shared" si="18"/>
        <v>8.2520547945205482</v>
      </c>
      <c r="M108" s="5">
        <f t="shared" si="19"/>
        <v>8.4931506849315067E-2</v>
      </c>
      <c r="N108" s="8">
        <f>SUM($M$6:M108)</f>
        <v>8.2465678568755294</v>
      </c>
      <c r="O108" s="56">
        <f t="shared" si="22"/>
        <v>1.0387842566406393</v>
      </c>
      <c r="P108" s="14">
        <f t="shared" si="20"/>
        <v>0.91825616800578758</v>
      </c>
      <c r="Q108" s="16">
        <f t="shared" si="16"/>
        <v>1.6619668490380768</v>
      </c>
      <c r="R108" s="17" t="e">
        <f>_xll.getRate("GBP LIBOR",K108)</f>
        <v>#NUM!</v>
      </c>
      <c r="S108" s="64">
        <f>IF('PoC Transaction'!$C$9/EOMONTH('PoC Transaction'!$C$9,0) = 1,   EOMONTH(DATE(YEAR($D$4),MONTH('PoC Transaction'!$C$9),DAY('PoC Transaction'!$C$9)),J109-$J$10-MONTH('PoC Transaction'!$C$9)+MONTH($D$4)+IF(DAY($D$4)&gt;=DAY('PoC Transaction'!$C$9),1,0)),
EDATE(DATE(YEAR($D$4),MONTH('PoC Transaction'!$C$9),DAY('PoC Transaction'!$C$9)),J109-$J$10-MONTH('PoC Transaction'!$C$9)+MONTH($D$4)+IF(DAY($D$4)&gt;=DAY('PoC Transaction'!$C$9),1,0)))</f>
        <v>45762</v>
      </c>
      <c r="T108" s="14">
        <f t="shared" si="15"/>
        <v>0.91763436423562039</v>
      </c>
      <c r="U108" s="60">
        <f t="shared" ca="1" si="17"/>
        <v>1.6682150211340563</v>
      </c>
    </row>
    <row r="109" spans="5:21" x14ac:dyDescent="0.4">
      <c r="E109" s="25"/>
      <c r="J109" s="4">
        <v>100</v>
      </c>
      <c r="K109" s="51">
        <f t="shared" si="21"/>
        <v>45777</v>
      </c>
      <c r="L109" s="10">
        <f t="shared" si="18"/>
        <v>8.3342465753424655</v>
      </c>
      <c r="M109" s="5">
        <f t="shared" si="19"/>
        <v>8.2191780821917818E-2</v>
      </c>
      <c r="N109" s="8">
        <f>SUM($M$6:M109)</f>
        <v>8.3287596376974466</v>
      </c>
      <c r="O109" s="56">
        <f t="shared" si="22"/>
        <v>1.0449113520652968</v>
      </c>
      <c r="P109" s="14">
        <f t="shared" si="20"/>
        <v>0.91701298152434951</v>
      </c>
      <c r="Q109" s="16">
        <f t="shared" si="16"/>
        <v>1.6744635772443672</v>
      </c>
      <c r="R109" s="17" t="e">
        <f>_xll.getRate("GBP LIBOR",K109)</f>
        <v>#NUM!</v>
      </c>
      <c r="S109" s="64">
        <f>IF('PoC Transaction'!$C$9/EOMONTH('PoC Transaction'!$C$9,0) = 1,   EOMONTH(DATE(YEAR($D$4),MONTH('PoC Transaction'!$C$9),DAY('PoC Transaction'!$C$9)),J110-$J$10-MONTH('PoC Transaction'!$C$9)+MONTH($D$4)+IF(DAY($D$4)&gt;=DAY('PoC Transaction'!$C$9),1,0)),
EDATE(DATE(YEAR($D$4),MONTH('PoC Transaction'!$C$9),DAY('PoC Transaction'!$C$9)),J110-$J$10-MONTH('PoC Transaction'!$C$9)+MONTH($D$4)+IF(DAY($D$4)&gt;=DAY('PoC Transaction'!$C$9),1,0)))</f>
        <v>45792</v>
      </c>
      <c r="T109" s="14">
        <f t="shared" si="15"/>
        <v>0.91638739055977081</v>
      </c>
      <c r="U109" s="60">
        <f t="shared" ca="1" si="17"/>
        <v>1.6805103771295293</v>
      </c>
    </row>
    <row r="110" spans="5:21" x14ac:dyDescent="0.4">
      <c r="E110" s="25"/>
      <c r="J110" s="4">
        <v>101</v>
      </c>
      <c r="K110" s="51">
        <f t="shared" si="21"/>
        <v>45808</v>
      </c>
      <c r="L110" s="10">
        <f t="shared" si="18"/>
        <v>8.419178082191781</v>
      </c>
      <c r="M110" s="5">
        <f t="shared" si="19"/>
        <v>8.4931506849315067E-2</v>
      </c>
      <c r="N110" s="8">
        <f>SUM($M$6:M110)</f>
        <v>8.4136911445467621</v>
      </c>
      <c r="O110" s="56">
        <f t="shared" si="22"/>
        <v>1.0512426840041098</v>
      </c>
      <c r="P110" s="14">
        <f t="shared" si="20"/>
        <v>0.91572056393166246</v>
      </c>
      <c r="Q110" s="16">
        <f t="shared" si="16"/>
        <v>1.6869606933846981</v>
      </c>
      <c r="R110" s="17" t="e">
        <f>_xll.getRate("GBP LIBOR",K110)</f>
        <v>#NUM!</v>
      </c>
      <c r="S110" s="64">
        <f>IF('PoC Transaction'!$C$9/EOMONTH('PoC Transaction'!$C$9,0) = 1,   EOMONTH(DATE(YEAR($D$4),MONTH('PoC Transaction'!$C$9),DAY('PoC Transaction'!$C$9)),J111-$J$10-MONTH('PoC Transaction'!$C$9)+MONTH($D$4)+IF(DAY($D$4)&gt;=DAY('PoC Transaction'!$C$9),1,0)),
EDATE(DATE(YEAR($D$4),MONTH('PoC Transaction'!$C$9),DAY('PoC Transaction'!$C$9)),J111-$J$10-MONTH('PoC Transaction'!$C$9)+MONTH($D$4)+IF(DAY($D$4)&gt;=DAY('PoC Transaction'!$C$9),1,0)))</f>
        <v>45823</v>
      </c>
      <c r="T110" s="14">
        <f t="shared" si="15"/>
        <v>0.91509123260595882</v>
      </c>
      <c r="U110" s="60">
        <f t="shared" ca="1" si="17"/>
        <v>1.6932092471080962</v>
      </c>
    </row>
    <row r="111" spans="5:21" x14ac:dyDescent="0.4">
      <c r="E111" s="25"/>
      <c r="J111" s="4">
        <v>102</v>
      </c>
      <c r="K111" s="51">
        <f t="shared" si="21"/>
        <v>45838</v>
      </c>
      <c r="L111" s="10">
        <f t="shared" si="18"/>
        <v>8.5013698630136982</v>
      </c>
      <c r="M111" s="5">
        <f t="shared" si="19"/>
        <v>8.2191780821917818E-2</v>
      </c>
      <c r="N111" s="8">
        <f>SUM($M$6:M111)</f>
        <v>8.4958829253686794</v>
      </c>
      <c r="O111" s="56">
        <f t="shared" si="22"/>
        <v>1.0573697794287673</v>
      </c>
      <c r="P111" s="14">
        <f t="shared" si="20"/>
        <v>0.91446233378983621</v>
      </c>
      <c r="Q111" s="16">
        <f t="shared" si="16"/>
        <v>1.6994581847981749</v>
      </c>
      <c r="R111" s="17" t="e">
        <f>_xll.getRate("GBP LIBOR",K111)</f>
        <v>#NUM!</v>
      </c>
      <c r="S111" s="64">
        <f>IF('PoC Transaction'!$C$9/EOMONTH('PoC Transaction'!$C$9,0) = 1,   EOMONTH(DATE(YEAR($D$4),MONTH('PoC Transaction'!$C$9),DAY('PoC Transaction'!$C$9)),J112-$J$10-MONTH('PoC Transaction'!$C$9)+MONTH($D$4)+IF(DAY($D$4)&gt;=DAY('PoC Transaction'!$C$9),1,0)),
EDATE(DATE(YEAR($D$4),MONTH('PoC Transaction'!$C$9),DAY('PoC Transaction'!$C$9)),J112-$J$10-MONTH('PoC Transaction'!$C$9)+MONTH($D$4)+IF(DAY($D$4)&gt;=DAY('PoC Transaction'!$C$9),1,0)))</f>
        <v>45853</v>
      </c>
      <c r="T111" s="14">
        <f t="shared" si="15"/>
        <v>0.91382925193382136</v>
      </c>
      <c r="U111" s="60">
        <f t="shared" ca="1" si="17"/>
        <v>1.7056044846667007</v>
      </c>
    </row>
    <row r="112" spans="5:21" x14ac:dyDescent="0.4">
      <c r="E112" s="25"/>
      <c r="J112" s="4">
        <v>103</v>
      </c>
      <c r="K112" s="51">
        <f t="shared" si="21"/>
        <v>45869</v>
      </c>
      <c r="L112" s="10">
        <f t="shared" si="18"/>
        <v>8.5863013698630137</v>
      </c>
      <c r="M112" s="5">
        <f t="shared" si="19"/>
        <v>8.4931506849315067E-2</v>
      </c>
      <c r="N112" s="8">
        <f>SUM($M$6:M112)</f>
        <v>8.5808144322179949</v>
      </c>
      <c r="O112" s="56">
        <f t="shared" si="22"/>
        <v>1.0637011113675801</v>
      </c>
      <c r="P112" s="14">
        <f t="shared" si="20"/>
        <v>0.9131544476977741</v>
      </c>
      <c r="Q112" s="16">
        <f t="shared" si="16"/>
        <v>1.7121609472890764</v>
      </c>
      <c r="R112" s="17" t="e">
        <f>_xll.getRate("GBP LIBOR",K112)</f>
        <v>#NUM!</v>
      </c>
      <c r="S112" s="64">
        <f>IF('PoC Transaction'!$C$9/EOMONTH('PoC Transaction'!$C$9,0) = 1,   EOMONTH(DATE(YEAR($D$4),MONTH('PoC Transaction'!$C$9),DAY('PoC Transaction'!$C$9)),J113-$J$10-MONTH('PoC Transaction'!$C$9)+MONTH($D$4)+IF(DAY($D$4)&gt;=DAY('PoC Transaction'!$C$9),1,0)),
EDATE(DATE(YEAR($D$4),MONTH('PoC Transaction'!$C$9),DAY('PoC Transaction'!$C$9)),J113-$J$10-MONTH('PoC Transaction'!$C$9)+MONTH($D$4)+IF(DAY($D$4)&gt;=DAY('PoC Transaction'!$C$9),1,0)))</f>
        <v>45884</v>
      </c>
      <c r="T112" s="14">
        <f t="shared" si="15"/>
        <v>0.91251758754648227</v>
      </c>
      <c r="U112" s="60">
        <f t="shared" ca="1" si="17"/>
        <v>1.7182083040728102</v>
      </c>
    </row>
    <row r="113" spans="5:21" x14ac:dyDescent="0.4">
      <c r="E113" s="25"/>
      <c r="J113" s="4">
        <v>104</v>
      </c>
      <c r="K113" s="51">
        <f t="shared" si="21"/>
        <v>45900</v>
      </c>
      <c r="L113" s="10">
        <f t="shared" si="18"/>
        <v>8.6712328767123292</v>
      </c>
      <c r="M113" s="5">
        <f t="shared" si="19"/>
        <v>8.4931506849315067E-2</v>
      </c>
      <c r="N113" s="8">
        <f>SUM($M$6:M113)</f>
        <v>8.6657459390673104</v>
      </c>
      <c r="O113" s="56">
        <f t="shared" si="22"/>
        <v>1.0700324433063928</v>
      </c>
      <c r="P113" s="14">
        <f t="shared" si="20"/>
        <v>0.91183875961224126</v>
      </c>
      <c r="Q113" s="16">
        <f t="shared" si="16"/>
        <v>1.7246592142793782</v>
      </c>
      <c r="R113" s="17" t="e">
        <f>_xll.getRate("GBP LIBOR",K113)</f>
        <v>#NUM!</v>
      </c>
      <c r="S113" s="64">
        <f>IF('PoC Transaction'!$C$9/EOMONTH('PoC Transaction'!$C$9,0) = 1,   EOMONTH(DATE(YEAR($D$4),MONTH('PoC Transaction'!$C$9),DAY('PoC Transaction'!$C$9)),J114-$J$10-MONTH('PoC Transaction'!$C$9)+MONTH($D$4)+IF(DAY($D$4)&gt;=DAY('PoC Transaction'!$C$9),1,0)),
EDATE(DATE(YEAR($D$4),MONTH('PoC Transaction'!$C$9),DAY('PoC Transaction'!$C$9)),J114-$J$10-MONTH('PoC Transaction'!$C$9)+MONTH($D$4)+IF(DAY($D$4)&gt;=DAY('PoC Transaction'!$C$9),1,0)))</f>
        <v>45915</v>
      </c>
      <c r="T113" s="14">
        <f t="shared" si="15"/>
        <v>0.91119821594993566</v>
      </c>
      <c r="U113" s="60">
        <f t="shared" ca="1" si="17"/>
        <v>1.7309083433907135</v>
      </c>
    </row>
    <row r="114" spans="5:21" x14ac:dyDescent="0.4">
      <c r="E114" s="25"/>
      <c r="J114" s="4">
        <v>105</v>
      </c>
      <c r="K114" s="51">
        <f t="shared" si="21"/>
        <v>45930</v>
      </c>
      <c r="L114" s="10">
        <f t="shared" si="18"/>
        <v>8.7534246575342465</v>
      </c>
      <c r="M114" s="5">
        <f t="shared" si="19"/>
        <v>8.2191780821917818E-2</v>
      </c>
      <c r="N114" s="8">
        <f>SUM($M$6:M114)</f>
        <v>8.7479377198892276</v>
      </c>
      <c r="O114" s="56">
        <f t="shared" si="22"/>
        <v>1.0761595387310503</v>
      </c>
      <c r="P114" s="14">
        <f t="shared" si="20"/>
        <v>0.91055812225334909</v>
      </c>
      <c r="Q114" s="16">
        <f t="shared" si="16"/>
        <v>1.7371578563968537</v>
      </c>
      <c r="R114" s="17" t="e">
        <f>_xll.getRate("GBP LIBOR",K114)</f>
        <v>#NUM!</v>
      </c>
      <c r="S114" s="64">
        <f>IF('PoC Transaction'!$C$9/EOMONTH('PoC Transaction'!$C$9,0) = 1,   EOMONTH(DATE(YEAR($D$4),MONTH('PoC Transaction'!$C$9),DAY('PoC Transaction'!$C$9)),J115-$J$10-MONTH('PoC Transaction'!$C$9)+MONTH($D$4)+IF(DAY($D$4)&gt;=DAY('PoC Transaction'!$C$9),1,0)),
EDATE(DATE(YEAR($D$4),MONTH('PoC Transaction'!$C$9),DAY('PoC Transaction'!$C$9)),J115-$J$10-MONTH('PoC Transaction'!$C$9)+MONTH($D$4)+IF(DAY($D$4)&gt;=DAY('PoC Transaction'!$C$9),1,0)))</f>
        <v>45945</v>
      </c>
      <c r="T114" s="14">
        <f t="shared" si="15"/>
        <v>0.90991388400855533</v>
      </c>
      <c r="U114" s="60">
        <f t="shared" ca="1" si="17"/>
        <v>1.7432055823126458</v>
      </c>
    </row>
    <row r="115" spans="5:21" x14ac:dyDescent="0.4">
      <c r="E115" s="25"/>
      <c r="J115" s="4">
        <v>106</v>
      </c>
      <c r="K115" s="51">
        <f t="shared" si="21"/>
        <v>45961</v>
      </c>
      <c r="L115" s="10">
        <f t="shared" si="18"/>
        <v>8.838356164383562</v>
      </c>
      <c r="M115" s="5">
        <f t="shared" si="19"/>
        <v>8.4931506849315067E-2</v>
      </c>
      <c r="N115" s="8">
        <f>SUM($M$6:M115)</f>
        <v>8.8328692267385431</v>
      </c>
      <c r="O115" s="56">
        <f t="shared" si="22"/>
        <v>1.082490870669863</v>
      </c>
      <c r="P115" s="14">
        <f t="shared" si="20"/>
        <v>0.90922719894516946</v>
      </c>
      <c r="Q115" s="16">
        <f t="shared" si="16"/>
        <v>1.7496568862103601</v>
      </c>
      <c r="R115" s="17" t="e">
        <f>_xll.getRate("GBP LIBOR",K115)</f>
        <v>#NUM!</v>
      </c>
      <c r="S115" s="64">
        <f>IF('PoC Transaction'!$C$9/EOMONTH('PoC Transaction'!$C$9,0) = 1,   EOMONTH(DATE(YEAR($D$4),MONTH('PoC Transaction'!$C$9),DAY('PoC Transaction'!$C$9)),J116-$J$10-MONTH('PoC Transaction'!$C$9)+MONTH($D$4)+IF(DAY($D$4)&gt;=DAY('PoC Transaction'!$C$9),1,0)),
EDATE(DATE(YEAR($D$4),MONTH('PoC Transaction'!$C$9),DAY('PoC Transaction'!$C$9)),J116-$J$10-MONTH('PoC Transaction'!$C$9)+MONTH($D$4)+IF(DAY($D$4)&gt;=DAY('PoC Transaction'!$C$9),1,0)))</f>
        <v>45976</v>
      </c>
      <c r="T115" s="14">
        <f t="shared" si="15"/>
        <v>0.90857931531720837</v>
      </c>
      <c r="U115" s="60">
        <f t="shared" ca="1" si="17"/>
        <v>1.7559063967123922</v>
      </c>
    </row>
    <row r="116" spans="5:21" x14ac:dyDescent="0.4">
      <c r="E116" s="25"/>
      <c r="J116" s="4">
        <v>107</v>
      </c>
      <c r="K116" s="51">
        <f t="shared" si="21"/>
        <v>45991</v>
      </c>
      <c r="L116" s="10">
        <f t="shared" si="18"/>
        <v>8.9205479452054792</v>
      </c>
      <c r="M116" s="5">
        <f t="shared" si="19"/>
        <v>8.2191780821917818E-2</v>
      </c>
      <c r="N116" s="8">
        <f>SUM($M$6:M116)</f>
        <v>8.9150610075604604</v>
      </c>
      <c r="O116" s="56">
        <f t="shared" si="22"/>
        <v>1.0886179660945206</v>
      </c>
      <c r="P116" s="14">
        <f t="shared" si="20"/>
        <v>0.90793189334855073</v>
      </c>
      <c r="Q116" s="16">
        <f t="shared" si="16"/>
        <v>1.7621562910622002</v>
      </c>
      <c r="R116" s="17" t="e">
        <f>_xll.getRate("GBP LIBOR",K116)</f>
        <v>#NUM!</v>
      </c>
      <c r="S116" s="64">
        <f>IF('PoC Transaction'!$C$9/EOMONTH('PoC Transaction'!$C$9,0) = 1,   EOMONTH(DATE(YEAR($D$4),MONTH('PoC Transaction'!$C$9),DAY('PoC Transaction'!$C$9)),J117-$J$10-MONTH('PoC Transaction'!$C$9)+MONTH($D$4)+IF(DAY($D$4)&gt;=DAY('PoC Transaction'!$C$9),1,0)),
EDATE(DATE(YEAR($D$4),MONTH('PoC Transaction'!$C$9),DAY('PoC Transaction'!$C$9)),J117-$J$10-MONTH('PoC Transaction'!$C$9)+MONTH($D$4)+IF(DAY($D$4)&gt;=DAY('PoC Transaction'!$C$9),1,0)))</f>
        <v>46006</v>
      </c>
      <c r="T116" s="14">
        <f t="shared" si="15"/>
        <v>0.90728035265511564</v>
      </c>
      <c r="U116" s="60">
        <f t="shared" ca="1" si="17"/>
        <v>1.7683035319096208</v>
      </c>
    </row>
    <row r="117" spans="5:21" x14ac:dyDescent="0.4">
      <c r="E117" s="25"/>
      <c r="J117" s="4">
        <v>108</v>
      </c>
      <c r="K117" s="51">
        <f t="shared" si="21"/>
        <v>46022</v>
      </c>
      <c r="L117" s="10">
        <f t="shared" si="18"/>
        <v>9.0054794520547947</v>
      </c>
      <c r="M117" s="5">
        <f t="shared" si="19"/>
        <v>8.4931506849315067E-2</v>
      </c>
      <c r="N117" s="8">
        <f>SUM($M$6:M117)</f>
        <v>8.9999925144097759</v>
      </c>
      <c r="O117" s="56">
        <f t="shared" si="22"/>
        <v>1.0949492980333333</v>
      </c>
      <c r="P117" s="14">
        <f t="shared" si="20"/>
        <v>0.90658589125331823</v>
      </c>
      <c r="Q117" s="16">
        <f t="shared" si="16"/>
        <v>1.7748609981153241</v>
      </c>
      <c r="R117" s="17" t="e">
        <f>_xll.getRate("GBP LIBOR",K117)</f>
        <v>#NUM!</v>
      </c>
      <c r="S117" s="64">
        <f>IF('PoC Transaction'!$C$9/EOMONTH('PoC Transaction'!$C$9,0) = 1,   EOMONTH(DATE(YEAR($D$4),MONTH('PoC Transaction'!$C$9),DAY('PoC Transaction'!$C$9)),J118-$J$10-MONTH('PoC Transaction'!$C$9)+MONTH($D$4)+IF(DAY($D$4)&gt;=DAY('PoC Transaction'!$C$9),1,0)),
EDATE(DATE(YEAR($D$4),MONTH('PoC Transaction'!$C$9),DAY('PoC Transaction'!$C$9)),J118-$J$10-MONTH('PoC Transaction'!$C$9)+MONTH($D$4)+IF(DAY($D$4)&gt;=DAY('PoC Transaction'!$C$9),1,0)))</f>
        <v>46037</v>
      </c>
      <c r="T117" s="14">
        <f t="shared" si="15"/>
        <v>0.90593066868233685</v>
      </c>
      <c r="U117" s="60">
        <f t="shared" ca="1" si="17"/>
        <v>1.7807109823465783</v>
      </c>
    </row>
    <row r="118" spans="5:21" x14ac:dyDescent="0.4">
      <c r="E118" s="25"/>
      <c r="J118" s="4">
        <v>109</v>
      </c>
      <c r="K118" s="51">
        <f t="shared" si="21"/>
        <v>46053</v>
      </c>
      <c r="L118" s="10">
        <f t="shared" si="18"/>
        <v>9.0904109589041102</v>
      </c>
      <c r="M118" s="5">
        <f t="shared" si="19"/>
        <v>8.4931506849315067E-2</v>
      </c>
      <c r="N118" s="8">
        <f>SUM($M$6:M118)</f>
        <v>9.0849240212590914</v>
      </c>
      <c r="O118" s="56">
        <f t="shared" si="22"/>
        <v>1.1012806299721463</v>
      </c>
      <c r="P118" s="14">
        <f t="shared" si="20"/>
        <v>0.90523228655906007</v>
      </c>
      <c r="Q118" s="16">
        <f t="shared" si="16"/>
        <v>1.7869513361548517</v>
      </c>
      <c r="R118" s="17" t="e">
        <f>_xll.getRate("GBP LIBOR",K118)</f>
        <v>#NUM!</v>
      </c>
      <c r="S118" s="64">
        <f>IF('PoC Transaction'!$C$9/EOMONTH('PoC Transaction'!$C$9,0) = 1,   EOMONTH(DATE(YEAR($D$4),MONTH('PoC Transaction'!$C$9),DAY('PoC Transaction'!$C$9)),J119-$J$10-MONTH('PoC Transaction'!$C$9)+MONTH($D$4)+IF(DAY($D$4)&gt;=DAY('PoC Transaction'!$C$9),1,0)),
EDATE(DATE(YEAR($D$4),MONTH('PoC Transaction'!$C$9),DAY('PoC Transaction'!$C$9)),J119-$J$10-MONTH('PoC Transaction'!$C$9)+MONTH($D$4)+IF(DAY($D$4)&gt;=DAY('PoC Transaction'!$C$9),1,0)))</f>
        <v>46068</v>
      </c>
      <c r="T118" s="14">
        <f t="shared" si="15"/>
        <v>0.90457362642523909</v>
      </c>
      <c r="U118" s="60">
        <f t="shared" ca="1" si="17"/>
        <v>1.7934283056051603</v>
      </c>
    </row>
    <row r="119" spans="5:21" x14ac:dyDescent="0.4">
      <c r="E119" s="25"/>
      <c r="J119" s="4">
        <v>110</v>
      </c>
      <c r="K119" s="51">
        <f t="shared" si="21"/>
        <v>46081</v>
      </c>
      <c r="L119" s="10">
        <f t="shared" si="18"/>
        <v>9.1671232876712327</v>
      </c>
      <c r="M119" s="5">
        <f t="shared" si="19"/>
        <v>7.6712328767123292E-2</v>
      </c>
      <c r="N119" s="8">
        <f>SUM($M$6:M119)</f>
        <v>9.1616363500262139</v>
      </c>
      <c r="O119" s="56">
        <f t="shared" si="22"/>
        <v>1.1069992523684933</v>
      </c>
      <c r="P119" s="14">
        <f t="shared" si="20"/>
        <v>0.90400317531566809</v>
      </c>
      <c r="Q119" s="16">
        <f t="shared" si="16"/>
        <v>1.799042012508778</v>
      </c>
      <c r="R119" s="17" t="e">
        <f>_xll.getRate("GBP LIBOR",K119)</f>
        <v>#NUM!</v>
      </c>
      <c r="S119" s="64">
        <f>IF('PoC Transaction'!$C$9/EOMONTH('PoC Transaction'!$C$9,0) = 1,   EOMONTH(DATE(YEAR($D$4),MONTH('PoC Transaction'!$C$9),DAY('PoC Transaction'!$C$9)),J120-$J$10-MONTH('PoC Transaction'!$C$9)+MONTH($D$4)+IF(DAY($D$4)&gt;=DAY('PoC Transaction'!$C$9),1,0)),
EDATE(DATE(YEAR($D$4),MONTH('PoC Transaction'!$C$9),DAY('PoC Transaction'!$C$9)),J120-$J$10-MONTH('PoC Transaction'!$C$9)+MONTH($D$4)+IF(DAY($D$4)&gt;=DAY('PoC Transaction'!$C$9),1,0)))</f>
        <v>46096</v>
      </c>
      <c r="T119" s="14">
        <f t="shared" si="15"/>
        <v>0.90334100005657825</v>
      </c>
      <c r="U119" s="60">
        <f t="shared" ca="1" si="17"/>
        <v>1.8050906517866894</v>
      </c>
    </row>
    <row r="120" spans="5:21" x14ac:dyDescent="0.4">
      <c r="E120" s="25"/>
      <c r="J120" s="4">
        <v>111</v>
      </c>
      <c r="K120" s="51">
        <f t="shared" si="21"/>
        <v>46112</v>
      </c>
      <c r="L120" s="10">
        <f t="shared" si="18"/>
        <v>9.2520547945205482</v>
      </c>
      <c r="M120" s="5">
        <f t="shared" si="19"/>
        <v>8.4931506849315067E-2</v>
      </c>
      <c r="N120" s="8">
        <f>SUM($M$6:M120)</f>
        <v>9.2465678568755294</v>
      </c>
      <c r="O120" s="56">
        <f t="shared" si="22"/>
        <v>1.113330584307306</v>
      </c>
      <c r="P120" s="14">
        <f t="shared" si="20"/>
        <v>0.9026352143913956</v>
      </c>
      <c r="Q120" s="16">
        <f t="shared" si="16"/>
        <v>1.8115429298168673</v>
      </c>
      <c r="R120" s="17" t="e">
        <f>_xll.getRate("GBP LIBOR",K120)</f>
        <v>#NUM!</v>
      </c>
      <c r="S120" s="64">
        <f>IF('PoC Transaction'!$C$9/EOMONTH('PoC Transaction'!$C$9,0) = 1,   EOMONTH(DATE(YEAR($D$4),MONTH('PoC Transaction'!$C$9),DAY('PoC Transaction'!$C$9)),J121-$J$10-MONTH('PoC Transaction'!$C$9)+MONTH($D$4)+IF(DAY($D$4)&gt;=DAY('PoC Transaction'!$C$9),1,0)),
EDATE(DATE(YEAR($D$4),MONTH('PoC Transaction'!$C$9),DAY('PoC Transaction'!$C$9)),J121-$J$10-MONTH('PoC Transaction'!$C$9)+MONTH($D$4)+IF(DAY($D$4)&gt;=DAY('PoC Transaction'!$C$9),1,0)))</f>
        <v>46127</v>
      </c>
      <c r="T120" s="14">
        <f t="shared" si="15"/>
        <v>0.90196948956581935</v>
      </c>
      <c r="U120" s="60">
        <f t="shared" ca="1" si="17"/>
        <v>1.8177933840086924</v>
      </c>
    </row>
    <row r="121" spans="5:21" x14ac:dyDescent="0.4">
      <c r="E121" s="25"/>
      <c r="J121" s="4">
        <v>112</v>
      </c>
      <c r="K121" s="51">
        <f t="shared" si="21"/>
        <v>46142</v>
      </c>
      <c r="L121" s="10">
        <f t="shared" si="18"/>
        <v>9.3342465753424655</v>
      </c>
      <c r="M121" s="5">
        <f t="shared" si="19"/>
        <v>8.2191780821917818E-2</v>
      </c>
      <c r="N121" s="8">
        <f>SUM($M$6:M121)</f>
        <v>9.3287596376974466</v>
      </c>
      <c r="O121" s="56">
        <f t="shared" si="22"/>
        <v>1.1194576797319635</v>
      </c>
      <c r="P121" s="14">
        <f t="shared" si="20"/>
        <v>0.90130425573542727</v>
      </c>
      <c r="Q121" s="16">
        <f t="shared" si="16"/>
        <v>1.8240442219308539</v>
      </c>
      <c r="R121" s="17" t="e">
        <f>_xll.getRate("GBP LIBOR",K121)</f>
        <v>#NUM!</v>
      </c>
      <c r="S121" s="64">
        <f>IF('PoC Transaction'!$C$9/EOMONTH('PoC Transaction'!$C$9,0) = 1,   EOMONTH(DATE(YEAR($D$4),MONTH('PoC Transaction'!$C$9),DAY('PoC Transaction'!$C$9)),J122-$J$10-MONTH('PoC Transaction'!$C$9)+MONTH($D$4)+IF(DAY($D$4)&gt;=DAY('PoC Transaction'!$C$9),1,0)),
EDATE(DATE(YEAR($D$4),MONTH('PoC Transaction'!$C$9),DAY('PoC Transaction'!$C$9)),J122-$J$10-MONTH('PoC Transaction'!$C$9)+MONTH($D$4)+IF(DAY($D$4)&gt;=DAY('PoC Transaction'!$C$9),1,0)))</f>
        <v>46157</v>
      </c>
      <c r="T121" s="14">
        <f t="shared" si="15"/>
        <v>0.90063496810705357</v>
      </c>
      <c r="U121" s="60">
        <f t="shared" ca="1" si="17"/>
        <v>1.830093230025831</v>
      </c>
    </row>
    <row r="122" spans="5:21" x14ac:dyDescent="0.4">
      <c r="E122" s="25"/>
      <c r="J122" s="4">
        <v>113</v>
      </c>
      <c r="K122" s="51">
        <f t="shared" si="21"/>
        <v>46173</v>
      </c>
      <c r="L122" s="10">
        <f t="shared" si="18"/>
        <v>9.419178082191781</v>
      </c>
      <c r="M122" s="5">
        <f t="shared" si="19"/>
        <v>8.4931506849315067E-2</v>
      </c>
      <c r="N122" s="8">
        <f>SUM($M$6:M122)</f>
        <v>9.4136911445467621</v>
      </c>
      <c r="O122" s="56">
        <f t="shared" si="22"/>
        <v>1.1257890116707763</v>
      </c>
      <c r="P122" s="14">
        <f t="shared" si="20"/>
        <v>0.899921609096063</v>
      </c>
      <c r="Q122" s="16">
        <f t="shared" si="16"/>
        <v>1.836545901411446</v>
      </c>
      <c r="R122" s="17" t="e">
        <f>_xll.getRate("GBP LIBOR",K122)</f>
        <v>#NUM!</v>
      </c>
      <c r="S122" s="64">
        <f>IF('PoC Transaction'!$C$9/EOMONTH('PoC Transaction'!$C$9,0) = 1,   EOMONTH(DATE(YEAR($D$4),MONTH('PoC Transaction'!$C$9),DAY('PoC Transaction'!$C$9)),J123-$J$10-MONTH('PoC Transaction'!$C$9)+MONTH($D$4)+IF(DAY($D$4)&gt;=DAY('PoC Transaction'!$C$9),1,0)),
EDATE(DATE(YEAR($D$4),MONTH('PoC Transaction'!$C$9),DAY('PoC Transaction'!$C$9)),J123-$J$10-MONTH('PoC Transaction'!$C$9)+MONTH($D$4)+IF(DAY($D$4)&gt;=DAY('PoC Transaction'!$C$9),1,0)))</f>
        <v>46188</v>
      </c>
      <c r="T122" s="14">
        <f t="shared" si="15"/>
        <v>0.89924881116871747</v>
      </c>
      <c r="U122" s="60">
        <f t="shared" ca="1" si="17"/>
        <v>1.8427967366643205</v>
      </c>
    </row>
    <row r="123" spans="5:21" x14ac:dyDescent="0.4">
      <c r="E123" s="25"/>
      <c r="J123" s="4">
        <v>114</v>
      </c>
      <c r="K123" s="51">
        <f t="shared" si="21"/>
        <v>46203</v>
      </c>
      <c r="L123" s="10">
        <f t="shared" si="18"/>
        <v>9.5013698630136982</v>
      </c>
      <c r="M123" s="5">
        <f t="shared" si="19"/>
        <v>8.2191780821917818E-2</v>
      </c>
      <c r="N123" s="8">
        <f>SUM($M$6:M123)</f>
        <v>9.4958829253686794</v>
      </c>
      <c r="O123" s="56">
        <f t="shared" si="22"/>
        <v>1.1319161070954338</v>
      </c>
      <c r="P123" s="14">
        <f t="shared" si="20"/>
        <v>0.89857651623746226</v>
      </c>
      <c r="Q123" s="16">
        <f t="shared" si="16"/>
        <v>1.8490479555997252</v>
      </c>
      <c r="R123" s="17" t="e">
        <f>_xll.getRate("GBP LIBOR",K123)</f>
        <v>#NUM!</v>
      </c>
      <c r="S123" s="64">
        <f>IF('PoC Transaction'!$C$9/EOMONTH('PoC Transaction'!$C$9,0) = 1,   EOMONTH(DATE(YEAR($D$4),MONTH('PoC Transaction'!$C$9),DAY('PoC Transaction'!$C$9)),J124-$J$10-MONTH('PoC Transaction'!$C$9)+MONTH($D$4)+IF(DAY($D$4)&gt;=DAY('PoC Transaction'!$C$9),1,0)),
EDATE(DATE(YEAR($D$4),MONTH('PoC Transaction'!$C$9),DAY('PoC Transaction'!$C$9)),J124-$J$10-MONTH('PoC Transaction'!$C$9)+MONTH($D$4)+IF(DAY($D$4)&gt;=DAY('PoC Transaction'!$C$9),1,0)))</f>
        <v>46218</v>
      </c>
      <c r="T123" s="14">
        <f t="shared" si="15"/>
        <v>0.89790019413054911</v>
      </c>
      <c r="U123" s="60">
        <f t="shared" ca="1" si="17"/>
        <v>1.8551964993230419</v>
      </c>
    </row>
    <row r="124" spans="5:21" x14ac:dyDescent="0.4">
      <c r="E124" s="25"/>
      <c r="J124" s="4">
        <v>115</v>
      </c>
      <c r="K124" s="51">
        <f t="shared" si="21"/>
        <v>46234</v>
      </c>
      <c r="L124" s="10">
        <f t="shared" si="18"/>
        <v>9.5863013698630137</v>
      </c>
      <c r="M124" s="5">
        <f t="shared" si="19"/>
        <v>8.4931506849315067E-2</v>
      </c>
      <c r="N124" s="8">
        <f>SUM($M$6:M124)</f>
        <v>9.5808144322179949</v>
      </c>
      <c r="O124" s="56">
        <f t="shared" si="22"/>
        <v>1.1382474390342465</v>
      </c>
      <c r="P124" s="14">
        <f t="shared" si="20"/>
        <v>0.89717934494923746</v>
      </c>
      <c r="Q124" s="16">
        <f t="shared" si="16"/>
        <v>1.8617553550875243</v>
      </c>
      <c r="R124" s="17" t="e">
        <f>_xll.getRate("GBP LIBOR",K124)</f>
        <v>#NUM!</v>
      </c>
      <c r="S124" s="64">
        <f>IF('PoC Transaction'!$C$9/EOMONTH('PoC Transaction'!$C$9,0) = 1,   EOMONTH(DATE(YEAR($D$4),MONTH('PoC Transaction'!$C$9),DAY('PoC Transaction'!$C$9)),J125-$J$10-MONTH('PoC Transaction'!$C$9)+MONTH($D$4)+IF(DAY($D$4)&gt;=DAY('PoC Transaction'!$C$9),1,0)),
EDATE(DATE(YEAR($D$4),MONTH('PoC Transaction'!$C$9),DAY('PoC Transaction'!$C$9)),J125-$J$10-MONTH('PoC Transaction'!$C$9)+MONTH($D$4)+IF(DAY($D$4)&gt;=DAY('PoC Transaction'!$C$9),1,0)))</f>
        <v>46249</v>
      </c>
      <c r="T124" s="14">
        <f t="shared" si="15"/>
        <v>0.89649947799044805</v>
      </c>
      <c r="U124" s="60">
        <f t="shared" ca="1" si="17"/>
        <v>1.8678049192553114</v>
      </c>
    </row>
    <row r="125" spans="5:21" x14ac:dyDescent="0.4">
      <c r="E125" s="25"/>
      <c r="J125" s="4">
        <v>116</v>
      </c>
      <c r="K125" s="51">
        <f t="shared" si="21"/>
        <v>46265</v>
      </c>
      <c r="L125" s="10">
        <f t="shared" si="18"/>
        <v>9.6712328767123292</v>
      </c>
      <c r="M125" s="5">
        <f t="shared" si="19"/>
        <v>8.4931506849315067E-2</v>
      </c>
      <c r="N125" s="8">
        <f>SUM($M$6:M125)</f>
        <v>9.6657459390673104</v>
      </c>
      <c r="O125" s="56">
        <f t="shared" si="22"/>
        <v>1.1445787709730595</v>
      </c>
      <c r="P125" s="14">
        <f t="shared" si="20"/>
        <v>0.89577485441358373</v>
      </c>
      <c r="Q125" s="16">
        <f t="shared" si="16"/>
        <v>1.8742581837116523</v>
      </c>
      <c r="R125" s="17" t="e">
        <f>_xll.getRate("GBP LIBOR",K125)</f>
        <v>#NUM!</v>
      </c>
      <c r="S125" s="64">
        <f>IF('PoC Transaction'!$C$9/EOMONTH('PoC Transaction'!$C$9,0) = 1,   EOMONTH(DATE(YEAR($D$4),MONTH('PoC Transaction'!$C$9),DAY('PoC Transaction'!$C$9)),J126-$J$10-MONTH('PoC Transaction'!$C$9)+MONTH($D$4)+IF(DAY($D$4)&gt;=DAY('PoC Transaction'!$C$9),1,0)),
EDATE(DATE(YEAR($D$4),MONTH('PoC Transaction'!$C$9),DAY('PoC Transaction'!$C$9)),J126-$J$10-MONTH('PoC Transaction'!$C$9)+MONTH($D$4)+IF(DAY($D$4)&gt;=DAY('PoC Transaction'!$C$9),1,0)))</f>
        <v>46280</v>
      </c>
      <c r="T125" s="14">
        <f t="shared" si="15"/>
        <v>0.89509153696487032</v>
      </c>
      <c r="U125" s="60">
        <f t="shared" ca="1" si="17"/>
        <v>1.8805095935036542</v>
      </c>
    </row>
    <row r="126" spans="5:21" x14ac:dyDescent="0.4">
      <c r="E126" s="25"/>
      <c r="J126" s="4">
        <v>117</v>
      </c>
      <c r="K126" s="51">
        <f t="shared" si="21"/>
        <v>46295</v>
      </c>
      <c r="L126" s="10">
        <f t="shared" si="18"/>
        <v>9.7534246575342465</v>
      </c>
      <c r="M126" s="5">
        <f t="shared" si="19"/>
        <v>8.2191780821917818E-2</v>
      </c>
      <c r="N126" s="8">
        <f>SUM($M$6:M126)</f>
        <v>9.7479377198892276</v>
      </c>
      <c r="O126" s="56">
        <f t="shared" si="22"/>
        <v>1.150705866397717</v>
      </c>
      <c r="P126" s="14">
        <f t="shared" si="20"/>
        <v>0.89440874076626065</v>
      </c>
      <c r="Q126" s="16">
        <f t="shared" si="16"/>
        <v>1.8867613869071986</v>
      </c>
      <c r="R126" s="17" t="e">
        <f>_xll.getRate("GBP LIBOR",K126)</f>
        <v>#NUM!</v>
      </c>
      <c r="S126" s="64">
        <f>IF('PoC Transaction'!$C$9/EOMONTH('PoC Transaction'!$C$9,0) = 1,   EOMONTH(DATE(YEAR($D$4),MONTH('PoC Transaction'!$C$9),DAY('PoC Transaction'!$C$9)),J127-$J$10-MONTH('PoC Transaction'!$C$9)+MONTH($D$4)+IF(DAY($D$4)&gt;=DAY('PoC Transaction'!$C$9),1,0)),
EDATE(DATE(YEAR($D$4),MONTH('PoC Transaction'!$C$9),DAY('PoC Transaction'!$C$9)),J127-$J$10-MONTH('PoC Transaction'!$C$9)+MONTH($D$4)+IF(DAY($D$4)&gt;=DAY('PoC Transaction'!$C$9),1,0)))</f>
        <v>46310</v>
      </c>
      <c r="T126" s="14">
        <f t="shared" si="15"/>
        <v>0.89372195795788123</v>
      </c>
      <c r="U126" s="60">
        <f t="shared" ca="1" si="17"/>
        <v>1.8928113196623464</v>
      </c>
    </row>
    <row r="127" spans="5:21" x14ac:dyDescent="0.4">
      <c r="J127" s="4">
        <v>118</v>
      </c>
      <c r="K127" s="51">
        <f t="shared" si="21"/>
        <v>46326</v>
      </c>
      <c r="L127" s="10">
        <f t="shared" si="18"/>
        <v>9.838356164383562</v>
      </c>
      <c r="M127" s="5">
        <f t="shared" si="19"/>
        <v>8.4931506849315067E-2</v>
      </c>
      <c r="N127" s="8">
        <f>SUM($M$6:M127)</f>
        <v>9.8328692267385431</v>
      </c>
      <c r="O127" s="56">
        <f t="shared" si="22"/>
        <v>1.1570371983365297</v>
      </c>
      <c r="P127" s="14">
        <f t="shared" si="20"/>
        <v>0.89298997088105858</v>
      </c>
      <c r="Q127" s="16">
        <f t="shared" si="16"/>
        <v>1.8992649772291648</v>
      </c>
      <c r="R127" s="17" t="e">
        <f>_xll.getRate("GBP LIBOR",K127)</f>
        <v>#NUM!</v>
      </c>
      <c r="S127" s="64">
        <f>IF('PoC Transaction'!$C$9/EOMONTH('PoC Transaction'!$C$9,0) = 1,   EOMONTH(DATE(YEAR($D$4),MONTH('PoC Transaction'!$C$9),DAY('PoC Transaction'!$C$9)),J128-$J$10-MONTH('PoC Transaction'!$C$9)+MONTH($D$4)+IF(DAY($D$4)&gt;=DAY('PoC Transaction'!$C$9),1,0)),
EDATE(DATE(YEAR($D$4),MONTH('PoC Transaction'!$C$9),DAY('PoC Transaction'!$C$9)),J128-$J$10-MONTH('PoC Transaction'!$C$9)+MONTH($D$4)+IF(DAY($D$4)&gt;=DAY('PoC Transaction'!$C$9),1,0)))</f>
        <v>46341</v>
      </c>
      <c r="T127" s="14">
        <f t="shared" si="15"/>
        <v>0.89229977761606483</v>
      </c>
      <c r="U127" s="60">
        <f t="shared" ca="1" si="17"/>
        <v>1.9055167678471152</v>
      </c>
    </row>
    <row r="128" spans="5:21" x14ac:dyDescent="0.4">
      <c r="J128" s="4">
        <v>119</v>
      </c>
      <c r="K128" s="51">
        <f t="shared" si="21"/>
        <v>46356</v>
      </c>
      <c r="L128" s="10">
        <f t="shared" si="18"/>
        <v>9.9205479452054792</v>
      </c>
      <c r="M128" s="5">
        <f t="shared" si="19"/>
        <v>8.2191780821917818E-2</v>
      </c>
      <c r="N128" s="8">
        <f>SUM($M$6:M128)</f>
        <v>9.9150610075604604</v>
      </c>
      <c r="O128" s="56">
        <f t="shared" si="22"/>
        <v>1.1631642937611872</v>
      </c>
      <c r="P128" s="14">
        <f t="shared" si="20"/>
        <v>0.89161011780246313</v>
      </c>
      <c r="Q128" s="16">
        <f t="shared" si="16"/>
        <v>1.9117689420291573</v>
      </c>
      <c r="R128" s="17" t="e">
        <f>_xll.getRate("GBP LIBOR",K128)</f>
        <v>#NUM!</v>
      </c>
      <c r="S128" s="64">
        <f>IF('PoC Transaction'!$C$9/EOMONTH('PoC Transaction'!$C$9,0) = 1,   EOMONTH(DATE(YEAR($D$4),MONTH('PoC Transaction'!$C$9),DAY('PoC Transaction'!$C$9)),J129-$J$10-MONTH('PoC Transaction'!$C$9)+MONTH($D$4)+IF(DAY($D$4)&gt;=DAY('PoC Transaction'!$C$9),1,0)),
EDATE(DATE(YEAR($D$4),MONTH('PoC Transaction'!$C$9),DAY('PoC Transaction'!$C$9)),J129-$J$10-MONTH('PoC Transaction'!$C$9)+MONTH($D$4)+IF(DAY($D$4)&gt;=DAY('PoC Transaction'!$C$9),1,0)))</f>
        <v>46371</v>
      </c>
      <c r="T128" s="14">
        <f t="shared" si="15"/>
        <v>0.89091649854396282</v>
      </c>
      <c r="U128" s="60">
        <f t="shared" ca="1" si="17"/>
        <v>1.7664871396072979</v>
      </c>
    </row>
    <row r="129" spans="10:21" x14ac:dyDescent="0.4">
      <c r="J129" s="4">
        <v>120</v>
      </c>
      <c r="K129" s="51">
        <f t="shared" si="21"/>
        <v>46387</v>
      </c>
      <c r="L129" s="10">
        <f t="shared" si="18"/>
        <v>10.005479452054795</v>
      </c>
      <c r="M129" s="14">
        <f t="shared" si="19"/>
        <v>8.4931506849315067E-2</v>
      </c>
      <c r="N129" s="26">
        <f>SUM($M$6:M129)</f>
        <v>9.9999925144097759</v>
      </c>
      <c r="O129" s="54">
        <f>E30</f>
        <v>1.1694956257</v>
      </c>
      <c r="P129" s="14">
        <f t="shared" si="20"/>
        <v>0.89017723274403104</v>
      </c>
      <c r="Q129" s="16">
        <f t="shared" si="16"/>
        <v>1.6117481561395808</v>
      </c>
      <c r="R129" s="17" t="e">
        <f>_xll.getRate("GBP LIBOR",K129)</f>
        <v>#NUM!</v>
      </c>
      <c r="S129" s="64">
        <f>IF('PoC Transaction'!$C$9/EOMONTH('PoC Transaction'!$C$9,0) = 1,   EOMONTH(DATE(YEAR($D$4),MONTH('PoC Transaction'!$C$9),DAY('PoC Transaction'!$C$9)),J130-$J$10-MONTH('PoC Transaction'!$C$9)+MONTH($D$4)+IF(DAY($D$4)&gt;=DAY('PoC Transaction'!$C$9),1,0)),
EDATE(DATE(YEAR($D$4),MONTH('PoC Transaction'!$C$9),DAY('PoC Transaction'!$C$9)),J130-$J$10-MONTH('PoC Transaction'!$C$9)+MONTH($D$4)+IF(DAY($D$4)&gt;=DAY('PoC Transaction'!$C$9),1,0)))</f>
        <v>46402</v>
      </c>
      <c r="T129" s="14">
        <f t="shared" si="15"/>
        <v>0.88959250621801023</v>
      </c>
      <c r="U129" s="60">
        <f t="shared" ca="1" si="17"/>
        <v>1.6151762203483688</v>
      </c>
    </row>
    <row r="130" spans="10:21" x14ac:dyDescent="0.4">
      <c r="J130" s="4">
        <v>121</v>
      </c>
      <c r="K130" s="51">
        <f t="shared" si="21"/>
        <v>46418</v>
      </c>
      <c r="L130" s="10">
        <f t="shared" si="18"/>
        <v>10.09041095890411</v>
      </c>
      <c r="M130" s="14">
        <f t="shared" ref="M130:M193" si="23">IF(MOD(YEAR(K129),4)=0,1/366 + IF(MOD(YEAR(K130),4)=0,(K130-K129-1)/366, (K130-K129-1)/365), 1/365 + IF(MOD(YEAR(K130),4)=0,(K130-K129-1)/366,(K130-K129-1)/365) )</f>
        <v>8.4931506849315067E-2</v>
      </c>
      <c r="N130" s="26">
        <f>SUM($M$6:M130)</f>
        <v>10.084924021259091</v>
      </c>
      <c r="O130" s="56">
        <f t="shared" ref="O130:O161" si="24">$O$129+($O$189-$O$129)/($N$189-$N$129)*(N130-$N$129)</f>
        <v>1.173210043573315</v>
      </c>
      <c r="P130" s="14">
        <f t="shared" si="20"/>
        <v>0.88896922126614797</v>
      </c>
      <c r="Q130" s="16">
        <f t="shared" si="16"/>
        <v>1.6188329496455545</v>
      </c>
      <c r="R130" s="17" t="e">
        <f>_xll.getRate("GBP LIBOR",K130)</f>
        <v>#NUM!</v>
      </c>
      <c r="S130" s="64">
        <f>IF('PoC Transaction'!$C$9/EOMONTH('PoC Transaction'!$C$9,0) = 1,   EOMONTH(DATE(YEAR($D$4),MONTH('PoC Transaction'!$C$9),DAY('PoC Transaction'!$C$9)),J131-$J$10-MONTH('PoC Transaction'!$C$9)+MONTH($D$4)+IF(DAY($D$4)&gt;=DAY('PoC Transaction'!$C$9),1,0)),
EDATE(DATE(YEAR($D$4),MONTH('PoC Transaction'!$C$9),DAY('PoC Transaction'!$C$9)),J131-$J$10-MONTH('PoC Transaction'!$C$9)+MONTH($D$4)+IF(DAY($D$4)&gt;=DAY('PoC Transaction'!$C$9),1,0)))</f>
        <v>46433</v>
      </c>
      <c r="T130" s="14">
        <f t="shared" si="15"/>
        <v>0.88838274277515039</v>
      </c>
      <c r="U130" s="60">
        <f t="shared" ca="1" si="17"/>
        <v>1.6226283758046245</v>
      </c>
    </row>
    <row r="131" spans="10:21" x14ac:dyDescent="0.4">
      <c r="J131" s="4">
        <v>122</v>
      </c>
      <c r="K131" s="51">
        <f t="shared" si="21"/>
        <v>46446</v>
      </c>
      <c r="L131" s="10">
        <f t="shared" si="18"/>
        <v>10.167123287671233</v>
      </c>
      <c r="M131" s="14">
        <f t="shared" si="23"/>
        <v>7.6712328767123292E-2</v>
      </c>
      <c r="N131" s="26">
        <f>SUM($M$6:M131)</f>
        <v>10.161636350026214</v>
      </c>
      <c r="O131" s="56">
        <f t="shared" si="24"/>
        <v>1.1765650016524383</v>
      </c>
      <c r="P131" s="14">
        <f t="shared" si="20"/>
        <v>0.88787477439806828</v>
      </c>
      <c r="Q131" s="16">
        <f t="shared" si="16"/>
        <v>1.6259178598086788</v>
      </c>
      <c r="R131" s="17" t="e">
        <f>_xll.getRate("GBP LIBOR",K131)</f>
        <v>#NUM!</v>
      </c>
      <c r="S131" s="64">
        <f>IF('PoC Transaction'!$C$9/EOMONTH('PoC Transaction'!$C$9,0) = 1,   EOMONTH(DATE(YEAR($D$4),MONTH('PoC Transaction'!$C$9),DAY('PoC Transaction'!$C$9)),J132-$J$10-MONTH('PoC Transaction'!$C$9)+MONTH($D$4)+IF(DAY($D$4)&gt;=DAY('PoC Transaction'!$C$9),1,0)),
EDATE(DATE(YEAR($D$4),MONTH('PoC Transaction'!$C$9),DAY('PoC Transaction'!$C$9)),J132-$J$10-MONTH('PoC Transaction'!$C$9)+MONTH($D$4)+IF(DAY($D$4)&gt;=DAY('PoC Transaction'!$C$9),1,0)))</f>
        <v>46461</v>
      </c>
      <c r="T131" s="14">
        <f t="shared" si="15"/>
        <v>0.88728647575577058</v>
      </c>
      <c r="U131" s="60">
        <f t="shared" ca="1" si="17"/>
        <v>1.629462250432212</v>
      </c>
    </row>
    <row r="132" spans="10:21" x14ac:dyDescent="0.4">
      <c r="J132" s="4">
        <v>123</v>
      </c>
      <c r="K132" s="51">
        <f t="shared" si="21"/>
        <v>46477</v>
      </c>
      <c r="L132" s="10">
        <f t="shared" si="18"/>
        <v>10.252054794520548</v>
      </c>
      <c r="M132" s="14">
        <f t="shared" si="23"/>
        <v>8.4931506849315067E-2</v>
      </c>
      <c r="N132" s="26">
        <f>SUM($M$6:M132)</f>
        <v>10.246567856875529</v>
      </c>
      <c r="O132" s="56">
        <f t="shared" si="24"/>
        <v>1.1802794195257533</v>
      </c>
      <c r="P132" s="14">
        <f t="shared" si="20"/>
        <v>0.88665938684599854</v>
      </c>
      <c r="Q132" s="16">
        <f t="shared" si="16"/>
        <v>1.6332430700176648</v>
      </c>
      <c r="R132" s="17" t="e">
        <f>_xll.getRate("GBP LIBOR",K132)</f>
        <v>#NUM!</v>
      </c>
      <c r="S132" s="64">
        <f>IF('PoC Transaction'!$C$9/EOMONTH('PoC Transaction'!$C$9,0) = 1,   EOMONTH(DATE(YEAR($D$4),MONTH('PoC Transaction'!$C$9),DAY('PoC Transaction'!$C$9)),J133-$J$10-MONTH('PoC Transaction'!$C$9)+MONTH($D$4)+IF(DAY($D$4)&gt;=DAY('PoC Transaction'!$C$9),1,0)),
EDATE(DATE(YEAR($D$4),MONTH('PoC Transaction'!$C$9),DAY('PoC Transaction'!$C$9)),J133-$J$10-MONTH('PoC Transaction'!$C$9)+MONTH($D$4)+IF(DAY($D$4)&gt;=DAY('PoC Transaction'!$C$9),1,0)))</f>
        <v>46492</v>
      </c>
      <c r="T132" s="14">
        <f t="shared" si="15"/>
        <v>0.88606926888822346</v>
      </c>
      <c r="U132" s="60">
        <f t="shared" ca="1" si="17"/>
        <v>1.6369056737450594</v>
      </c>
    </row>
    <row r="133" spans="10:21" x14ac:dyDescent="0.4">
      <c r="J133" s="4">
        <v>124</v>
      </c>
      <c r="K133" s="51">
        <f t="shared" si="21"/>
        <v>46507</v>
      </c>
      <c r="L133" s="10">
        <f t="shared" si="18"/>
        <v>10.334246575342465</v>
      </c>
      <c r="M133" s="14">
        <f t="shared" si="23"/>
        <v>8.2191780821917818E-2</v>
      </c>
      <c r="N133" s="26">
        <f>SUM($M$6:M133)</f>
        <v>10.328759637697447</v>
      </c>
      <c r="O133" s="56">
        <f t="shared" si="24"/>
        <v>1.1838740174676712</v>
      </c>
      <c r="P133" s="14">
        <f t="shared" si="20"/>
        <v>0.88547954368465487</v>
      </c>
      <c r="Q133" s="16">
        <f t="shared" si="16"/>
        <v>1.640568409463028</v>
      </c>
      <c r="R133" s="17" t="e">
        <f>_xll.getRate("GBP LIBOR",K133)</f>
        <v>#NUM!</v>
      </c>
      <c r="S133" s="64">
        <f>IF('PoC Transaction'!$C$9/EOMONTH('PoC Transaction'!$C$9,0) = 1,   EOMONTH(DATE(YEAR($D$4),MONTH('PoC Transaction'!$C$9),DAY('PoC Transaction'!$C$9)),J134-$J$10-MONTH('PoC Transaction'!$C$9)+MONTH($D$4)+IF(DAY($D$4)&gt;=DAY('PoC Transaction'!$C$9),1,0)),
EDATE(DATE(YEAR($D$4),MONTH('PoC Transaction'!$C$9),DAY('PoC Transaction'!$C$9)),J134-$J$10-MONTH('PoC Transaction'!$C$9)+MONTH($D$4)+IF(DAY($D$4)&gt;=DAY('PoC Transaction'!$C$9),1,0)))</f>
        <v>46522</v>
      </c>
      <c r="T133" s="14">
        <f t="shared" si="15"/>
        <v>0.8848875899953752</v>
      </c>
      <c r="U133" s="60">
        <f t="shared" ca="1" si="17"/>
        <v>1.6441129272506849</v>
      </c>
    </row>
    <row r="134" spans="10:21" x14ac:dyDescent="0.4">
      <c r="J134" s="4">
        <v>125</v>
      </c>
      <c r="K134" s="51">
        <f t="shared" si="21"/>
        <v>46538</v>
      </c>
      <c r="L134" s="10">
        <f t="shared" si="18"/>
        <v>10.419178082191781</v>
      </c>
      <c r="M134" s="14">
        <f t="shared" si="23"/>
        <v>8.4931506849315067E-2</v>
      </c>
      <c r="N134" s="26">
        <f>SUM($M$6:M134)</f>
        <v>10.413691144546762</v>
      </c>
      <c r="O134" s="56">
        <f t="shared" si="24"/>
        <v>1.1875884353409862</v>
      </c>
      <c r="P134" s="14">
        <f t="shared" si="20"/>
        <v>0.88425660890067614</v>
      </c>
      <c r="Q134" s="16">
        <f t="shared" si="16"/>
        <v>1.6478938824678657</v>
      </c>
      <c r="R134" s="17" t="e">
        <f>_xll.getRate("GBP LIBOR",K134)</f>
        <v>#NUM!</v>
      </c>
      <c r="S134" s="64">
        <f>IF('PoC Transaction'!$C$9/EOMONTH('PoC Transaction'!$C$9,0) = 1,   EOMONTH(DATE(YEAR($D$4),MONTH('PoC Transaction'!$C$9),DAY('PoC Transaction'!$C$9)),J135-$J$10-MONTH('PoC Transaction'!$C$9)+MONTH($D$4)+IF(DAY($D$4)&gt;=DAY('PoC Transaction'!$C$9),1,0)),
EDATE(DATE(YEAR($D$4),MONTH('PoC Transaction'!$C$9),DAY('PoC Transaction'!$C$9)),J135-$J$10-MONTH('PoC Transaction'!$C$9)+MONTH($D$4)+IF(DAY($D$4)&gt;=DAY('PoC Transaction'!$C$9),1,0)))</f>
        <v>46553</v>
      </c>
      <c r="T134" s="14">
        <f t="shared" si="15"/>
        <v>0.88366285554793489</v>
      </c>
      <c r="U134" s="60">
        <f t="shared" ca="1" si="17"/>
        <v>1.6515566175924423</v>
      </c>
    </row>
    <row r="135" spans="10:21" x14ac:dyDescent="0.4">
      <c r="J135" s="4">
        <v>126</v>
      </c>
      <c r="K135" s="51">
        <f t="shared" si="21"/>
        <v>46568</v>
      </c>
      <c r="L135" s="10">
        <f t="shared" si="18"/>
        <v>10.501369863013698</v>
      </c>
      <c r="M135" s="14">
        <f t="shared" si="23"/>
        <v>8.2191780821917818E-2</v>
      </c>
      <c r="N135" s="26">
        <f>SUM($M$6:M135)</f>
        <v>10.495882925368679</v>
      </c>
      <c r="O135" s="56">
        <f t="shared" si="24"/>
        <v>1.1911830332829041</v>
      </c>
      <c r="P135" s="14">
        <f t="shared" si="20"/>
        <v>0.88306950088380998</v>
      </c>
      <c r="Q135" s="16">
        <f t="shared" si="16"/>
        <v>1.6552194846984003</v>
      </c>
      <c r="R135" s="17" t="e">
        <f>_xll.getRate("GBP LIBOR",K135)</f>
        <v>#NUM!</v>
      </c>
      <c r="S135" s="64">
        <f>IF('PoC Transaction'!$C$9/EOMONTH('PoC Transaction'!$C$9,0) = 1,   EOMONTH(DATE(YEAR($D$4),MONTH('PoC Transaction'!$C$9),DAY('PoC Transaction'!$C$9)),J136-$J$10-MONTH('PoC Transaction'!$C$9)+MONTH($D$4)+IF(DAY($D$4)&gt;=DAY('PoC Transaction'!$C$9),1,0)),
EDATE(DATE(YEAR($D$4),MONTH('PoC Transaction'!$C$9),DAY('PoC Transaction'!$C$9)),J136-$J$10-MONTH('PoC Transaction'!$C$9)+MONTH($D$4)+IF(DAY($D$4)&gt;=DAY('PoC Transaction'!$C$9),1,0)))</f>
        <v>46583</v>
      </c>
      <c r="T135" s="14">
        <f t="shared" si="15"/>
        <v>0.88247393109414751</v>
      </c>
      <c r="U135" s="60">
        <f t="shared" ca="1" si="17"/>
        <v>1.6588222374673167</v>
      </c>
    </row>
    <row r="136" spans="10:21" x14ac:dyDescent="0.4">
      <c r="J136" s="4">
        <v>127</v>
      </c>
      <c r="K136" s="51">
        <f t="shared" si="21"/>
        <v>46599</v>
      </c>
      <c r="L136" s="10">
        <f t="shared" si="18"/>
        <v>10.586301369863014</v>
      </c>
      <c r="M136" s="14">
        <f t="shared" si="23"/>
        <v>8.4931506849315067E-2</v>
      </c>
      <c r="N136" s="26">
        <f>SUM($M$6:M136)</f>
        <v>10.580814432217995</v>
      </c>
      <c r="O136" s="56">
        <f t="shared" si="24"/>
        <v>1.1948974511562191</v>
      </c>
      <c r="P136" s="14">
        <f t="shared" si="20"/>
        <v>0.88183909937586291</v>
      </c>
      <c r="Q136" s="16">
        <f t="shared" si="16"/>
        <v>1.6626653144915737</v>
      </c>
      <c r="R136" s="17" t="e">
        <f>_xll.getRate("GBP LIBOR",K136)</f>
        <v>#NUM!</v>
      </c>
      <c r="S136" s="64">
        <f>IF('PoC Transaction'!$C$9/EOMONTH('PoC Transaction'!$C$9,0) = 1,   EOMONTH(DATE(YEAR($D$4),MONTH('PoC Transaction'!$C$9),DAY('PoC Transaction'!$C$9)),J137-$J$10-MONTH('PoC Transaction'!$C$9)+MONTH($D$4)+IF(DAY($D$4)&gt;=DAY('PoC Transaction'!$C$9),1,0)),
EDATE(DATE(YEAR($D$4),MONTH('PoC Transaction'!$C$9),DAY('PoC Transaction'!$C$9)),J137-$J$10-MONTH('PoC Transaction'!$C$9)+MONTH($D$4)+IF(DAY($D$4)&gt;=DAY('PoC Transaction'!$C$9),1,0)))</f>
        <v>46614</v>
      </c>
      <c r="T136" s="14">
        <f t="shared" si="15"/>
        <v>0.88124170686963343</v>
      </c>
      <c r="U136" s="60">
        <f t="shared" ca="1" si="17"/>
        <v>1.6662100240368183</v>
      </c>
    </row>
    <row r="137" spans="10:21" x14ac:dyDescent="0.4">
      <c r="J137" s="4">
        <v>128</v>
      </c>
      <c r="K137" s="51">
        <f t="shared" si="21"/>
        <v>46630</v>
      </c>
      <c r="L137" s="10">
        <f t="shared" si="18"/>
        <v>10.671232876712329</v>
      </c>
      <c r="M137" s="14">
        <f t="shared" si="23"/>
        <v>8.4931506849315067E-2</v>
      </c>
      <c r="N137" s="26">
        <f>SUM($M$6:M137)</f>
        <v>10.66574593906731</v>
      </c>
      <c r="O137" s="56">
        <f t="shared" si="24"/>
        <v>1.1986118690295342</v>
      </c>
      <c r="P137" s="14">
        <f t="shared" si="20"/>
        <v>0.88060493425584307</v>
      </c>
      <c r="Q137" s="16">
        <f t="shared" si="16"/>
        <v>1.6699911837805947</v>
      </c>
      <c r="R137" s="17" t="e">
        <f>_xll.getRate("GBP LIBOR",K137)</f>
        <v>#NUM!</v>
      </c>
      <c r="S137" s="64">
        <f>IF('PoC Transaction'!$C$9/EOMONTH('PoC Transaction'!$C$9,0) = 1,   EOMONTH(DATE(YEAR($D$4),MONTH('PoC Transaction'!$C$9),DAY('PoC Transaction'!$C$9)),J138-$J$10-MONTH('PoC Transaction'!$C$9)+MONTH($D$4)+IF(DAY($D$4)&gt;=DAY('PoC Transaction'!$C$9),1,0)),
EDATE(DATE(YEAR($D$4),MONTH('PoC Transaction'!$C$9),DAY('PoC Transaction'!$C$9)),J138-$J$10-MONTH('PoC Transaction'!$C$9)+MONTH($D$4)+IF(DAY($D$4)&gt;=DAY('PoC Transaction'!$C$9),1,0)))</f>
        <v>46645</v>
      </c>
      <c r="T137" s="14">
        <f t="shared" ref="T137:T200" si="25">P137*(P138/P137)^((S137-K137)/(K138-K137))</f>
        <v>0.88000577186859208</v>
      </c>
      <c r="U137" s="60">
        <f t="shared" ca="1" si="17"/>
        <v>1.6736541170403685</v>
      </c>
    </row>
    <row r="138" spans="10:21" x14ac:dyDescent="0.4">
      <c r="J138" s="4">
        <v>129</v>
      </c>
      <c r="K138" s="51">
        <f t="shared" si="21"/>
        <v>46660</v>
      </c>
      <c r="L138" s="10">
        <f t="shared" si="18"/>
        <v>10.753424657534246</v>
      </c>
      <c r="M138" s="14">
        <f t="shared" si="23"/>
        <v>8.2191780821917818E-2</v>
      </c>
      <c r="N138" s="26">
        <f>SUM($M$6:M138)</f>
        <v>10.747937719889228</v>
      </c>
      <c r="O138" s="56">
        <f t="shared" si="24"/>
        <v>1.2022064669714521</v>
      </c>
      <c r="P138" s="14">
        <f t="shared" si="20"/>
        <v>0.87940701715060599</v>
      </c>
      <c r="Q138" s="16">
        <f t="shared" ref="Q138:Q201" si="26">((P138/P139)^(1/M139)-1)*100</f>
        <v>1.6773171822666022</v>
      </c>
      <c r="R138" s="17" t="e">
        <f>_xll.getRate("GBP LIBOR",K138)</f>
        <v>#NUM!</v>
      </c>
      <c r="S138" s="64">
        <f>IF('PoC Transaction'!$C$9/EOMONTH('PoC Transaction'!$C$9,0) = 1,   EOMONTH(DATE(YEAR($D$4),MONTH('PoC Transaction'!$C$9),DAY('PoC Transaction'!$C$9)),J139-$J$10-MONTH('PoC Transaction'!$C$9)+MONTH($D$4)+IF(DAY($D$4)&gt;=DAY('PoC Transaction'!$C$9),1,0)),
EDATE(DATE(YEAR($D$4),MONTH('PoC Transaction'!$C$9),DAY('PoC Transaction'!$C$9)),J139-$J$10-MONTH('PoC Transaction'!$C$9)+MONTH($D$4)+IF(DAY($D$4)&gt;=DAY('PoC Transaction'!$C$9),1,0)))</f>
        <v>46675</v>
      </c>
      <c r="T138" s="14">
        <f t="shared" si="25"/>
        <v>0.87880606756576263</v>
      </c>
      <c r="U138" s="60">
        <f t="shared" ref="U138:U201" ca="1" si="27">((T138/OFFSET(T138,$U$3,0))^(365/(OFFSET(S138,$U$3,0)-S138))-1)*100</f>
        <v>1.6808620189337597</v>
      </c>
    </row>
    <row r="139" spans="10:21" x14ac:dyDescent="0.4">
      <c r="J139" s="4">
        <v>130</v>
      </c>
      <c r="K139" s="51">
        <f t="shared" si="21"/>
        <v>46691</v>
      </c>
      <c r="L139" s="10">
        <f t="shared" ref="L139:L202" si="28">(K139-$K$6) / 365</f>
        <v>10.838356164383562</v>
      </c>
      <c r="M139" s="14">
        <f t="shared" si="23"/>
        <v>8.4931506849315067E-2</v>
      </c>
      <c r="N139" s="26">
        <f>SUM($M$6:M139)</f>
        <v>10.832869226738543</v>
      </c>
      <c r="O139" s="56">
        <f t="shared" si="24"/>
        <v>1.2059208848447671</v>
      </c>
      <c r="P139" s="14">
        <f t="shared" ref="P139:P202" si="29">1/(1+O139/100)^L139</f>
        <v>0.87816550731087395</v>
      </c>
      <c r="Q139" s="16">
        <f t="shared" si="26"/>
        <v>1.6846433142646111</v>
      </c>
      <c r="R139" s="17" t="e">
        <f>_xll.getRate("GBP LIBOR",K139)</f>
        <v>#NUM!</v>
      </c>
      <c r="S139" s="64">
        <f>IF('PoC Transaction'!$C$9/EOMONTH('PoC Transaction'!$C$9,0) = 1,   EOMONTH(DATE(YEAR($D$4),MONTH('PoC Transaction'!$C$9),DAY('PoC Transaction'!$C$9)),J140-$J$10-MONTH('PoC Transaction'!$C$9)+MONTH($D$4)+IF(DAY($D$4)&gt;=DAY('PoC Transaction'!$C$9),1,0)),
EDATE(DATE(YEAR($D$4),MONTH('PoC Transaction'!$C$9),DAY('PoC Transaction'!$C$9)),J140-$J$10-MONTH('PoC Transaction'!$C$9)+MONTH($D$4)+IF(DAY($D$4)&gt;=DAY('PoC Transaction'!$C$9),1,0)))</f>
        <v>46706</v>
      </c>
      <c r="T139" s="14">
        <f t="shared" si="25"/>
        <v>0.87756280768396056</v>
      </c>
      <c r="U139" s="60">
        <f t="shared" ca="1" si="27"/>
        <v>1.6883063788697195</v>
      </c>
    </row>
    <row r="140" spans="10:21" x14ac:dyDescent="0.4">
      <c r="J140" s="4">
        <v>131</v>
      </c>
      <c r="K140" s="51">
        <f t="shared" ref="K140:K203" si="30">EOMONTH(K139,1)</f>
        <v>46721</v>
      </c>
      <c r="L140" s="10">
        <f t="shared" si="28"/>
        <v>10.920547945205479</v>
      </c>
      <c r="M140" s="14">
        <f t="shared" si="23"/>
        <v>8.2191780821917818E-2</v>
      </c>
      <c r="N140" s="26">
        <f>SUM($M$6:M140)</f>
        <v>10.91506100756046</v>
      </c>
      <c r="O140" s="56">
        <f t="shared" si="24"/>
        <v>1.209515482786685</v>
      </c>
      <c r="P140" s="14">
        <f t="shared" si="29"/>
        <v>0.87696052169984828</v>
      </c>
      <c r="Q140" s="16">
        <f t="shared" si="26"/>
        <v>1.6919695754320063</v>
      </c>
      <c r="R140" s="17" t="e">
        <f>_xll.getRate("GBP LIBOR",K140)</f>
        <v>#NUM!</v>
      </c>
      <c r="S140" s="64">
        <f>IF('PoC Transaction'!$C$9/EOMONTH('PoC Transaction'!$C$9,0) = 1,   EOMONTH(DATE(YEAR($D$4),MONTH('PoC Transaction'!$C$9),DAY('PoC Transaction'!$C$9)),J141-$J$10-MONTH('PoC Transaction'!$C$9)+MONTH($D$4)+IF(DAY($D$4)&gt;=DAY('PoC Transaction'!$C$9),1,0)),
EDATE(DATE(YEAR($D$4),MONTH('PoC Transaction'!$C$9),DAY('PoC Transaction'!$C$9)),J141-$J$10-MONTH('PoC Transaction'!$C$9)+MONTH($D$4)+IF(DAY($D$4)&gt;=DAY('PoC Transaction'!$C$9),1,0)))</f>
        <v>46736</v>
      </c>
      <c r="T140" s="14">
        <f t="shared" si="25"/>
        <v>0.87635605435159059</v>
      </c>
      <c r="U140" s="60">
        <f t="shared" ca="1" si="27"/>
        <v>1.6949491685309237</v>
      </c>
    </row>
    <row r="141" spans="10:21" x14ac:dyDescent="0.4">
      <c r="J141" s="4">
        <v>132</v>
      </c>
      <c r="K141" s="51">
        <f t="shared" si="30"/>
        <v>46752</v>
      </c>
      <c r="L141" s="10">
        <f t="shared" si="28"/>
        <v>11.005479452054795</v>
      </c>
      <c r="M141" s="14">
        <f t="shared" si="23"/>
        <v>8.4931506849315067E-2</v>
      </c>
      <c r="N141" s="26">
        <f>SUM($M$6:M141)</f>
        <v>10.999992514409776</v>
      </c>
      <c r="O141" s="56">
        <f t="shared" si="24"/>
        <v>1.21322990066</v>
      </c>
      <c r="P141" s="14">
        <f t="shared" si="29"/>
        <v>0.87571174840790333</v>
      </c>
      <c r="Q141" s="16">
        <f t="shared" si="26"/>
        <v>1.7026675371083266</v>
      </c>
      <c r="R141" s="17" t="e">
        <f>_xll.getRate("GBP LIBOR",K141)</f>
        <v>#NUM!</v>
      </c>
      <c r="S141" s="64">
        <f>IF('PoC Transaction'!$C$9/EOMONTH('PoC Transaction'!$C$9,0) = 1,   EOMONTH(DATE(YEAR($D$4),MONTH('PoC Transaction'!$C$9),DAY('PoC Transaction'!$C$9)),J142-$J$10-MONTH('PoC Transaction'!$C$9)+MONTH($D$4)+IF(DAY($D$4)&gt;=DAY('PoC Transaction'!$C$9),1,0)),
EDATE(DATE(YEAR($D$4),MONTH('PoC Transaction'!$C$9),DAY('PoC Transaction'!$C$9)),J142-$J$10-MONTH('PoC Transaction'!$C$9)+MONTH($D$4)+IF(DAY($D$4)&gt;=DAY('PoC Transaction'!$C$9),1,0)))</f>
        <v>46767</v>
      </c>
      <c r="T141" s="14">
        <f t="shared" si="25"/>
        <v>0.8751059641289588</v>
      </c>
      <c r="U141" s="60">
        <f t="shared" ca="1" si="27"/>
        <v>1.7015842377578361</v>
      </c>
    </row>
    <row r="142" spans="10:21" x14ac:dyDescent="0.4">
      <c r="J142" s="4">
        <v>133</v>
      </c>
      <c r="K142" s="51">
        <f t="shared" si="30"/>
        <v>46783</v>
      </c>
      <c r="L142" s="10">
        <f t="shared" si="28"/>
        <v>11.09041095890411</v>
      </c>
      <c r="M142" s="14">
        <f t="shared" si="23"/>
        <v>8.4706939142151355E-2</v>
      </c>
      <c r="N142" s="26">
        <f>SUM($M$6:M142)</f>
        <v>11.084699453551927</v>
      </c>
      <c r="O142" s="56">
        <f t="shared" si="24"/>
        <v>1.2169344972274627</v>
      </c>
      <c r="P142" s="14">
        <f t="shared" si="29"/>
        <v>0.87446025612008471</v>
      </c>
      <c r="Q142" s="16">
        <f t="shared" si="26"/>
        <v>1.709983253412628</v>
      </c>
      <c r="R142" s="17" t="e">
        <f>_xll.getRate("GBP LIBOR",K142)</f>
        <v>#NUM!</v>
      </c>
      <c r="S142" s="64">
        <f>IF('PoC Transaction'!$C$9/EOMONTH('PoC Transaction'!$C$9,0) = 1,   EOMONTH(DATE(YEAR($D$4),MONTH('PoC Transaction'!$C$9),DAY('PoC Transaction'!$C$9)),J143-$J$10-MONTH('PoC Transaction'!$C$9)+MONTH($D$4)+IF(DAY($D$4)&gt;=DAY('PoC Transaction'!$C$9),1,0)),
EDATE(DATE(YEAR($D$4),MONTH('PoC Transaction'!$C$9),DAY('PoC Transaction'!$C$9)),J143-$J$10-MONTH('PoC Transaction'!$C$9)+MONTH($D$4)+IF(DAY($D$4)&gt;=DAY('PoC Transaction'!$C$9),1,0)))</f>
        <v>46798</v>
      </c>
      <c r="T142" s="14">
        <f t="shared" si="25"/>
        <v>0.8738528149426299</v>
      </c>
      <c r="U142" s="60">
        <f t="shared" ca="1" si="27"/>
        <v>1.7089888073533066</v>
      </c>
    </row>
    <row r="143" spans="10:21" x14ac:dyDescent="0.4">
      <c r="J143" s="4">
        <v>134</v>
      </c>
      <c r="K143" s="51">
        <f t="shared" si="30"/>
        <v>46812</v>
      </c>
      <c r="L143" s="10">
        <f t="shared" si="28"/>
        <v>11.169863013698631</v>
      </c>
      <c r="M143" s="14">
        <f t="shared" si="23"/>
        <v>7.9234972677595633E-2</v>
      </c>
      <c r="N143" s="26">
        <f>SUM($M$6:M143)</f>
        <v>11.163934426229522</v>
      </c>
      <c r="O143" s="56">
        <f t="shared" si="24"/>
        <v>1.2203997813089928</v>
      </c>
      <c r="P143" s="14">
        <f t="shared" si="29"/>
        <v>0.87328625054869491</v>
      </c>
      <c r="Q143" s="16">
        <f t="shared" si="26"/>
        <v>1.7171900844758392</v>
      </c>
      <c r="R143" s="17" t="e">
        <f>_xll.getRate("GBP LIBOR",K143)</f>
        <v>#NUM!</v>
      </c>
      <c r="S143" s="64">
        <f>IF('PoC Transaction'!$C$9/EOMONTH('PoC Transaction'!$C$9,0) = 1,   EOMONTH(DATE(YEAR($D$4),MONTH('PoC Transaction'!$C$9),DAY('PoC Transaction'!$C$9)),J144-$J$10-MONTH('PoC Transaction'!$C$9)+MONTH($D$4)+IF(DAY($D$4)&gt;=DAY('PoC Transaction'!$C$9),1,0)),
EDATE(DATE(YEAR($D$4),MONTH('PoC Transaction'!$C$9),DAY('PoC Transaction'!$C$9)),J144-$J$10-MONTH('PoC Transaction'!$C$9)+MONTH($D$4)+IF(DAY($D$4)&gt;=DAY('PoC Transaction'!$C$9),1,0)))</f>
        <v>46827</v>
      </c>
      <c r="T143" s="14">
        <f t="shared" si="25"/>
        <v>0.87267709075563549</v>
      </c>
      <c r="U143" s="60">
        <f t="shared" ca="1" si="27"/>
        <v>1.7159938074990277</v>
      </c>
    </row>
    <row r="144" spans="10:21" x14ac:dyDescent="0.4">
      <c r="J144" s="4">
        <v>135</v>
      </c>
      <c r="K144" s="51">
        <f t="shared" si="30"/>
        <v>46843</v>
      </c>
      <c r="L144" s="10">
        <f t="shared" si="28"/>
        <v>11.254794520547945</v>
      </c>
      <c r="M144" s="14">
        <f t="shared" si="23"/>
        <v>8.4699453551912565E-2</v>
      </c>
      <c r="N144" s="26">
        <f>SUM($M$6:M144)</f>
        <v>11.248633879781435</v>
      </c>
      <c r="O144" s="56">
        <f t="shared" si="24"/>
        <v>1.2241040504995939</v>
      </c>
      <c r="P144" s="14">
        <f t="shared" si="29"/>
        <v>0.87202778865727215</v>
      </c>
      <c r="Q144" s="16">
        <f t="shared" si="26"/>
        <v>1.7245171639363566</v>
      </c>
      <c r="R144" s="17" t="e">
        <f>_xll.getRate("GBP LIBOR",K144)</f>
        <v>#NUM!</v>
      </c>
      <c r="S144" s="64">
        <f>IF('PoC Transaction'!$C$9/EOMONTH('PoC Transaction'!$C$9,0) = 1,   EOMONTH(DATE(YEAR($D$4),MONTH('PoC Transaction'!$C$9),DAY('PoC Transaction'!$C$9)),J145-$J$10-MONTH('PoC Transaction'!$C$9)+MONTH($D$4)+IF(DAY($D$4)&gt;=DAY('PoC Transaction'!$C$9),1,0)),
EDATE(DATE(YEAR($D$4),MONTH('PoC Transaction'!$C$9),DAY('PoC Transaction'!$C$9)),J145-$J$10-MONTH('PoC Transaction'!$C$9)+MONTH($D$4)+IF(DAY($D$4)&gt;=DAY('PoC Transaction'!$C$9),1,0)))</f>
        <v>46858</v>
      </c>
      <c r="T144" s="14">
        <f t="shared" si="25"/>
        <v>0.87141693418900545</v>
      </c>
      <c r="U144" s="60">
        <f t="shared" ca="1" si="27"/>
        <v>1.7234184414437026</v>
      </c>
    </row>
    <row r="145" spans="10:21" x14ac:dyDescent="0.4">
      <c r="J145" s="4">
        <v>136</v>
      </c>
      <c r="K145" s="51">
        <f t="shared" si="30"/>
        <v>46873</v>
      </c>
      <c r="L145" s="10">
        <f t="shared" si="28"/>
        <v>11.336986301369864</v>
      </c>
      <c r="M145" s="14">
        <f t="shared" si="23"/>
        <v>8.1967213114754106E-2</v>
      </c>
      <c r="N145" s="26">
        <f>SUM($M$6:M145)</f>
        <v>11.33060109289619</v>
      </c>
      <c r="O145" s="56">
        <f t="shared" si="24"/>
        <v>1.2276888271356594</v>
      </c>
      <c r="P145" s="14">
        <f t="shared" si="29"/>
        <v>0.87080650762359479</v>
      </c>
      <c r="Q145" s="16">
        <f t="shared" si="26"/>
        <v>1.7318443736167088</v>
      </c>
      <c r="R145" s="17" t="e">
        <f>_xll.getRate("GBP LIBOR",K145)</f>
        <v>#NUM!</v>
      </c>
      <c r="S145" s="64">
        <f>IF('PoC Transaction'!$C$9/EOMONTH('PoC Transaction'!$C$9,0) = 1,   EOMONTH(DATE(YEAR($D$4),MONTH('PoC Transaction'!$C$9),DAY('PoC Transaction'!$C$9)),J146-$J$10-MONTH('PoC Transaction'!$C$9)+MONTH($D$4)+IF(DAY($D$4)&gt;=DAY('PoC Transaction'!$C$9),1,0)),
EDATE(DATE(YEAR($D$4),MONTH('PoC Transaction'!$C$9),DAY('PoC Transaction'!$C$9)),J146-$J$10-MONTH('PoC Transaction'!$C$9)+MONTH($D$4)+IF(DAY($D$4)&gt;=DAY('PoC Transaction'!$C$9),1,0)))</f>
        <v>46888</v>
      </c>
      <c r="T145" s="14">
        <f t="shared" si="25"/>
        <v>0.87019393989726523</v>
      </c>
      <c r="U145" s="60">
        <f t="shared" ca="1" si="27"/>
        <v>1.7306075012571975</v>
      </c>
    </row>
    <row r="146" spans="10:21" x14ac:dyDescent="0.4">
      <c r="J146" s="4">
        <v>137</v>
      </c>
      <c r="K146" s="51">
        <f t="shared" si="30"/>
        <v>46904</v>
      </c>
      <c r="L146" s="10">
        <f t="shared" si="28"/>
        <v>11.421917808219177</v>
      </c>
      <c r="M146" s="14">
        <f t="shared" si="23"/>
        <v>8.4699453551912565E-2</v>
      </c>
      <c r="N146" s="26">
        <f>SUM($M$6:M146)</f>
        <v>11.415300546448103</v>
      </c>
      <c r="O146" s="56">
        <f t="shared" si="24"/>
        <v>1.2313930963262607</v>
      </c>
      <c r="P146" s="14">
        <f t="shared" si="29"/>
        <v>0.86954100927364952</v>
      </c>
      <c r="Q146" s="16">
        <f t="shared" si="26"/>
        <v>1.7391717178354416</v>
      </c>
      <c r="R146" s="17" t="e">
        <f>_xll.getRate("GBP LIBOR",K146)</f>
        <v>#NUM!</v>
      </c>
      <c r="S146" s="64">
        <f>IF('PoC Transaction'!$C$9/EOMONTH('PoC Transaction'!$C$9,0) = 1,   EOMONTH(DATE(YEAR($D$4),MONTH('PoC Transaction'!$C$9),DAY('PoC Transaction'!$C$9)),J147-$J$10-MONTH('PoC Transaction'!$C$9)+MONTH($D$4)+IF(DAY($D$4)&gt;=DAY('PoC Transaction'!$C$9),1,0)),
EDATE(DATE(YEAR($D$4),MONTH('PoC Transaction'!$C$9),DAY('PoC Transaction'!$C$9)),J147-$J$10-MONTH('PoC Transaction'!$C$9)+MONTH($D$4)+IF(DAY($D$4)&gt;=DAY('PoC Transaction'!$C$9),1,0)))</f>
        <v>46919</v>
      </c>
      <c r="T146" s="14">
        <f t="shared" si="25"/>
        <v>0.86892676687475978</v>
      </c>
      <c r="U146" s="60">
        <f t="shared" ca="1" si="27"/>
        <v>1.7380324005512149</v>
      </c>
    </row>
    <row r="147" spans="10:21" x14ac:dyDescent="0.4">
      <c r="J147" s="4">
        <v>138</v>
      </c>
      <c r="K147" s="51">
        <f t="shared" si="30"/>
        <v>46934</v>
      </c>
      <c r="L147" s="10">
        <f t="shared" si="28"/>
        <v>11.504109589041096</v>
      </c>
      <c r="M147" s="14">
        <f t="shared" si="23"/>
        <v>8.1967213114754106E-2</v>
      </c>
      <c r="N147" s="26">
        <f>SUM($M$6:M147)</f>
        <v>11.497267759562858</v>
      </c>
      <c r="O147" s="56">
        <f t="shared" si="24"/>
        <v>1.2349778729623262</v>
      </c>
      <c r="P147" s="14">
        <f t="shared" si="29"/>
        <v>0.86831295837573286</v>
      </c>
      <c r="Q147" s="16">
        <f t="shared" si="26"/>
        <v>1.7464991922558459</v>
      </c>
      <c r="R147" s="17" t="e">
        <f>_xll.getRate("GBP LIBOR",K147)</f>
        <v>#NUM!</v>
      </c>
      <c r="S147" s="64">
        <f>IF('PoC Transaction'!$C$9/EOMONTH('PoC Transaction'!$C$9,0) = 1,   EOMONTH(DATE(YEAR($D$4),MONTH('PoC Transaction'!$C$9),DAY('PoC Transaction'!$C$9)),J148-$J$10-MONTH('PoC Transaction'!$C$9)+MONTH($D$4)+IF(DAY($D$4)&gt;=DAY('PoC Transaction'!$C$9),1,0)),
EDATE(DATE(YEAR($D$4),MONTH('PoC Transaction'!$C$9),DAY('PoC Transaction'!$C$9)),J148-$J$10-MONTH('PoC Transaction'!$C$9)+MONTH($D$4)+IF(DAY($D$4)&gt;=DAY('PoC Transaction'!$C$9),1,0)))</f>
        <v>46949</v>
      </c>
      <c r="T147" s="14">
        <f t="shared" si="25"/>
        <v>0.86769702235319646</v>
      </c>
      <c r="U147" s="60">
        <f t="shared" ca="1" si="27"/>
        <v>1.7452796784134472</v>
      </c>
    </row>
    <row r="148" spans="10:21" x14ac:dyDescent="0.4">
      <c r="J148" s="4">
        <v>139</v>
      </c>
      <c r="K148" s="51">
        <f t="shared" si="30"/>
        <v>46965</v>
      </c>
      <c r="L148" s="10">
        <f t="shared" si="28"/>
        <v>11.58904109589041</v>
      </c>
      <c r="M148" s="14">
        <f t="shared" si="23"/>
        <v>8.4699453551912565E-2</v>
      </c>
      <c r="N148" s="26">
        <f>SUM($M$6:M148)</f>
        <v>11.581967213114771</v>
      </c>
      <c r="O148" s="56">
        <f t="shared" si="24"/>
        <v>1.2386821421529273</v>
      </c>
      <c r="P148" s="14">
        <f t="shared" si="29"/>
        <v>0.86704050549673761</v>
      </c>
      <c r="Q148" s="16">
        <f t="shared" si="26"/>
        <v>1.7539469259314489</v>
      </c>
      <c r="R148" s="17" t="e">
        <f>_xll.getRate("GBP LIBOR",K148)</f>
        <v>#NUM!</v>
      </c>
      <c r="S148" s="64">
        <f>IF('PoC Transaction'!$C$9/EOMONTH('PoC Transaction'!$C$9,0) = 1,   EOMONTH(DATE(YEAR($D$4),MONTH('PoC Transaction'!$C$9),DAY('PoC Transaction'!$C$9)),J149-$J$10-MONTH('PoC Transaction'!$C$9)+MONTH($D$4)+IF(DAY($D$4)&gt;=DAY('PoC Transaction'!$C$9),1,0)),
EDATE(DATE(YEAR($D$4),MONTH('PoC Transaction'!$C$9),DAY('PoC Transaction'!$C$9)),J149-$J$10-MONTH('PoC Transaction'!$C$9)+MONTH($D$4)+IF(DAY($D$4)&gt;=DAY('PoC Transaction'!$C$9),1,0)))</f>
        <v>46980</v>
      </c>
      <c r="T148" s="14">
        <f t="shared" si="25"/>
        <v>0.86642287294707143</v>
      </c>
      <c r="U148" s="60">
        <f t="shared" ca="1" si="27"/>
        <v>1.7526488140485741</v>
      </c>
    </row>
    <row r="149" spans="10:21" x14ac:dyDescent="0.4">
      <c r="J149" s="4">
        <v>140</v>
      </c>
      <c r="K149" s="51">
        <f t="shared" si="30"/>
        <v>46996</v>
      </c>
      <c r="L149" s="10">
        <f t="shared" si="28"/>
        <v>11.673972602739726</v>
      </c>
      <c r="M149" s="14">
        <f t="shared" si="23"/>
        <v>8.4699453551912565E-2</v>
      </c>
      <c r="N149" s="26">
        <f>SUM($M$6:M149)</f>
        <v>11.666666666666684</v>
      </c>
      <c r="O149" s="56">
        <f t="shared" si="24"/>
        <v>1.2423864113435283</v>
      </c>
      <c r="P149" s="14">
        <f t="shared" si="29"/>
        <v>0.86576454982878215</v>
      </c>
      <c r="Q149" s="16">
        <f t="shared" si="26"/>
        <v>1.7612746693790315</v>
      </c>
      <c r="R149" s="17" t="e">
        <f>_xll.getRate("GBP LIBOR",K149)</f>
        <v>#NUM!</v>
      </c>
      <c r="S149" s="64">
        <f>IF('PoC Transaction'!$C$9/EOMONTH('PoC Transaction'!$C$9,0) = 1,   EOMONTH(DATE(YEAR($D$4),MONTH('PoC Transaction'!$C$9),DAY('PoC Transaction'!$C$9)),J150-$J$10-MONTH('PoC Transaction'!$C$9)+MONTH($D$4)+IF(DAY($D$4)&gt;=DAY('PoC Transaction'!$C$9),1,0)),
EDATE(DATE(YEAR($D$4),MONTH('PoC Transaction'!$C$9),DAY('PoC Transaction'!$C$9)),J150-$J$10-MONTH('PoC Transaction'!$C$9)+MONTH($D$4)+IF(DAY($D$4)&gt;=DAY('PoC Transaction'!$C$9),1,0)))</f>
        <v>47011</v>
      </c>
      <c r="T149" s="14">
        <f t="shared" si="25"/>
        <v>0.86514527289259768</v>
      </c>
      <c r="U149" s="60">
        <f t="shared" ca="1" si="27"/>
        <v>1.7600741134617737</v>
      </c>
    </row>
    <row r="150" spans="10:21" x14ac:dyDescent="0.4">
      <c r="J150" s="4">
        <v>141</v>
      </c>
      <c r="K150" s="51">
        <f t="shared" si="30"/>
        <v>47026</v>
      </c>
      <c r="L150" s="10">
        <f t="shared" si="28"/>
        <v>11.756164383561643</v>
      </c>
      <c r="M150" s="14">
        <f t="shared" si="23"/>
        <v>8.1967213114754106E-2</v>
      </c>
      <c r="N150" s="26">
        <f>SUM($M$6:M150)</f>
        <v>11.748633879781439</v>
      </c>
      <c r="O150" s="56">
        <f t="shared" si="24"/>
        <v>1.2459711879795941</v>
      </c>
      <c r="P150" s="14">
        <f t="shared" si="29"/>
        <v>0.8645264389220253</v>
      </c>
      <c r="Q150" s="16">
        <f t="shared" si="26"/>
        <v>1.7686025429997976</v>
      </c>
      <c r="R150" s="17" t="e">
        <f>_xll.getRate("GBP LIBOR",K150)</f>
        <v>#NUM!</v>
      </c>
      <c r="S150" s="64">
        <f>IF('PoC Transaction'!$C$9/EOMONTH('PoC Transaction'!$C$9,0) = 1,   EOMONTH(DATE(YEAR($D$4),MONTH('PoC Transaction'!$C$9),DAY('PoC Transaction'!$C$9)),J151-$J$10-MONTH('PoC Transaction'!$C$9)+MONTH($D$4)+IF(DAY($D$4)&gt;=DAY('PoC Transaction'!$C$9),1,0)),
EDATE(DATE(YEAR($D$4),MONTH('PoC Transaction'!$C$9),DAY('PoC Transaction'!$C$9)),J151-$J$10-MONTH('PoC Transaction'!$C$9)+MONTH($D$4)+IF(DAY($D$4)&gt;=DAY('PoC Transaction'!$C$9),1,0)))</f>
        <v>47041</v>
      </c>
      <c r="T150" s="14">
        <f t="shared" si="25"/>
        <v>0.86390549808945849</v>
      </c>
      <c r="U150" s="60">
        <f t="shared" ca="1" si="27"/>
        <v>1.7672638175719069</v>
      </c>
    </row>
    <row r="151" spans="10:21" x14ac:dyDescent="0.4">
      <c r="J151" s="4">
        <v>142</v>
      </c>
      <c r="K151" s="51">
        <f t="shared" si="30"/>
        <v>47057</v>
      </c>
      <c r="L151" s="10">
        <f t="shared" si="28"/>
        <v>11.841095890410958</v>
      </c>
      <c r="M151" s="14">
        <f t="shared" si="23"/>
        <v>8.4699453551912565E-2</v>
      </c>
      <c r="N151" s="26">
        <f>SUM($M$6:M151)</f>
        <v>11.833333333333352</v>
      </c>
      <c r="O151" s="56">
        <f t="shared" si="24"/>
        <v>1.2496754571701951</v>
      </c>
      <c r="P151" s="14">
        <f t="shared" si="29"/>
        <v>0.86324365277027704</v>
      </c>
      <c r="Q151" s="16">
        <f t="shared" si="26"/>
        <v>1.7759305511111156</v>
      </c>
      <c r="R151" s="17" t="e">
        <f>_xll.getRate("GBP LIBOR",K151)</f>
        <v>#NUM!</v>
      </c>
      <c r="S151" s="64">
        <f>IF('PoC Transaction'!$C$9/EOMONTH('PoC Transaction'!$C$9,0) = 1,   EOMONTH(DATE(YEAR($D$4),MONTH('PoC Transaction'!$C$9),DAY('PoC Transaction'!$C$9)),J152-$J$10-MONTH('PoC Transaction'!$C$9)+MONTH($D$4)+IF(DAY($D$4)&gt;=DAY('PoC Transaction'!$C$9),1,0)),
EDATE(DATE(YEAR($D$4),MONTH('PoC Transaction'!$C$9),DAY('PoC Transaction'!$C$9)),J152-$J$10-MONTH('PoC Transaction'!$C$9)+MONTH($D$4)+IF(DAY($D$4)&gt;=DAY('PoC Transaction'!$C$9),1,0)))</f>
        <v>47072</v>
      </c>
      <c r="T151" s="14">
        <f t="shared" si="25"/>
        <v>0.86262108770733392</v>
      </c>
      <c r="U151" s="60">
        <f t="shared" ca="1" si="27"/>
        <v>1.7746893822387477</v>
      </c>
    </row>
    <row r="152" spans="10:21" x14ac:dyDescent="0.4">
      <c r="J152" s="4">
        <v>143</v>
      </c>
      <c r="K152" s="51">
        <f t="shared" si="30"/>
        <v>47087</v>
      </c>
      <c r="L152" s="10">
        <f t="shared" si="28"/>
        <v>11.923287671232877</v>
      </c>
      <c r="M152" s="14">
        <f t="shared" si="23"/>
        <v>8.1967213114754106E-2</v>
      </c>
      <c r="N152" s="26">
        <f>SUM($M$6:M152)</f>
        <v>11.915300546448107</v>
      </c>
      <c r="O152" s="56">
        <f t="shared" si="24"/>
        <v>1.2532602338062608</v>
      </c>
      <c r="P152" s="14">
        <f t="shared" si="29"/>
        <v>0.8619989716337999</v>
      </c>
      <c r="Q152" s="16">
        <f t="shared" si="26"/>
        <v>1.7832586893761659</v>
      </c>
      <c r="R152" s="17" t="e">
        <f>_xll.getRate("GBP LIBOR",K152)</f>
        <v>#NUM!</v>
      </c>
      <c r="S152" s="64">
        <f>IF('PoC Transaction'!$C$9/EOMONTH('PoC Transaction'!$C$9,0) = 1,   EOMONTH(DATE(YEAR($D$4),MONTH('PoC Transaction'!$C$9),DAY('PoC Transaction'!$C$9)),J153-$J$10-MONTH('PoC Transaction'!$C$9)+MONTH($D$4)+IF(DAY($D$4)&gt;=DAY('PoC Transaction'!$C$9),1,0)),
EDATE(DATE(YEAR($D$4),MONTH('PoC Transaction'!$C$9),DAY('PoC Transaction'!$C$9)),J153-$J$10-MONTH('PoC Transaction'!$C$9)+MONTH($D$4)+IF(DAY($D$4)&gt;=DAY('PoC Transaction'!$C$9),1,0)))</f>
        <v>47102</v>
      </c>
      <c r="T152" s="14">
        <f t="shared" si="25"/>
        <v>0.86137476245793687</v>
      </c>
      <c r="U152" s="60">
        <f t="shared" ca="1" si="27"/>
        <v>1.7826174533679184</v>
      </c>
    </row>
    <row r="153" spans="10:21" x14ac:dyDescent="0.4">
      <c r="J153" s="4">
        <v>144</v>
      </c>
      <c r="K153" s="51">
        <f t="shared" si="30"/>
        <v>47118</v>
      </c>
      <c r="L153" s="10">
        <f t="shared" si="28"/>
        <v>12.008219178082191</v>
      </c>
      <c r="M153" s="14">
        <f t="shared" si="23"/>
        <v>8.4699453551912565E-2</v>
      </c>
      <c r="N153" s="26">
        <f>SUM($M$6:M153)</f>
        <v>12.00000000000002</v>
      </c>
      <c r="O153" s="56">
        <f t="shared" si="24"/>
        <v>1.2569645029968619</v>
      </c>
      <c r="P153" s="14">
        <f t="shared" si="29"/>
        <v>0.860709437550781</v>
      </c>
      <c r="Q153" s="16">
        <f t="shared" si="26"/>
        <v>1.7873356457900114</v>
      </c>
      <c r="R153" s="17" t="e">
        <f>_xll.getRate("GBP LIBOR",K153)</f>
        <v>#NUM!</v>
      </c>
      <c r="S153" s="64">
        <f>IF('PoC Transaction'!$C$9/EOMONTH('PoC Transaction'!$C$9,0) = 1,   EOMONTH(DATE(YEAR($D$4),MONTH('PoC Transaction'!$C$9),DAY('PoC Transaction'!$C$9)),J154-$J$10-MONTH('PoC Transaction'!$C$9)+MONTH($D$4)+IF(DAY($D$4)&gt;=DAY('PoC Transaction'!$C$9),1,0)),
EDATE(DATE(YEAR($D$4),MONTH('PoC Transaction'!$C$9),DAY('PoC Transaction'!$C$9)),J154-$J$10-MONTH('PoC Transaction'!$C$9)+MONTH($D$4)+IF(DAY($D$4)&gt;=DAY('PoC Transaction'!$C$9),1,0)))</f>
        <v>47133</v>
      </c>
      <c r="T153" s="14">
        <f t="shared" si="25"/>
        <v>0.86008309462328436</v>
      </c>
      <c r="U153" s="60">
        <f t="shared" ca="1" si="27"/>
        <v>1.7906287669513521</v>
      </c>
    </row>
    <row r="154" spans="10:21" x14ac:dyDescent="0.4">
      <c r="J154" s="4">
        <v>145</v>
      </c>
      <c r="K154" s="51">
        <f t="shared" si="30"/>
        <v>47149</v>
      </c>
      <c r="L154" s="10">
        <f t="shared" si="28"/>
        <v>12.093150684931507</v>
      </c>
      <c r="M154" s="14">
        <f t="shared" si="23"/>
        <v>8.4924021259076277E-2</v>
      </c>
      <c r="N154" s="26">
        <f>SUM($M$6:M154)</f>
        <v>12.084924021259095</v>
      </c>
      <c r="O154" s="56">
        <f t="shared" si="24"/>
        <v>1.2606785934933151</v>
      </c>
      <c r="P154" s="14">
        <f t="shared" si="29"/>
        <v>0.85941549787783067</v>
      </c>
      <c r="Q154" s="16">
        <f t="shared" si="26"/>
        <v>1.7943110832390641</v>
      </c>
      <c r="R154" s="17" t="e">
        <f>_xll.getRate("GBP LIBOR",K154)</f>
        <v>#NUM!</v>
      </c>
      <c r="S154" s="64">
        <f>IF('PoC Transaction'!$C$9/EOMONTH('PoC Transaction'!$C$9,0) = 1,   EOMONTH(DATE(YEAR($D$4),MONTH('PoC Transaction'!$C$9),DAY('PoC Transaction'!$C$9)),J155-$J$10-MONTH('PoC Transaction'!$C$9)+MONTH($D$4)+IF(DAY($D$4)&gt;=DAY('PoC Transaction'!$C$9),1,0)),
EDATE(DATE(YEAR($D$4),MONTH('PoC Transaction'!$C$9),DAY('PoC Transaction'!$C$9)),J155-$J$10-MONTH('PoC Transaction'!$C$9)+MONTH($D$4)+IF(DAY($D$4)&gt;=DAY('PoC Transaction'!$C$9),1,0)))</f>
        <v>47164</v>
      </c>
      <c r="T154" s="14">
        <f t="shared" si="25"/>
        <v>0.85878762294317323</v>
      </c>
      <c r="U154" s="60">
        <f t="shared" ca="1" si="27"/>
        <v>1.7981081401010179</v>
      </c>
    </row>
    <row r="155" spans="10:21" x14ac:dyDescent="0.4">
      <c r="J155" s="4">
        <v>146</v>
      </c>
      <c r="K155" s="51">
        <f t="shared" si="30"/>
        <v>47177</v>
      </c>
      <c r="L155" s="10">
        <f t="shared" si="28"/>
        <v>12.169863013698631</v>
      </c>
      <c r="M155" s="14">
        <f t="shared" si="23"/>
        <v>7.6712328767123292E-2</v>
      </c>
      <c r="N155" s="26">
        <f>SUM($M$6:M155)</f>
        <v>12.161636350026217</v>
      </c>
      <c r="O155" s="56">
        <f t="shared" si="24"/>
        <v>1.2640335515724384</v>
      </c>
      <c r="P155" s="14">
        <f t="shared" si="29"/>
        <v>0.85824383572813179</v>
      </c>
      <c r="Q155" s="16">
        <f t="shared" si="26"/>
        <v>1.8013990372816924</v>
      </c>
      <c r="R155" s="17" t="e">
        <f>_xll.getRate("GBP LIBOR",K155)</f>
        <v>#NUM!</v>
      </c>
      <c r="S155" s="64">
        <f>IF('PoC Transaction'!$C$9/EOMONTH('PoC Transaction'!$C$9,0) = 1,   EOMONTH(DATE(YEAR($D$4),MONTH('PoC Transaction'!$C$9),DAY('PoC Transaction'!$C$9)),J156-$J$10-MONTH('PoC Transaction'!$C$9)+MONTH($D$4)+IF(DAY($D$4)&gt;=DAY('PoC Transaction'!$C$9),1,0)),
EDATE(DATE(YEAR($D$4),MONTH('PoC Transaction'!$C$9),DAY('PoC Transaction'!$C$9)),J156-$J$10-MONTH('PoC Transaction'!$C$9)+MONTH($D$4)+IF(DAY($D$4)&gt;=DAY('PoC Transaction'!$C$9),1,0)))</f>
        <v>47192</v>
      </c>
      <c r="T155" s="14">
        <f t="shared" si="25"/>
        <v>0.857614362797671</v>
      </c>
      <c r="U155" s="60">
        <f t="shared" ca="1" si="27"/>
        <v>1.8049449506197135</v>
      </c>
    </row>
    <row r="156" spans="10:21" x14ac:dyDescent="0.4">
      <c r="J156" s="4">
        <v>147</v>
      </c>
      <c r="K156" s="51">
        <f t="shared" si="30"/>
        <v>47208</v>
      </c>
      <c r="L156" s="10">
        <f t="shared" si="28"/>
        <v>12.254794520547945</v>
      </c>
      <c r="M156" s="14">
        <f t="shared" si="23"/>
        <v>8.4931506849315067E-2</v>
      </c>
      <c r="N156" s="26">
        <f>SUM($M$6:M156)</f>
        <v>12.246567856875533</v>
      </c>
      <c r="O156" s="56">
        <f t="shared" si="24"/>
        <v>1.2677479694457534</v>
      </c>
      <c r="P156" s="14">
        <f t="shared" si="29"/>
        <v>0.85694343387360861</v>
      </c>
      <c r="Q156" s="16">
        <f t="shared" si="26"/>
        <v>1.8087273943160564</v>
      </c>
      <c r="R156" s="17" t="e">
        <f>_xll.getRate("GBP LIBOR",K156)</f>
        <v>#NUM!</v>
      </c>
      <c r="S156" s="64">
        <f>IF('PoC Transaction'!$C$9/EOMONTH('PoC Transaction'!$C$9,0) = 1,   EOMONTH(DATE(YEAR($D$4),MONTH('PoC Transaction'!$C$9),DAY('PoC Transaction'!$C$9)),J157-$J$10-MONTH('PoC Transaction'!$C$9)+MONTH($D$4)+IF(DAY($D$4)&gt;=DAY('PoC Transaction'!$C$9),1,0)),
EDATE(DATE(YEAR($D$4),MONTH('PoC Transaction'!$C$9),DAY('PoC Transaction'!$C$9)),J157-$J$10-MONTH('PoC Transaction'!$C$9)+MONTH($D$4)+IF(DAY($D$4)&gt;=DAY('PoC Transaction'!$C$9),1,0)))</f>
        <v>47223</v>
      </c>
      <c r="T156" s="14">
        <f t="shared" si="25"/>
        <v>0.85631238151947753</v>
      </c>
      <c r="U156" s="60">
        <f t="shared" ca="1" si="27"/>
        <v>1.8123915713997851</v>
      </c>
    </row>
    <row r="157" spans="10:21" x14ac:dyDescent="0.4">
      <c r="J157" s="4">
        <v>148</v>
      </c>
      <c r="K157" s="51">
        <f t="shared" si="30"/>
        <v>47238</v>
      </c>
      <c r="L157" s="10">
        <f t="shared" si="28"/>
        <v>12.336986301369864</v>
      </c>
      <c r="M157" s="14">
        <f t="shared" si="23"/>
        <v>8.2191780821917818E-2</v>
      </c>
      <c r="N157" s="26">
        <f>SUM($M$6:M157)</f>
        <v>12.32875963769745</v>
      </c>
      <c r="O157" s="56">
        <f t="shared" si="24"/>
        <v>1.2713425673876713</v>
      </c>
      <c r="P157" s="14">
        <f t="shared" si="29"/>
        <v>0.85568179387171772</v>
      </c>
      <c r="Q157" s="16">
        <f t="shared" si="26"/>
        <v>1.8160558803599569</v>
      </c>
      <c r="R157" s="17" t="e">
        <f>_xll.getRate("GBP LIBOR",K157)</f>
        <v>#NUM!</v>
      </c>
      <c r="S157" s="64">
        <f>IF('PoC Transaction'!$C$9/EOMONTH('PoC Transaction'!$C$9,0) = 1,   EOMONTH(DATE(YEAR($D$4),MONTH('PoC Transaction'!$C$9),DAY('PoC Transaction'!$C$9)),J158-$J$10-MONTH('PoC Transaction'!$C$9)+MONTH($D$4)+IF(DAY($D$4)&gt;=DAY('PoC Transaction'!$C$9),1,0)),
EDATE(DATE(YEAR($D$4),MONTH('PoC Transaction'!$C$9),DAY('PoC Transaction'!$C$9)),J158-$J$10-MONTH('PoC Transaction'!$C$9)+MONTH($D$4)+IF(DAY($D$4)&gt;=DAY('PoC Transaction'!$C$9),1,0)))</f>
        <v>47253</v>
      </c>
      <c r="T157" s="14">
        <f t="shared" si="25"/>
        <v>0.85504914126835363</v>
      </c>
      <c r="U157" s="60">
        <f t="shared" ca="1" si="27"/>
        <v>1.8196019206461855</v>
      </c>
    </row>
    <row r="158" spans="10:21" x14ac:dyDescent="0.4">
      <c r="J158" s="4">
        <v>149</v>
      </c>
      <c r="K158" s="51">
        <f t="shared" si="30"/>
        <v>47269</v>
      </c>
      <c r="L158" s="10">
        <f t="shared" si="28"/>
        <v>12.421917808219177</v>
      </c>
      <c r="M158" s="14">
        <f t="shared" si="23"/>
        <v>8.4931506849315067E-2</v>
      </c>
      <c r="N158" s="26">
        <f>SUM($M$6:M158)</f>
        <v>12.413691144546766</v>
      </c>
      <c r="O158" s="56">
        <f t="shared" si="24"/>
        <v>1.2750569852609863</v>
      </c>
      <c r="P158" s="14">
        <f t="shared" si="29"/>
        <v>0.85437482738609272</v>
      </c>
      <c r="Q158" s="16">
        <f t="shared" si="26"/>
        <v>1.8233844997440407</v>
      </c>
      <c r="R158" s="17" t="e">
        <f>_xll.getRate("GBP LIBOR",K158)</f>
        <v>#NUM!</v>
      </c>
      <c r="S158" s="64">
        <f>IF('PoC Transaction'!$C$9/EOMONTH('PoC Transaction'!$C$9,0) = 1,   EOMONTH(DATE(YEAR($D$4),MONTH('PoC Transaction'!$C$9),DAY('PoC Transaction'!$C$9)),J159-$J$10-MONTH('PoC Transaction'!$C$9)+MONTH($D$4)+IF(DAY($D$4)&gt;=DAY('PoC Transaction'!$C$9),1,0)),
EDATE(DATE(YEAR($D$4),MONTH('PoC Transaction'!$C$9),DAY('PoC Transaction'!$C$9)),J159-$J$10-MONTH('PoC Transaction'!$C$9)+MONTH($D$4)+IF(DAY($D$4)&gt;=DAY('PoC Transaction'!$C$9),1,0)))</f>
        <v>47284</v>
      </c>
      <c r="T158" s="14">
        <f t="shared" si="25"/>
        <v>0.85374061578172622</v>
      </c>
      <c r="U158" s="60">
        <f t="shared" ca="1" si="27"/>
        <v>1.8270488079978664</v>
      </c>
    </row>
    <row r="159" spans="10:21" x14ac:dyDescent="0.4">
      <c r="J159" s="4">
        <v>150</v>
      </c>
      <c r="K159" s="51">
        <f t="shared" si="30"/>
        <v>47299</v>
      </c>
      <c r="L159" s="10">
        <f t="shared" si="28"/>
        <v>12.504109589041096</v>
      </c>
      <c r="M159" s="14">
        <f t="shared" si="23"/>
        <v>8.2191780821917818E-2</v>
      </c>
      <c r="N159" s="26">
        <f>SUM($M$6:M159)</f>
        <v>12.495882925368683</v>
      </c>
      <c r="O159" s="56">
        <f t="shared" si="24"/>
        <v>1.2786515832029042</v>
      </c>
      <c r="P159" s="14">
        <f t="shared" si="29"/>
        <v>0.8531068749594406</v>
      </c>
      <c r="Q159" s="16">
        <f t="shared" si="26"/>
        <v>1.8307132481186317</v>
      </c>
      <c r="R159" s="17" t="e">
        <f>_xll.getRate("GBP LIBOR",K159)</f>
        <v>#NUM!</v>
      </c>
      <c r="S159" s="64">
        <f>IF('PoC Transaction'!$C$9/EOMONTH('PoC Transaction'!$C$9,0) = 1,   EOMONTH(DATE(YEAR($D$4),MONTH('PoC Transaction'!$C$9),DAY('PoC Transaction'!$C$9)),J160-$J$10-MONTH('PoC Transaction'!$C$9)+MONTH($D$4)+IF(DAY($D$4)&gt;=DAY('PoC Transaction'!$C$9),1,0)),
EDATE(DATE(YEAR($D$4),MONTH('PoC Transaction'!$C$9),DAY('PoC Transaction'!$C$9)),J160-$J$10-MONTH('PoC Transaction'!$C$9)+MONTH($D$4)+IF(DAY($D$4)&gt;=DAY('PoC Transaction'!$C$9),1,0)))</f>
        <v>47314</v>
      </c>
      <c r="T159" s="14">
        <f t="shared" si="25"/>
        <v>0.85247108314887887</v>
      </c>
      <c r="U159" s="60">
        <f t="shared" ca="1" si="27"/>
        <v>1.834317548117359</v>
      </c>
    </row>
    <row r="160" spans="10:21" x14ac:dyDescent="0.4">
      <c r="J160" s="4">
        <v>151</v>
      </c>
      <c r="K160" s="51">
        <f t="shared" si="30"/>
        <v>47330</v>
      </c>
      <c r="L160" s="10">
        <f t="shared" si="28"/>
        <v>12.58904109589041</v>
      </c>
      <c r="M160" s="14">
        <f t="shared" si="23"/>
        <v>8.4931506849315067E-2</v>
      </c>
      <c r="N160" s="26">
        <f>SUM($M$6:M160)</f>
        <v>12.580814432217998</v>
      </c>
      <c r="O160" s="56">
        <f t="shared" si="24"/>
        <v>1.2823660010762192</v>
      </c>
      <c r="P160" s="14">
        <f t="shared" si="29"/>
        <v>0.85179342747956344</v>
      </c>
      <c r="Q160" s="16">
        <f t="shared" si="26"/>
        <v>1.8381622753982363</v>
      </c>
      <c r="R160" s="17" t="e">
        <f>_xll.getRate("GBP LIBOR",K160)</f>
        <v>#NUM!</v>
      </c>
      <c r="S160" s="64">
        <f>IF('PoC Transaction'!$C$9/EOMONTH('PoC Transaction'!$C$9,0) = 1,   EOMONTH(DATE(YEAR($D$4),MONTH('PoC Transaction'!$C$9),DAY('PoC Transaction'!$C$9)),J161-$J$10-MONTH('PoC Transaction'!$C$9)+MONTH($D$4)+IF(DAY($D$4)&gt;=DAY('PoC Transaction'!$C$9),1,0)),
EDATE(DATE(YEAR($D$4),MONTH('PoC Transaction'!$C$9),DAY('PoC Transaction'!$C$9)),J161-$J$10-MONTH('PoC Transaction'!$C$9)+MONTH($D$4)+IF(DAY($D$4)&gt;=DAY('PoC Transaction'!$C$9),1,0)))</f>
        <v>47345</v>
      </c>
      <c r="T160" s="14">
        <f t="shared" si="25"/>
        <v>0.85115605587387932</v>
      </c>
      <c r="U160" s="60">
        <f t="shared" ca="1" si="27"/>
        <v>1.8417085071098072</v>
      </c>
    </row>
    <row r="161" spans="10:21" x14ac:dyDescent="0.4">
      <c r="J161" s="4">
        <v>152</v>
      </c>
      <c r="K161" s="51">
        <f t="shared" si="30"/>
        <v>47361</v>
      </c>
      <c r="L161" s="10">
        <f t="shared" si="28"/>
        <v>12.673972602739726</v>
      </c>
      <c r="M161" s="14">
        <f t="shared" si="23"/>
        <v>8.4931506849315067E-2</v>
      </c>
      <c r="N161" s="26">
        <f>SUM($M$6:M161)</f>
        <v>12.665745939067314</v>
      </c>
      <c r="O161" s="56">
        <f t="shared" si="24"/>
        <v>1.2860804189495343</v>
      </c>
      <c r="P161" s="14">
        <f t="shared" si="29"/>
        <v>0.85047671849767947</v>
      </c>
      <c r="Q161" s="16">
        <f t="shared" si="26"/>
        <v>1.845491290379786</v>
      </c>
      <c r="R161" s="17" t="e">
        <f>_xll.getRate("GBP LIBOR",K161)</f>
        <v>#NUM!</v>
      </c>
      <c r="S161" s="64">
        <f>IF('PoC Transaction'!$C$9/EOMONTH('PoC Transaction'!$C$9,0) = 1,   EOMONTH(DATE(YEAR($D$4),MONTH('PoC Transaction'!$C$9),DAY('PoC Transaction'!$C$9)),J162-$J$10-MONTH('PoC Transaction'!$C$9)+MONTH($D$4)+IF(DAY($D$4)&gt;=DAY('PoC Transaction'!$C$9),1,0)),
EDATE(DATE(YEAR($D$4),MONTH('PoC Transaction'!$C$9),DAY('PoC Transaction'!$C$9)),J162-$J$10-MONTH('PoC Transaction'!$C$9)+MONTH($D$4)+IF(DAY($D$4)&gt;=DAY('PoC Transaction'!$C$9),1,0)))</f>
        <v>47376</v>
      </c>
      <c r="T161" s="14">
        <f t="shared" si="25"/>
        <v>0.84983781878707765</v>
      </c>
      <c r="U161" s="60">
        <f t="shared" ca="1" si="27"/>
        <v>1.8491557964238625</v>
      </c>
    </row>
    <row r="162" spans="10:21" x14ac:dyDescent="0.4">
      <c r="J162" s="4">
        <v>153</v>
      </c>
      <c r="K162" s="51">
        <f t="shared" si="30"/>
        <v>47391</v>
      </c>
      <c r="L162" s="10">
        <f t="shared" si="28"/>
        <v>12.756164383561643</v>
      </c>
      <c r="M162" s="14">
        <f t="shared" si="23"/>
        <v>8.2191780821917818E-2</v>
      </c>
      <c r="N162" s="26">
        <f>SUM($M$6:M162)</f>
        <v>12.747937719889231</v>
      </c>
      <c r="O162" s="56">
        <f t="shared" ref="O162:O188" si="31">$O$129+($O$189-$O$129)/($N$189-$N$129)*(N162-$N$129)</f>
        <v>1.2896750168914521</v>
      </c>
      <c r="P162" s="14">
        <f t="shared" si="29"/>
        <v>0.84919939903416475</v>
      </c>
      <c r="Q162" s="16">
        <f t="shared" si="26"/>
        <v>1.8528204343206234</v>
      </c>
      <c r="R162" s="17" t="e">
        <f>_xll.getRate("GBP LIBOR",K162)</f>
        <v>#NUM!</v>
      </c>
      <c r="S162" s="64">
        <f>IF('PoC Transaction'!$C$9/EOMONTH('PoC Transaction'!$C$9,0) = 1,   EOMONTH(DATE(YEAR($D$4),MONTH('PoC Transaction'!$C$9),DAY('PoC Transaction'!$C$9)),J163-$J$10-MONTH('PoC Transaction'!$C$9)+MONTH($D$4)+IF(DAY($D$4)&gt;=DAY('PoC Transaction'!$C$9),1,0)),
EDATE(DATE(YEAR($D$4),MONTH('PoC Transaction'!$C$9),DAY('PoC Transaction'!$C$9)),J163-$J$10-MONTH('PoC Transaction'!$C$9)+MONTH($D$4)+IF(DAY($D$4)&gt;=DAY('PoC Transaction'!$C$9),1,0)))</f>
        <v>47406</v>
      </c>
      <c r="T162" s="14">
        <f t="shared" si="25"/>
        <v>0.8485589494380601</v>
      </c>
      <c r="U162" s="60">
        <f t="shared" ca="1" si="27"/>
        <v>1.8563667929325955</v>
      </c>
    </row>
    <row r="163" spans="10:21" x14ac:dyDescent="0.4">
      <c r="J163" s="4">
        <v>154</v>
      </c>
      <c r="K163" s="51">
        <f t="shared" si="30"/>
        <v>47422</v>
      </c>
      <c r="L163" s="10">
        <f t="shared" si="28"/>
        <v>12.841095890410958</v>
      </c>
      <c r="M163" s="14">
        <f t="shared" si="23"/>
        <v>8.4931506849315067E-2</v>
      </c>
      <c r="N163" s="26">
        <f>SUM($M$6:M163)</f>
        <v>12.832869226738547</v>
      </c>
      <c r="O163" s="56">
        <f t="shared" si="31"/>
        <v>1.2933894347647672</v>
      </c>
      <c r="P163" s="14">
        <f t="shared" si="29"/>
        <v>0.84787633558268716</v>
      </c>
      <c r="Q163" s="16">
        <f t="shared" si="26"/>
        <v>1.8601497115533938</v>
      </c>
      <c r="R163" s="17" t="e">
        <f>_xll.getRate("GBP LIBOR",K163)</f>
        <v>#NUM!</v>
      </c>
      <c r="S163" s="64">
        <f>IF('PoC Transaction'!$C$9/EOMONTH('PoC Transaction'!$C$9,0) = 1,   EOMONTH(DATE(YEAR($D$4),MONTH('PoC Transaction'!$C$9),DAY('PoC Transaction'!$C$9)),J164-$J$10-MONTH('PoC Transaction'!$C$9)+MONTH($D$4)+IF(DAY($D$4)&gt;=DAY('PoC Transaction'!$C$9),1,0)),
EDATE(DATE(YEAR($D$4),MONTH('PoC Transaction'!$C$9),DAY('PoC Transaction'!$C$9)),J164-$J$10-MONTH('PoC Transaction'!$C$9)+MONTH($D$4)+IF(DAY($D$4)&gt;=DAY('PoC Transaction'!$C$9),1,0)))</f>
        <v>47437</v>
      </c>
      <c r="T163" s="14">
        <f t="shared" si="25"/>
        <v>0.84723437842673899</v>
      </c>
      <c r="U163" s="60">
        <f t="shared" ca="1" si="27"/>
        <v>1.8638143487198944</v>
      </c>
    </row>
    <row r="164" spans="10:21" x14ac:dyDescent="0.4">
      <c r="J164" s="4">
        <v>155</v>
      </c>
      <c r="K164" s="51">
        <f t="shared" si="30"/>
        <v>47452</v>
      </c>
      <c r="L164" s="10">
        <f t="shared" si="28"/>
        <v>12.923287671232877</v>
      </c>
      <c r="M164" s="14">
        <f t="shared" si="23"/>
        <v>8.2191780821917818E-2</v>
      </c>
      <c r="N164" s="26">
        <f>SUM($M$6:M164)</f>
        <v>12.915061007560464</v>
      </c>
      <c r="O164" s="56">
        <f t="shared" si="31"/>
        <v>1.2969840327066851</v>
      </c>
      <c r="P164" s="14">
        <f t="shared" si="29"/>
        <v>0.84659290731925418</v>
      </c>
      <c r="Q164" s="16">
        <f t="shared" si="26"/>
        <v>1.8674791177294425</v>
      </c>
      <c r="R164" s="17" t="e">
        <f>_xll.getRate("GBP LIBOR",K164)</f>
        <v>#NUM!</v>
      </c>
      <c r="S164" s="64">
        <f>IF('PoC Transaction'!$C$9/EOMONTH('PoC Transaction'!$C$9,0) = 1,   EOMONTH(DATE(YEAR($D$4),MONTH('PoC Transaction'!$C$9),DAY('PoC Transaction'!$C$9)),J165-$J$10-MONTH('PoC Transaction'!$C$9)+MONTH($D$4)+IF(DAY($D$4)&gt;=DAY('PoC Transaction'!$C$9),1,0)),
EDATE(DATE(YEAR($D$4),MONTH('PoC Transaction'!$C$9),DAY('PoC Transaction'!$C$9)),J165-$J$10-MONTH('PoC Transaction'!$C$9)+MONTH($D$4)+IF(DAY($D$4)&gt;=DAY('PoC Transaction'!$C$9),1,0)))</f>
        <v>47467</v>
      </c>
      <c r="T164" s="14">
        <f t="shared" si="25"/>
        <v>0.84594942043956378</v>
      </c>
      <c r="U164" s="60">
        <f t="shared" ca="1" si="27"/>
        <v>1.8710837412256875</v>
      </c>
    </row>
    <row r="165" spans="10:21" x14ac:dyDescent="0.4">
      <c r="J165" s="4">
        <v>156</v>
      </c>
      <c r="K165" s="51">
        <f t="shared" si="30"/>
        <v>47483</v>
      </c>
      <c r="L165" s="10">
        <f t="shared" si="28"/>
        <v>13.008219178082191</v>
      </c>
      <c r="M165" s="14">
        <f t="shared" si="23"/>
        <v>8.4931506849315067E-2</v>
      </c>
      <c r="N165" s="26">
        <f>SUM($M$6:M165)</f>
        <v>12.999992514409779</v>
      </c>
      <c r="O165" s="56">
        <f t="shared" si="31"/>
        <v>1.3006984505800001</v>
      </c>
      <c r="P165" s="14">
        <f t="shared" si="29"/>
        <v>0.84526357353116055</v>
      </c>
      <c r="Q165" s="16">
        <f t="shared" si="26"/>
        <v>1.8749288135447184</v>
      </c>
      <c r="R165" s="17" t="e">
        <f>_xll.getRate("GBP LIBOR",K165)</f>
        <v>#NUM!</v>
      </c>
      <c r="S165" s="64">
        <f>IF('PoC Transaction'!$C$9/EOMONTH('PoC Transaction'!$C$9,0) = 1,   EOMONTH(DATE(YEAR($D$4),MONTH('PoC Transaction'!$C$9),DAY('PoC Transaction'!$C$9)),J166-$J$10-MONTH('PoC Transaction'!$C$9)+MONTH($D$4)+IF(DAY($D$4)&gt;=DAY('PoC Transaction'!$C$9),1,0)),
EDATE(DATE(YEAR($D$4),MONTH('PoC Transaction'!$C$9),DAY('PoC Transaction'!$C$9)),J166-$J$10-MONTH('PoC Transaction'!$C$9)+MONTH($D$4)+IF(DAY($D$4)&gt;=DAY('PoC Transaction'!$C$9),1,0)))</f>
        <v>47498</v>
      </c>
      <c r="T165" s="14">
        <f t="shared" si="25"/>
        <v>0.84461855874259062</v>
      </c>
      <c r="U165" s="60">
        <f t="shared" ca="1" si="27"/>
        <v>1.8783590852818444</v>
      </c>
    </row>
    <row r="166" spans="10:21" x14ac:dyDescent="0.4">
      <c r="J166" s="4">
        <v>157</v>
      </c>
      <c r="K166" s="51">
        <f t="shared" si="30"/>
        <v>47514</v>
      </c>
      <c r="L166" s="10">
        <f t="shared" si="28"/>
        <v>13.093150684931507</v>
      </c>
      <c r="M166" s="14">
        <f t="shared" si="23"/>
        <v>8.4931506849315067E-2</v>
      </c>
      <c r="N166" s="26">
        <f>SUM($M$6:M166)</f>
        <v>13.084924021259095</v>
      </c>
      <c r="O166" s="56">
        <f t="shared" si="31"/>
        <v>1.3044128684533152</v>
      </c>
      <c r="P166" s="14">
        <f t="shared" si="29"/>
        <v>0.84393108547966411</v>
      </c>
      <c r="Q166" s="16">
        <f t="shared" si="26"/>
        <v>1.8820181691099336</v>
      </c>
      <c r="R166" s="17" t="e">
        <f>_xll.getRate("GBP LIBOR",K166)</f>
        <v>#NUM!</v>
      </c>
      <c r="S166" s="64">
        <f>IF('PoC Transaction'!$C$9/EOMONTH('PoC Transaction'!$C$9,0) = 1,   EOMONTH(DATE(YEAR($D$4),MONTH('PoC Transaction'!$C$9),DAY('PoC Transaction'!$C$9)),J167-$J$10-MONTH('PoC Transaction'!$C$9)+MONTH($D$4)+IF(DAY($D$4)&gt;=DAY('PoC Transaction'!$C$9),1,0)),
EDATE(DATE(YEAR($D$4),MONTH('PoC Transaction'!$C$9),DAY('PoC Transaction'!$C$9)),J167-$J$10-MONTH('PoC Transaction'!$C$9)+MONTH($D$4)+IF(DAY($D$4)&gt;=DAY('PoC Transaction'!$C$9),1,0)))</f>
        <v>47529</v>
      </c>
      <c r="T166" s="14">
        <f t="shared" si="25"/>
        <v>0.84328467594638756</v>
      </c>
      <c r="U166" s="60">
        <f t="shared" ca="1" si="27"/>
        <v>1.8858160391411305</v>
      </c>
    </row>
    <row r="167" spans="10:21" x14ac:dyDescent="0.4">
      <c r="J167" s="4">
        <v>158</v>
      </c>
      <c r="K167" s="51">
        <f t="shared" si="30"/>
        <v>47542</v>
      </c>
      <c r="L167" s="10">
        <f t="shared" si="28"/>
        <v>13.169863013698631</v>
      </c>
      <c r="M167" s="14">
        <f t="shared" si="23"/>
        <v>7.6712328767123292E-2</v>
      </c>
      <c r="N167" s="26">
        <f>SUM($M$6:M167)</f>
        <v>13.161636350026217</v>
      </c>
      <c r="O167" s="56">
        <f t="shared" si="31"/>
        <v>1.3077678265324384</v>
      </c>
      <c r="P167" s="14">
        <f t="shared" si="29"/>
        <v>0.84272485485978821</v>
      </c>
      <c r="Q167" s="16">
        <f t="shared" si="26"/>
        <v>1.8891076410189056</v>
      </c>
      <c r="R167" s="17" t="e">
        <f>_xll.getRate("GBP LIBOR",K167)</f>
        <v>#NUM!</v>
      </c>
      <c r="S167" s="64">
        <f>IF('PoC Transaction'!$C$9/EOMONTH('PoC Transaction'!$C$9,0) = 1,   EOMONTH(DATE(YEAR($D$4),MONTH('PoC Transaction'!$C$9),DAY('PoC Transaction'!$C$9)),J168-$J$10-MONTH('PoC Transaction'!$C$9)+MONTH($D$4)+IF(DAY($D$4)&gt;=DAY('PoC Transaction'!$C$9),1,0)),
EDATE(DATE(YEAR($D$4),MONTH('PoC Transaction'!$C$9),DAY('PoC Transaction'!$C$9)),J168-$J$10-MONTH('PoC Transaction'!$C$9)+MONTH($D$4)+IF(DAY($D$4)&gt;=DAY('PoC Transaction'!$C$9),1,0)))</f>
        <v>47557</v>
      </c>
      <c r="T167" s="14">
        <f t="shared" si="25"/>
        <v>0.84207696126423937</v>
      </c>
      <c r="U167" s="60">
        <f t="shared" ca="1" si="27"/>
        <v>1.8926543136794427</v>
      </c>
    </row>
    <row r="168" spans="10:21" x14ac:dyDescent="0.4">
      <c r="J168" s="4">
        <v>159</v>
      </c>
      <c r="K168" s="51">
        <f t="shared" si="30"/>
        <v>47573</v>
      </c>
      <c r="L168" s="10">
        <f t="shared" si="28"/>
        <v>13.254794520547945</v>
      </c>
      <c r="M168" s="14">
        <f t="shared" si="23"/>
        <v>8.4931506849315067E-2</v>
      </c>
      <c r="N168" s="26">
        <f>SUM($M$6:M168)</f>
        <v>13.246567856875533</v>
      </c>
      <c r="O168" s="56">
        <f t="shared" si="31"/>
        <v>1.3114822444057535</v>
      </c>
      <c r="P168" s="14">
        <f t="shared" si="29"/>
        <v>0.84138642377618567</v>
      </c>
      <c r="Q168" s="16">
        <f t="shared" si="26"/>
        <v>1.8964375672605449</v>
      </c>
      <c r="R168" s="17" t="e">
        <f>_xll.getRate("GBP LIBOR",K168)</f>
        <v>#NUM!</v>
      </c>
      <c r="S168" s="64">
        <f>IF('PoC Transaction'!$C$9/EOMONTH('PoC Transaction'!$C$9,0) = 1,   EOMONTH(DATE(YEAR($D$4),MONTH('PoC Transaction'!$C$9),DAY('PoC Transaction'!$C$9)),J169-$J$10-MONTH('PoC Transaction'!$C$9)+MONTH($D$4)+IF(DAY($D$4)&gt;=DAY('PoC Transaction'!$C$9),1,0)),
EDATE(DATE(YEAR($D$4),MONTH('PoC Transaction'!$C$9),DAY('PoC Transaction'!$C$9)),J169-$J$10-MONTH('PoC Transaction'!$C$9)+MONTH($D$4)+IF(DAY($D$4)&gt;=DAY('PoC Transaction'!$C$9),1,0)))</f>
        <v>47588</v>
      </c>
      <c r="T168" s="14">
        <f t="shared" si="25"/>
        <v>0.84073707366745143</v>
      </c>
      <c r="U168" s="60">
        <f t="shared" ca="1" si="27"/>
        <v>1.9001025289246298</v>
      </c>
    </row>
    <row r="169" spans="10:21" x14ac:dyDescent="0.4">
      <c r="J169" s="4">
        <v>160</v>
      </c>
      <c r="K169" s="51">
        <f t="shared" si="30"/>
        <v>47603</v>
      </c>
      <c r="L169" s="10">
        <f t="shared" si="28"/>
        <v>13.336986301369864</v>
      </c>
      <c r="M169" s="14">
        <f t="shared" si="23"/>
        <v>8.2191780821917818E-2</v>
      </c>
      <c r="N169" s="26">
        <f>SUM($M$6:M169)</f>
        <v>13.32875963769745</v>
      </c>
      <c r="O169" s="56">
        <f t="shared" si="31"/>
        <v>1.3150768423476713</v>
      </c>
      <c r="P169" s="14">
        <f t="shared" si="29"/>
        <v>0.84008822470248623</v>
      </c>
      <c r="Q169" s="16">
        <f t="shared" si="26"/>
        <v>1.903767622408159</v>
      </c>
      <c r="R169" s="17" t="e">
        <f>_xll.getRate("GBP LIBOR",K169)</f>
        <v>#NUM!</v>
      </c>
      <c r="S169" s="64">
        <f>IF('PoC Transaction'!$C$9/EOMONTH('PoC Transaction'!$C$9,0) = 1,   EOMONTH(DATE(YEAR($D$4),MONTH('PoC Transaction'!$C$9),DAY('PoC Transaction'!$C$9)),J170-$J$10-MONTH('PoC Transaction'!$C$9)+MONTH($D$4)+IF(DAY($D$4)&gt;=DAY('PoC Transaction'!$C$9),1,0)),
EDATE(DATE(YEAR($D$4),MONTH('PoC Transaction'!$C$9),DAY('PoC Transaction'!$C$9)),J170-$J$10-MONTH('PoC Transaction'!$C$9)+MONTH($D$4)+IF(DAY($D$4)&gt;=DAY('PoC Transaction'!$C$9),1,0)))</f>
        <v>47618</v>
      </c>
      <c r="T169" s="14">
        <f t="shared" si="25"/>
        <v>0.83943739496201386</v>
      </c>
      <c r="U169" s="60">
        <f t="shared" ca="1" si="27"/>
        <v>1.9073144219071692</v>
      </c>
    </row>
    <row r="170" spans="10:21" x14ac:dyDescent="0.4">
      <c r="J170" s="4">
        <v>161</v>
      </c>
      <c r="K170" s="51">
        <f t="shared" si="30"/>
        <v>47634</v>
      </c>
      <c r="L170" s="10">
        <f t="shared" si="28"/>
        <v>13.421917808219177</v>
      </c>
      <c r="M170" s="14">
        <f t="shared" si="23"/>
        <v>8.4931506849315067E-2</v>
      </c>
      <c r="N170" s="26">
        <f>SUM($M$6:M170)</f>
        <v>13.413691144546766</v>
      </c>
      <c r="O170" s="56">
        <f t="shared" si="31"/>
        <v>1.3187912602209864</v>
      </c>
      <c r="P170" s="14">
        <f t="shared" si="29"/>
        <v>0.8387437323120629</v>
      </c>
      <c r="Q170" s="16">
        <f t="shared" si="26"/>
        <v>1.9110978107726773</v>
      </c>
      <c r="R170" s="17" t="e">
        <f>_xll.getRate("GBP LIBOR",K170)</f>
        <v>#NUM!</v>
      </c>
      <c r="S170" s="64">
        <f>IF('PoC Transaction'!$C$9/EOMONTH('PoC Transaction'!$C$9,0) = 1,   EOMONTH(DATE(YEAR($D$4),MONTH('PoC Transaction'!$C$9),DAY('PoC Transaction'!$C$9)),J171-$J$10-MONTH('PoC Transaction'!$C$9)+MONTH($D$4)+IF(DAY($D$4)&gt;=DAY('PoC Transaction'!$C$9),1,0)),
EDATE(DATE(YEAR($D$4),MONTH('PoC Transaction'!$C$9),DAY('PoC Transaction'!$C$9)),J171-$J$10-MONTH('PoC Transaction'!$C$9)+MONTH($D$4)+IF(DAY($D$4)&gt;=DAY('PoC Transaction'!$C$9),1,0)))</f>
        <v>47649</v>
      </c>
      <c r="T170" s="14">
        <f t="shared" si="25"/>
        <v>0.83809146675076474</v>
      </c>
      <c r="U170" s="60">
        <f t="shared" ca="1" si="27"/>
        <v>1.9147629034881986</v>
      </c>
    </row>
    <row r="171" spans="10:21" x14ac:dyDescent="0.4">
      <c r="J171" s="4">
        <v>162</v>
      </c>
      <c r="K171" s="51">
        <f t="shared" si="30"/>
        <v>47664</v>
      </c>
      <c r="L171" s="10">
        <f t="shared" si="28"/>
        <v>13.504109589041096</v>
      </c>
      <c r="M171" s="14">
        <f t="shared" si="23"/>
        <v>8.2191780821917818E-2</v>
      </c>
      <c r="N171" s="26">
        <f>SUM($M$6:M171)</f>
        <v>13.495882925368683</v>
      </c>
      <c r="O171" s="56">
        <f t="shared" si="31"/>
        <v>1.322385858162904</v>
      </c>
      <c r="P171" s="14">
        <f t="shared" si="29"/>
        <v>0.83743970843661031</v>
      </c>
      <c r="Q171" s="16">
        <f t="shared" si="26"/>
        <v>1.9184281280136162</v>
      </c>
      <c r="R171" s="17" t="e">
        <f>_xll.getRate("GBP LIBOR",K171)</f>
        <v>#NUM!</v>
      </c>
      <c r="S171" s="64">
        <f>IF('PoC Transaction'!$C$9/EOMONTH('PoC Transaction'!$C$9,0) = 1,   EOMONTH(DATE(YEAR($D$4),MONTH('PoC Transaction'!$C$9),DAY('PoC Transaction'!$C$9)),J172-$J$10-MONTH('PoC Transaction'!$C$9)+MONTH($D$4)+IF(DAY($D$4)&gt;=DAY('PoC Transaction'!$C$9),1,0)),
EDATE(DATE(YEAR($D$4),MONTH('PoC Transaction'!$C$9),DAY('PoC Transaction'!$C$9)),J172-$J$10-MONTH('PoC Transaction'!$C$9)+MONTH($D$4)+IF(DAY($D$4)&gt;=DAY('PoC Transaction'!$C$9),1,0)))</f>
        <v>47679</v>
      </c>
      <c r="T171" s="14">
        <f t="shared" si="25"/>
        <v>0.83678598354808287</v>
      </c>
      <c r="U171" s="60">
        <f t="shared" ca="1" si="27"/>
        <v>1.9220331995642104</v>
      </c>
    </row>
    <row r="172" spans="10:21" x14ac:dyDescent="0.4">
      <c r="J172" s="4">
        <v>163</v>
      </c>
      <c r="K172" s="51">
        <f t="shared" si="30"/>
        <v>47695</v>
      </c>
      <c r="L172" s="10">
        <f t="shared" si="28"/>
        <v>13.58904109589041</v>
      </c>
      <c r="M172" s="14">
        <f t="shared" si="23"/>
        <v>8.4931506849315067E-2</v>
      </c>
      <c r="N172" s="26">
        <f>SUM($M$6:M172)</f>
        <v>13.580814432217998</v>
      </c>
      <c r="O172" s="56">
        <f t="shared" si="31"/>
        <v>1.3261002760362193</v>
      </c>
      <c r="P172" s="14">
        <f t="shared" si="29"/>
        <v>0.83608923946870561</v>
      </c>
      <c r="Q172" s="16">
        <f t="shared" si="26"/>
        <v>1.9258787497729468</v>
      </c>
      <c r="R172" s="17" t="e">
        <f>_xll.getRate("GBP LIBOR",K172)</f>
        <v>#NUM!</v>
      </c>
      <c r="S172" s="64">
        <f>IF('PoC Transaction'!$C$9/EOMONTH('PoC Transaction'!$C$9,0) = 1,   EOMONTH(DATE(YEAR($D$4),MONTH('PoC Transaction'!$C$9),DAY('PoC Transaction'!$C$9)),J173-$J$10-MONTH('PoC Transaction'!$C$9)+MONTH($D$4)+IF(DAY($D$4)&gt;=DAY('PoC Transaction'!$C$9),1,0)),
EDATE(DATE(YEAR($D$4),MONTH('PoC Transaction'!$C$9),DAY('PoC Transaction'!$C$9)),J173-$J$10-MONTH('PoC Transaction'!$C$9)+MONTH($D$4)+IF(DAY($D$4)&gt;=DAY('PoC Transaction'!$C$9),1,0)))</f>
        <v>47710</v>
      </c>
      <c r="T172" s="14">
        <f t="shared" si="25"/>
        <v>0.83543405901054146</v>
      </c>
      <c r="U172" s="60">
        <f t="shared" ca="1" si="27"/>
        <v>1.9294257405312321</v>
      </c>
    </row>
    <row r="173" spans="10:21" x14ac:dyDescent="0.4">
      <c r="J173" s="4">
        <v>164</v>
      </c>
      <c r="K173" s="51">
        <f t="shared" si="30"/>
        <v>47726</v>
      </c>
      <c r="L173" s="10">
        <f t="shared" si="28"/>
        <v>13.673972602739726</v>
      </c>
      <c r="M173" s="14">
        <f t="shared" si="23"/>
        <v>8.4931506849315067E-2</v>
      </c>
      <c r="N173" s="26">
        <f>SUM($M$6:M173)</f>
        <v>13.665745939067314</v>
      </c>
      <c r="O173" s="56">
        <f t="shared" si="31"/>
        <v>1.3298146939095343</v>
      </c>
      <c r="P173" s="14">
        <f t="shared" si="29"/>
        <v>0.83473576574362329</v>
      </c>
      <c r="Q173" s="16">
        <f t="shared" si="26"/>
        <v>1.933209333392627</v>
      </c>
      <c r="R173" s="17" t="e">
        <f>_xll.getRate("GBP LIBOR",K173)</f>
        <v>#NUM!</v>
      </c>
      <c r="S173" s="64">
        <f>IF('PoC Transaction'!$C$9/EOMONTH('PoC Transaction'!$C$9,0) = 1,   EOMONTH(DATE(YEAR($D$4),MONTH('PoC Transaction'!$C$9),DAY('PoC Transaction'!$C$9)),J174-$J$10-MONTH('PoC Transaction'!$C$9)+MONTH($D$4)+IF(DAY($D$4)&gt;=DAY('PoC Transaction'!$C$9),1,0)),
EDATE(DATE(YEAR($D$4),MONTH('PoC Transaction'!$C$9),DAY('PoC Transaction'!$C$9)),J174-$J$10-MONTH('PoC Transaction'!$C$9)+MONTH($D$4)+IF(DAY($D$4)&gt;=DAY('PoC Transaction'!$C$9),1,0)))</f>
        <v>47741</v>
      </c>
      <c r="T173" s="14">
        <f t="shared" si="25"/>
        <v>0.83407918074319143</v>
      </c>
      <c r="U173" s="60">
        <f t="shared" ca="1" si="27"/>
        <v>1.9368746237287793</v>
      </c>
    </row>
    <row r="174" spans="10:21" x14ac:dyDescent="0.4">
      <c r="J174" s="4">
        <v>165</v>
      </c>
      <c r="K174" s="51">
        <f t="shared" si="30"/>
        <v>47756</v>
      </c>
      <c r="L174" s="10">
        <f t="shared" si="28"/>
        <v>13.756164383561643</v>
      </c>
      <c r="M174" s="14">
        <f t="shared" si="23"/>
        <v>8.2191780821917818E-2</v>
      </c>
      <c r="N174" s="26">
        <f>SUM($M$6:M174)</f>
        <v>13.747937719889231</v>
      </c>
      <c r="O174" s="56">
        <f t="shared" si="31"/>
        <v>1.333409291851452</v>
      </c>
      <c r="P174" s="14">
        <f t="shared" si="29"/>
        <v>0.83342311219824206</v>
      </c>
      <c r="Q174" s="16">
        <f t="shared" si="26"/>
        <v>1.9405400458605504</v>
      </c>
      <c r="R174" s="17" t="e">
        <f>_xll.getRate("GBP LIBOR",K174)</f>
        <v>#NUM!</v>
      </c>
      <c r="S174" s="64">
        <f>IF('PoC Transaction'!$C$9/EOMONTH('PoC Transaction'!$C$9,0) = 1,   EOMONTH(DATE(YEAR($D$4),MONTH('PoC Transaction'!$C$9),DAY('PoC Transaction'!$C$9)),J175-$J$10-MONTH('PoC Transaction'!$C$9)+MONTH($D$4)+IF(DAY($D$4)&gt;=DAY('PoC Transaction'!$C$9),1,0)),
EDATE(DATE(YEAR($D$4),MONTH('PoC Transaction'!$C$9),DAY('PoC Transaction'!$C$9)),J175-$J$10-MONTH('PoC Transaction'!$C$9)+MONTH($D$4)+IF(DAY($D$4)&gt;=DAY('PoC Transaction'!$C$9),1,0)))</f>
        <v>47771</v>
      </c>
      <c r="T174" s="14">
        <f t="shared" si="25"/>
        <v>0.83276509856195147</v>
      </c>
      <c r="U174" s="60">
        <f t="shared" ca="1" si="27"/>
        <v>1.9440871634111678</v>
      </c>
    </row>
    <row r="175" spans="10:21" x14ac:dyDescent="0.4">
      <c r="J175" s="4">
        <v>166</v>
      </c>
      <c r="K175" s="51">
        <f t="shared" si="30"/>
        <v>47787</v>
      </c>
      <c r="L175" s="10">
        <f t="shared" si="28"/>
        <v>13.841095890410958</v>
      </c>
      <c r="M175" s="14">
        <f t="shared" si="23"/>
        <v>8.4931506849315067E-2</v>
      </c>
      <c r="N175" s="26">
        <f>SUM($M$6:M175)</f>
        <v>13.832869226738547</v>
      </c>
      <c r="O175" s="56">
        <f t="shared" si="31"/>
        <v>1.337123709724767</v>
      </c>
      <c r="P175" s="14">
        <f t="shared" si="29"/>
        <v>0.83206378996895414</v>
      </c>
      <c r="Q175" s="16">
        <f t="shared" si="26"/>
        <v>1.9478708915074749</v>
      </c>
      <c r="R175" s="17" t="e">
        <f>_xll.getRate("GBP LIBOR",K175)</f>
        <v>#NUM!</v>
      </c>
      <c r="S175" s="64">
        <f>IF('PoC Transaction'!$C$9/EOMONTH('PoC Transaction'!$C$9,0) = 1,   EOMONTH(DATE(YEAR($D$4),MONTH('PoC Transaction'!$C$9),DAY('PoC Transaction'!$C$9)),J176-$J$10-MONTH('PoC Transaction'!$C$9)+MONTH($D$4)+IF(DAY($D$4)&gt;=DAY('PoC Transaction'!$C$9),1,0)),
EDATE(DATE(YEAR($D$4),MONTH('PoC Transaction'!$C$9),DAY('PoC Transaction'!$C$9)),J176-$J$10-MONTH('PoC Transaction'!$C$9)+MONTH($D$4)+IF(DAY($D$4)&gt;=DAY('PoC Transaction'!$C$9),1,0)))</f>
        <v>47802</v>
      </c>
      <c r="T175" s="14">
        <f t="shared" si="25"/>
        <v>0.8314043925729877</v>
      </c>
      <c r="U175" s="60">
        <f t="shared" ca="1" si="27"/>
        <v>1.9515363128509877</v>
      </c>
    </row>
    <row r="176" spans="10:21" x14ac:dyDescent="0.4">
      <c r="J176" s="4">
        <v>167</v>
      </c>
      <c r="K176" s="51">
        <f t="shared" si="30"/>
        <v>47817</v>
      </c>
      <c r="L176" s="10">
        <f t="shared" si="28"/>
        <v>13.923287671232877</v>
      </c>
      <c r="M176" s="14">
        <f t="shared" si="23"/>
        <v>8.2191780821917818E-2</v>
      </c>
      <c r="N176" s="26">
        <f>SUM($M$6:M176)</f>
        <v>13.915061007560464</v>
      </c>
      <c r="O176" s="56">
        <f t="shared" si="31"/>
        <v>1.3407183076666849</v>
      </c>
      <c r="P176" s="14">
        <f t="shared" si="29"/>
        <v>0.83074551773903049</v>
      </c>
      <c r="Q176" s="16">
        <f t="shared" si="26"/>
        <v>1.955201865981171</v>
      </c>
      <c r="R176" s="17" t="e">
        <f>_xll.getRate("GBP LIBOR",K176)</f>
        <v>#NUM!</v>
      </c>
      <c r="S176" s="64">
        <f>IF('PoC Transaction'!$C$9/EOMONTH('PoC Transaction'!$C$9,0) = 1,   EOMONTH(DATE(YEAR($D$4),MONTH('PoC Transaction'!$C$9),DAY('PoC Transaction'!$C$9)),J177-$J$10-MONTH('PoC Transaction'!$C$9)+MONTH($D$4)+IF(DAY($D$4)&gt;=DAY('PoC Transaction'!$C$9),1,0)),
EDATE(DATE(YEAR($D$4),MONTH('PoC Transaction'!$C$9),DAY('PoC Transaction'!$C$9)),J177-$J$10-MONTH('PoC Transaction'!$C$9)+MONTH($D$4)+IF(DAY($D$4)&gt;=DAY('PoC Transaction'!$C$9),1,0)))</f>
        <v>47832</v>
      </c>
      <c r="T176" s="14">
        <f t="shared" si="25"/>
        <v>0.83008471209907131</v>
      </c>
      <c r="U176" s="60">
        <f t="shared" ca="1" si="27"/>
        <v>1.9588072607493068</v>
      </c>
    </row>
    <row r="177" spans="10:21" x14ac:dyDescent="0.4">
      <c r="J177" s="4">
        <v>168</v>
      </c>
      <c r="K177" s="51">
        <f t="shared" si="30"/>
        <v>47848</v>
      </c>
      <c r="L177" s="10">
        <f t="shared" si="28"/>
        <v>14.008219178082191</v>
      </c>
      <c r="M177" s="14">
        <f t="shared" si="23"/>
        <v>8.4931506849315067E-2</v>
      </c>
      <c r="N177" s="26">
        <f>SUM($M$6:M177)</f>
        <v>13.999992514409779</v>
      </c>
      <c r="O177" s="56">
        <f t="shared" si="31"/>
        <v>1.3444327255399999</v>
      </c>
      <c r="P177" s="14">
        <f t="shared" si="29"/>
        <v>0.82938043209971279</v>
      </c>
      <c r="Q177" s="16">
        <f t="shared" si="26"/>
        <v>1.9626531556975912</v>
      </c>
      <c r="R177" s="17" t="e">
        <f>_xll.getRate("GBP LIBOR",K177)</f>
        <v>#NUM!</v>
      </c>
      <c r="S177" s="64">
        <f>IF('PoC Transaction'!$C$9/EOMONTH('PoC Transaction'!$C$9,0) = 1,   EOMONTH(DATE(YEAR($D$4),MONTH('PoC Transaction'!$C$9),DAY('PoC Transaction'!$C$9)),J178-$J$10-MONTH('PoC Transaction'!$C$9)+MONTH($D$4)+IF(DAY($D$4)&gt;=DAY('PoC Transaction'!$C$9),1,0)),
EDATE(DATE(YEAR($D$4),MONTH('PoC Transaction'!$C$9),DAY('PoC Transaction'!$C$9)),J178-$J$10-MONTH('PoC Transaction'!$C$9)+MONTH($D$4)+IF(DAY($D$4)&gt;=DAY('PoC Transaction'!$C$9),1,0)))</f>
        <v>47863</v>
      </c>
      <c r="T177" s="14">
        <f t="shared" si="25"/>
        <v>0.8287182233724264</v>
      </c>
      <c r="U177" s="60">
        <f t="shared" ca="1" si="27"/>
        <v>1.9660841613274416</v>
      </c>
    </row>
    <row r="178" spans="10:21" x14ac:dyDescent="0.4">
      <c r="J178" s="4">
        <v>169</v>
      </c>
      <c r="K178" s="51">
        <f t="shared" si="30"/>
        <v>47879</v>
      </c>
      <c r="L178" s="10">
        <f t="shared" si="28"/>
        <v>14.093150684931507</v>
      </c>
      <c r="M178" s="14">
        <f t="shared" si="23"/>
        <v>8.4931506849315067E-2</v>
      </c>
      <c r="N178" s="26">
        <f>SUM($M$6:M178)</f>
        <v>14.084924021259095</v>
      </c>
      <c r="O178" s="56">
        <f t="shared" si="31"/>
        <v>1.348147143413315</v>
      </c>
      <c r="P178" s="14">
        <f t="shared" si="29"/>
        <v>0.82801245016703529</v>
      </c>
      <c r="Q178" s="16">
        <f t="shared" si="26"/>
        <v>1.9697440279199174</v>
      </c>
      <c r="R178" s="17" t="e">
        <f>_xll.getRate("GBP LIBOR",K178)</f>
        <v>#NUM!</v>
      </c>
      <c r="S178" s="64">
        <f>IF('PoC Transaction'!$C$9/EOMONTH('PoC Transaction'!$C$9,0) = 1,   EOMONTH(DATE(YEAR($D$4),MONTH('PoC Transaction'!$C$9),DAY('PoC Transaction'!$C$9)),J179-$J$10-MONTH('PoC Transaction'!$C$9)+MONTH($D$4)+IF(DAY($D$4)&gt;=DAY('PoC Transaction'!$C$9),1,0)),
EDATE(DATE(YEAR($D$4),MONTH('PoC Transaction'!$C$9),DAY('PoC Transaction'!$C$9)),J179-$J$10-MONTH('PoC Transaction'!$C$9)+MONTH($D$4)+IF(DAY($D$4)&gt;=DAY('PoC Transaction'!$C$9),1,0)))</f>
        <v>47894</v>
      </c>
      <c r="T178" s="14">
        <f t="shared" si="25"/>
        <v>0.8273489692326278</v>
      </c>
      <c r="U178" s="60">
        <f t="shared" ca="1" si="27"/>
        <v>1.9735427104168091</v>
      </c>
    </row>
    <row r="179" spans="10:21" x14ac:dyDescent="0.4">
      <c r="J179" s="4">
        <v>170</v>
      </c>
      <c r="K179" s="51">
        <f t="shared" si="30"/>
        <v>47907</v>
      </c>
      <c r="L179" s="10">
        <f t="shared" si="28"/>
        <v>14.169863013698631</v>
      </c>
      <c r="M179" s="14">
        <f t="shared" si="23"/>
        <v>7.6712328767123292E-2</v>
      </c>
      <c r="N179" s="26">
        <f>SUM($M$6:M179)</f>
        <v>14.161636350026217</v>
      </c>
      <c r="O179" s="56">
        <f t="shared" si="31"/>
        <v>1.3515021014924384</v>
      </c>
      <c r="P179" s="14">
        <f t="shared" si="29"/>
        <v>0.82677438247817092</v>
      </c>
      <c r="Q179" s="16">
        <f t="shared" si="26"/>
        <v>1.9768350163815285</v>
      </c>
      <c r="R179" s="17" t="e">
        <f>_xll.getRate("GBP LIBOR",K179)</f>
        <v>#NUM!</v>
      </c>
      <c r="S179" s="64">
        <f>IF('PoC Transaction'!$C$9/EOMONTH('PoC Transaction'!$C$9,0) = 1,   EOMONTH(DATE(YEAR($D$4),MONTH('PoC Transaction'!$C$9),DAY('PoC Transaction'!$C$9)),J180-$J$10-MONTH('PoC Transaction'!$C$9)+MONTH($D$4)+IF(DAY($D$4)&gt;=DAY('PoC Transaction'!$C$9),1,0)),
EDATE(DATE(YEAR($D$4),MONTH('PoC Transaction'!$C$9),DAY('PoC Transaction'!$C$9)),J180-$J$10-MONTH('PoC Transaction'!$C$9)+MONTH($D$4)+IF(DAY($D$4)&gt;=DAY('PoC Transaction'!$C$9),1,0)))</f>
        <v>47922</v>
      </c>
      <c r="T179" s="14">
        <f t="shared" si="25"/>
        <v>0.82610953281121413</v>
      </c>
      <c r="U179" s="60">
        <f t="shared" ca="1" si="27"/>
        <v>1.9803824477119703</v>
      </c>
    </row>
    <row r="180" spans="10:21" x14ac:dyDescent="0.4">
      <c r="J180" s="4">
        <v>171</v>
      </c>
      <c r="K180" s="51">
        <f t="shared" si="30"/>
        <v>47938</v>
      </c>
      <c r="L180" s="10">
        <f t="shared" si="28"/>
        <v>14.254794520547945</v>
      </c>
      <c r="M180" s="14">
        <f t="shared" si="23"/>
        <v>8.4931506849315067E-2</v>
      </c>
      <c r="N180" s="26">
        <f>SUM($M$6:M180)</f>
        <v>14.246567856875533</v>
      </c>
      <c r="O180" s="56">
        <f t="shared" si="31"/>
        <v>1.3552165193657535</v>
      </c>
      <c r="P180" s="14">
        <f t="shared" si="29"/>
        <v>0.82540094911258188</v>
      </c>
      <c r="Q180" s="16">
        <f t="shared" si="26"/>
        <v>1.9841665104824546</v>
      </c>
      <c r="R180" s="17" t="e">
        <f>_xll.getRate("GBP LIBOR",K180)</f>
        <v>#NUM!</v>
      </c>
      <c r="S180" s="64">
        <f>IF('PoC Transaction'!$C$9/EOMONTH('PoC Transaction'!$C$9,0) = 1,   EOMONTH(DATE(YEAR($D$4),MONTH('PoC Transaction'!$C$9),DAY('PoC Transaction'!$C$9)),J181-$J$10-MONTH('PoC Transaction'!$C$9)+MONTH($D$4)+IF(DAY($D$4)&gt;=DAY('PoC Transaction'!$C$9),1,0)),
EDATE(DATE(YEAR($D$4),MONTH('PoC Transaction'!$C$9),DAY('PoC Transaction'!$C$9)),J181-$J$10-MONTH('PoC Transaction'!$C$9)+MONTH($D$4)+IF(DAY($D$4)&gt;=DAY('PoC Transaction'!$C$9),1,0)))</f>
        <v>47953</v>
      </c>
      <c r="T180" s="14">
        <f t="shared" si="25"/>
        <v>0.82473476726552419</v>
      </c>
      <c r="U180" s="60">
        <f t="shared" ca="1" si="27"/>
        <v>1.9878322560432427</v>
      </c>
    </row>
    <row r="181" spans="10:21" x14ac:dyDescent="0.4">
      <c r="J181" s="4">
        <v>172</v>
      </c>
      <c r="K181" s="51">
        <f t="shared" si="30"/>
        <v>47968</v>
      </c>
      <c r="L181" s="10">
        <f t="shared" si="28"/>
        <v>14.336986301369864</v>
      </c>
      <c r="M181" s="14">
        <f t="shared" si="23"/>
        <v>8.2191780821917818E-2</v>
      </c>
      <c r="N181" s="26">
        <f>SUM($M$6:M181)</f>
        <v>14.32875963769745</v>
      </c>
      <c r="O181" s="56">
        <f t="shared" si="31"/>
        <v>1.3588111173076711</v>
      </c>
      <c r="P181" s="14">
        <f t="shared" si="29"/>
        <v>0.82406912309443325</v>
      </c>
      <c r="Q181" s="16">
        <f t="shared" si="26"/>
        <v>1.9914981333664761</v>
      </c>
      <c r="R181" s="17" t="e">
        <f>_xll.getRate("GBP LIBOR",K181)</f>
        <v>#NUM!</v>
      </c>
      <c r="S181" s="64">
        <f>IF('PoC Transaction'!$C$9/EOMONTH('PoC Transaction'!$C$9,0) = 1,   EOMONTH(DATE(YEAR($D$4),MONTH('PoC Transaction'!$C$9),DAY('PoC Transaction'!$C$9)),J182-$J$10-MONTH('PoC Transaction'!$C$9)+MONTH($D$4)+IF(DAY($D$4)&gt;=DAY('PoC Transaction'!$C$9),1,0)),
EDATE(DATE(YEAR($D$4),MONTH('PoC Transaction'!$C$9),DAY('PoC Transaction'!$C$9)),J182-$J$10-MONTH('PoC Transaction'!$C$9)+MONTH($D$4)+IF(DAY($D$4)&gt;=DAY('PoC Transaction'!$C$9),1,0)))</f>
        <v>47983</v>
      </c>
      <c r="T181" s="14">
        <f t="shared" si="25"/>
        <v>0.82340158361134397</v>
      </c>
      <c r="U181" s="60">
        <f t="shared" ca="1" si="27"/>
        <v>1.9950456914199721</v>
      </c>
    </row>
    <row r="182" spans="10:21" x14ac:dyDescent="0.4">
      <c r="J182" s="4">
        <v>173</v>
      </c>
      <c r="K182" s="51">
        <f t="shared" si="30"/>
        <v>47999</v>
      </c>
      <c r="L182" s="10">
        <f t="shared" si="28"/>
        <v>14.421917808219177</v>
      </c>
      <c r="M182" s="14">
        <f t="shared" si="23"/>
        <v>8.4931506849315067E-2</v>
      </c>
      <c r="N182" s="26">
        <f>SUM($M$6:M182)</f>
        <v>14.413691144546766</v>
      </c>
      <c r="O182" s="56">
        <f t="shared" si="31"/>
        <v>1.3625255351809864</v>
      </c>
      <c r="P182" s="14">
        <f t="shared" si="29"/>
        <v>0.82269013750340159</v>
      </c>
      <c r="Q182" s="16">
        <f t="shared" si="26"/>
        <v>1.9988298893516721</v>
      </c>
      <c r="R182" s="17" t="e">
        <f>_xll.getRate("GBP LIBOR",K182)</f>
        <v>#NUM!</v>
      </c>
      <c r="S182" s="64">
        <f>IF('PoC Transaction'!$C$9/EOMONTH('PoC Transaction'!$C$9,0) = 1,   EOMONTH(DATE(YEAR($D$4),MONTH('PoC Transaction'!$C$9),DAY('PoC Transaction'!$C$9)),J183-$J$10-MONTH('PoC Transaction'!$C$9)+MONTH($D$4)+IF(DAY($D$4)&gt;=DAY('PoC Transaction'!$C$9),1,0)),
EDATE(DATE(YEAR($D$4),MONTH('PoC Transaction'!$C$9),DAY('PoC Transaction'!$C$9)),J183-$J$10-MONTH('PoC Transaction'!$C$9)+MONTH($D$4)+IF(DAY($D$4)&gt;=DAY('PoC Transaction'!$C$9),1,0)))</f>
        <v>48014</v>
      </c>
      <c r="T182" s="14">
        <f t="shared" si="25"/>
        <v>0.82202128672567243</v>
      </c>
      <c r="U182" s="60">
        <f t="shared" ca="1" si="27"/>
        <v>2.0024957658558717</v>
      </c>
    </row>
    <row r="183" spans="10:21" x14ac:dyDescent="0.4">
      <c r="J183" s="4">
        <v>174</v>
      </c>
      <c r="K183" s="51">
        <f t="shared" si="30"/>
        <v>48029</v>
      </c>
      <c r="L183" s="10">
        <f t="shared" si="28"/>
        <v>14.504109589041096</v>
      </c>
      <c r="M183" s="14">
        <f t="shared" si="23"/>
        <v>8.2191780821917818E-2</v>
      </c>
      <c r="N183" s="26">
        <f>SUM($M$6:M183)</f>
        <v>14.495882925368683</v>
      </c>
      <c r="O183" s="56">
        <f t="shared" si="31"/>
        <v>1.366120133122904</v>
      </c>
      <c r="P183" s="14">
        <f t="shared" si="29"/>
        <v>0.82135297972663046</v>
      </c>
      <c r="Q183" s="16">
        <f t="shared" si="26"/>
        <v>2.0061617741130799</v>
      </c>
      <c r="R183" s="17" t="e">
        <f>_xll.getRate("GBP LIBOR",K183)</f>
        <v>#NUM!</v>
      </c>
      <c r="S183" s="64">
        <f>IF('PoC Transaction'!$C$9/EOMONTH('PoC Transaction'!$C$9,0) = 1,   EOMONTH(DATE(YEAR($D$4),MONTH('PoC Transaction'!$C$9),DAY('PoC Transaction'!$C$9)),J184-$J$10-MONTH('PoC Transaction'!$C$9)+MONTH($D$4)+IF(DAY($D$4)&gt;=DAY('PoC Transaction'!$C$9),1,0)),
EDATE(DATE(YEAR($D$4),MONTH('PoC Transaction'!$C$9),DAY('PoC Transaction'!$C$9)),J184-$J$10-MONTH('PoC Transaction'!$C$9)+MONTH($D$4)+IF(DAY($D$4)&gt;=DAY('PoC Transaction'!$C$9),1,0)))</f>
        <v>48044</v>
      </c>
      <c r="T183" s="14">
        <f t="shared" si="25"/>
        <v>0.82068279180418302</v>
      </c>
      <c r="U183" s="60">
        <f t="shared" ca="1" si="27"/>
        <v>2.0097676165428791</v>
      </c>
    </row>
    <row r="184" spans="10:21" x14ac:dyDescent="0.4">
      <c r="J184" s="4">
        <v>175</v>
      </c>
      <c r="K184" s="51">
        <f t="shared" si="30"/>
        <v>48060</v>
      </c>
      <c r="L184" s="10">
        <f t="shared" si="28"/>
        <v>14.58904109589041</v>
      </c>
      <c r="M184" s="14">
        <f t="shared" si="23"/>
        <v>8.4931506849315067E-2</v>
      </c>
      <c r="N184" s="26">
        <f>SUM($M$6:M184)</f>
        <v>14.580814432217998</v>
      </c>
      <c r="O184" s="56">
        <f t="shared" si="31"/>
        <v>1.3698345509962191</v>
      </c>
      <c r="P184" s="14">
        <f t="shared" si="29"/>
        <v>0.8199685274194527</v>
      </c>
      <c r="Q184" s="16">
        <f t="shared" si="26"/>
        <v>2.0136139889615823</v>
      </c>
      <c r="R184" s="17" t="e">
        <f>_xll.getRate("GBP LIBOR",K184)</f>
        <v>#NUM!</v>
      </c>
      <c r="S184" s="64">
        <f>IF('PoC Transaction'!$C$9/EOMONTH('PoC Transaction'!$C$9,0) = 1,   EOMONTH(DATE(YEAR($D$4),MONTH('PoC Transaction'!$C$9),DAY('PoC Transaction'!$C$9)),J185-$J$10-MONTH('PoC Transaction'!$C$9)+MONTH($D$4)+IF(DAY($D$4)&gt;=DAY('PoC Transaction'!$C$9),1,0)),
EDATE(DATE(YEAR($D$4),MONTH('PoC Transaction'!$C$9),DAY('PoC Transaction'!$C$9)),J185-$J$10-MONTH('PoC Transaction'!$C$9)+MONTH($D$4)+IF(DAY($D$4)&gt;=DAY('PoC Transaction'!$C$9),1,0)))</f>
        <v>48075</v>
      </c>
      <c r="T184" s="14">
        <f t="shared" si="25"/>
        <v>0.81929700944145212</v>
      </c>
      <c r="U184" s="60">
        <f t="shared" ca="1" si="27"/>
        <v>2.0171617381095297</v>
      </c>
    </row>
    <row r="185" spans="10:21" x14ac:dyDescent="0.4">
      <c r="J185" s="4">
        <v>176</v>
      </c>
      <c r="K185" s="51">
        <f t="shared" si="30"/>
        <v>48091</v>
      </c>
      <c r="L185" s="10">
        <f t="shared" si="28"/>
        <v>14.673972602739726</v>
      </c>
      <c r="M185" s="14">
        <f t="shared" si="23"/>
        <v>8.4931506849315067E-2</v>
      </c>
      <c r="N185" s="26">
        <f>SUM($M$6:M185)</f>
        <v>14.665745939067314</v>
      </c>
      <c r="O185" s="56">
        <f t="shared" si="31"/>
        <v>1.3735489688695341</v>
      </c>
      <c r="P185" s="14">
        <f t="shared" si="29"/>
        <v>0.81858132974720876</v>
      </c>
      <c r="Q185" s="16">
        <f t="shared" si="26"/>
        <v>2.020946139860369</v>
      </c>
      <c r="R185" s="17" t="e">
        <f>_xll.getRate("GBP LIBOR",K185)</f>
        <v>#NUM!</v>
      </c>
      <c r="S185" s="64">
        <f>IF('PoC Transaction'!$C$9/EOMONTH('PoC Transaction'!$C$9,0) = 1,   EOMONTH(DATE(YEAR($D$4),MONTH('PoC Transaction'!$C$9),DAY('PoC Transaction'!$C$9)),J186-$J$10-MONTH('PoC Transaction'!$C$9)+MONTH($D$4)+IF(DAY($D$4)&gt;=DAY('PoC Transaction'!$C$9),1,0)),
EDATE(DATE(YEAR($D$4),MONTH('PoC Transaction'!$C$9),DAY('PoC Transaction'!$C$9)),J186-$J$10-MONTH('PoC Transaction'!$C$9)+MONTH($D$4)+IF(DAY($D$4)&gt;=DAY('PoC Transaction'!$C$9),1,0)))</f>
        <v>48106</v>
      </c>
      <c r="T185" s="14">
        <f t="shared" si="25"/>
        <v>0.81790853202026903</v>
      </c>
      <c r="U185" s="60">
        <f t="shared" ca="1" si="27"/>
        <v>2.0246122138143585</v>
      </c>
    </row>
    <row r="186" spans="10:21" x14ac:dyDescent="0.4">
      <c r="J186" s="4">
        <v>177</v>
      </c>
      <c r="K186" s="51">
        <f t="shared" si="30"/>
        <v>48121</v>
      </c>
      <c r="L186" s="10">
        <f t="shared" si="28"/>
        <v>14.756164383561643</v>
      </c>
      <c r="M186" s="14">
        <f t="shared" si="23"/>
        <v>8.2191780821917818E-2</v>
      </c>
      <c r="N186" s="26">
        <f>SUM($M$6:M186)</f>
        <v>14.747937719889231</v>
      </c>
      <c r="O186" s="56">
        <f t="shared" si="31"/>
        <v>1.377143566811452</v>
      </c>
      <c r="P186" s="14">
        <f t="shared" si="29"/>
        <v>0.81723628727049236</v>
      </c>
      <c r="Q186" s="16">
        <f t="shared" si="26"/>
        <v>2.0282784195070569</v>
      </c>
      <c r="R186" s="17" t="e">
        <f>_xll.getRate("GBP LIBOR",K186)</f>
        <v>#NUM!</v>
      </c>
      <c r="S186" s="64">
        <f>IF('PoC Transaction'!$C$9/EOMONTH('PoC Transaction'!$C$9,0) = 1,   EOMONTH(DATE(YEAR($D$4),MONTH('PoC Transaction'!$C$9),DAY('PoC Transaction'!$C$9)),J187-$J$10-MONTH('PoC Transaction'!$C$9)+MONTH($D$4)+IF(DAY($D$4)&gt;=DAY('PoC Transaction'!$C$9),1,0)),
EDATE(DATE(YEAR($D$4),MONTH('PoC Transaction'!$C$9),DAY('PoC Transaction'!$C$9)),J187-$J$10-MONTH('PoC Transaction'!$C$9)+MONTH($D$4)+IF(DAY($D$4)&gt;=DAY('PoC Transaction'!$C$9),1,0)))</f>
        <v>48136</v>
      </c>
      <c r="T186" s="14">
        <f t="shared" si="25"/>
        <v>0.81656218334847541</v>
      </c>
      <c r="U186" s="60">
        <f t="shared" ca="1" si="27"/>
        <v>2.0318262953375132</v>
      </c>
    </row>
    <row r="187" spans="10:21" x14ac:dyDescent="0.4">
      <c r="J187" s="4">
        <v>178</v>
      </c>
      <c r="K187" s="51">
        <f t="shared" si="30"/>
        <v>48152</v>
      </c>
      <c r="L187" s="10">
        <f t="shared" si="28"/>
        <v>14.841095890410958</v>
      </c>
      <c r="M187" s="14">
        <f t="shared" si="23"/>
        <v>8.4931506849315067E-2</v>
      </c>
      <c r="N187" s="26">
        <f>SUM($M$6:M187)</f>
        <v>14.832869226738547</v>
      </c>
      <c r="O187" s="56">
        <f t="shared" si="31"/>
        <v>1.3808579846847671</v>
      </c>
      <c r="P187" s="14">
        <f t="shared" si="29"/>
        <v>0.81584375203344262</v>
      </c>
      <c r="Q187" s="16">
        <f t="shared" si="26"/>
        <v>2.0356108322067579</v>
      </c>
      <c r="R187" s="17" t="e">
        <f>_xll.getRate("GBP LIBOR",K187)</f>
        <v>#NUM!</v>
      </c>
      <c r="S187" s="64">
        <f>IF('PoC Transaction'!$C$9/EOMONTH('PoC Transaction'!$C$9,0) = 1,   EOMONTH(DATE(YEAR($D$4),MONTH('PoC Transaction'!$C$9),DAY('PoC Transaction'!$C$9)),J188-$J$10-MONTH('PoC Transaction'!$C$9)+MONTH($D$4)+IF(DAY($D$4)&gt;=DAY('PoC Transaction'!$C$9),1,0)),
EDATE(DATE(YEAR($D$4),MONTH('PoC Transaction'!$C$9),DAY('PoC Transaction'!$C$9)),J188-$J$10-MONTH('PoC Transaction'!$C$9)+MONTH($D$4)+IF(DAY($D$4)&gt;=DAY('PoC Transaction'!$C$9),1,0)))</f>
        <v>48167</v>
      </c>
      <c r="T187" s="14">
        <f t="shared" si="25"/>
        <v>0.81516838930626956</v>
      </c>
      <c r="U187" s="60">
        <f t="shared" ca="1" si="27"/>
        <v>2.0392770370507574</v>
      </c>
    </row>
    <row r="188" spans="10:21" x14ac:dyDescent="0.4">
      <c r="J188" s="4">
        <v>179</v>
      </c>
      <c r="K188" s="51">
        <f t="shared" si="30"/>
        <v>48182</v>
      </c>
      <c r="L188" s="10">
        <f t="shared" si="28"/>
        <v>14.923287671232877</v>
      </c>
      <c r="M188" s="14">
        <f t="shared" si="23"/>
        <v>8.2191780821917818E-2</v>
      </c>
      <c r="N188" s="26">
        <f>SUM($M$6:M188)</f>
        <v>14.915061007560464</v>
      </c>
      <c r="O188" s="56">
        <f t="shared" si="31"/>
        <v>1.3844525826266849</v>
      </c>
      <c r="P188" s="14">
        <f t="shared" si="29"/>
        <v>0.81449358565037966</v>
      </c>
      <c r="Q188" s="16">
        <f t="shared" si="26"/>
        <v>2.0429433736238956</v>
      </c>
      <c r="R188" s="17" t="e">
        <f>_xll.getRate("GBP LIBOR",K188)</f>
        <v>#NUM!</v>
      </c>
      <c r="S188" s="64">
        <f>IF('PoC Transaction'!$C$9/EOMONTH('PoC Transaction'!$C$9,0) = 1,   EOMONTH(DATE(YEAR($D$4),MONTH('PoC Transaction'!$C$9),DAY('PoC Transaction'!$C$9)),J189-$J$10-MONTH('PoC Transaction'!$C$9)+MONTH($D$4)+IF(DAY($D$4)&gt;=DAY('PoC Transaction'!$C$9),1,0)),
EDATE(DATE(YEAR($D$4),MONTH('PoC Transaction'!$C$9),DAY('PoC Transaction'!$C$9)),J189-$J$10-MONTH('PoC Transaction'!$C$9)+MONTH($D$4)+IF(DAY($D$4)&gt;=DAY('PoC Transaction'!$C$9),1,0)))</f>
        <v>48197</v>
      </c>
      <c r="T188" s="14">
        <f t="shared" si="25"/>
        <v>0.81381693727571269</v>
      </c>
      <c r="U188" s="60">
        <f t="shared" ca="1" si="27"/>
        <v>1.818018321265602</v>
      </c>
    </row>
    <row r="189" spans="10:21" x14ac:dyDescent="0.4">
      <c r="J189" s="4">
        <v>180</v>
      </c>
      <c r="K189" s="51">
        <f t="shared" si="30"/>
        <v>48213</v>
      </c>
      <c r="L189" s="10">
        <f t="shared" si="28"/>
        <v>15.008219178082191</v>
      </c>
      <c r="M189" s="14">
        <f t="shared" si="23"/>
        <v>8.4931506849315067E-2</v>
      </c>
      <c r="N189" s="26">
        <f>SUM($M$6:M189)</f>
        <v>14.999992514409779</v>
      </c>
      <c r="O189" s="54">
        <f>E31</f>
        <v>1.3881670005</v>
      </c>
      <c r="P189" s="14">
        <f t="shared" si="29"/>
        <v>0.81309579859249781</v>
      </c>
      <c r="Q189" s="16">
        <f t="shared" si="26"/>
        <v>1.5828628187896099</v>
      </c>
      <c r="R189" s="17" t="e">
        <f>_xll.getRate("GBP LIBOR",K189)</f>
        <v>#NUM!</v>
      </c>
      <c r="S189" s="64">
        <f>IF('PoC Transaction'!$C$9/EOMONTH('PoC Transaction'!$C$9,0) = 1,   EOMONTH(DATE(YEAR($D$4),MONTH('PoC Transaction'!$C$9),DAY('PoC Transaction'!$C$9)),J190-$J$10-MONTH('PoC Transaction'!$C$9)+MONTH($D$4)+IF(DAY($D$4)&gt;=DAY('PoC Transaction'!$C$9),1,0)),
EDATE(DATE(YEAR($D$4),MONTH('PoC Transaction'!$C$9),DAY('PoC Transaction'!$C$9)),J190-$J$10-MONTH('PoC Transaction'!$C$9)+MONTH($D$4)+IF(DAY($D$4)&gt;=DAY('PoC Transaction'!$C$9),1,0)))</f>
        <v>48228</v>
      </c>
      <c r="T189" s="14">
        <f t="shared" si="25"/>
        <v>0.81257258490873652</v>
      </c>
      <c r="U189" s="60">
        <f t="shared" ca="1" si="27"/>
        <v>1.5796403186389307</v>
      </c>
    </row>
    <row r="190" spans="10:21" x14ac:dyDescent="0.4">
      <c r="J190" s="4">
        <v>181</v>
      </c>
      <c r="K190" s="51">
        <f t="shared" si="30"/>
        <v>48244</v>
      </c>
      <c r="L190" s="10">
        <f t="shared" si="28"/>
        <v>15.093150684931507</v>
      </c>
      <c r="M190" s="14">
        <f t="shared" si="23"/>
        <v>8.4706939142151355E-2</v>
      </c>
      <c r="N190" s="26">
        <f>SUM($M$6:M190)</f>
        <v>15.084699453551931</v>
      </c>
      <c r="O190" s="57">
        <f t="shared" ref="O190:O221" si="32">$O$189+($O$249-$O$189)/($N$249-$N$189)*(N190-$N$189)</f>
        <v>1.3892378482388528</v>
      </c>
      <c r="P190" s="14">
        <f t="shared" si="29"/>
        <v>0.81201486140287027</v>
      </c>
      <c r="Q190" s="16">
        <f t="shared" si="26"/>
        <v>1.5850671532048555</v>
      </c>
      <c r="R190" s="17" t="e">
        <f>_xll.getRate("GBP LIBOR",K190)</f>
        <v>#NUM!</v>
      </c>
      <c r="S190" s="64">
        <f>IF('PoC Transaction'!$C$9/EOMONTH('PoC Transaction'!$C$9,0) = 1,   EOMONTH(DATE(YEAR($D$4),MONTH('PoC Transaction'!$C$9),DAY('PoC Transaction'!$C$9)),J191-$J$10-MONTH('PoC Transaction'!$C$9)+MONTH($D$4)+IF(DAY($D$4)&gt;=DAY('PoC Transaction'!$C$9),1,0)),
EDATE(DATE(YEAR($D$4),MONTH('PoC Transaction'!$C$9),DAY('PoC Transaction'!$C$9)),J191-$J$10-MONTH('PoC Transaction'!$C$9)+MONTH($D$4)+IF(DAY($D$4)&gt;=DAY('PoC Transaction'!$C$9),1,0)))</f>
        <v>48259</v>
      </c>
      <c r="T190" s="14">
        <f t="shared" si="25"/>
        <v>0.81149166776113413</v>
      </c>
      <c r="U190" s="60">
        <f t="shared" ca="1" si="27"/>
        <v>1.5817752694519349</v>
      </c>
    </row>
    <row r="191" spans="10:21" x14ac:dyDescent="0.4">
      <c r="J191" s="4">
        <v>182</v>
      </c>
      <c r="K191" s="51">
        <f t="shared" si="30"/>
        <v>48273</v>
      </c>
      <c r="L191" s="10">
        <f t="shared" si="28"/>
        <v>15.172602739726027</v>
      </c>
      <c r="M191" s="14">
        <f t="shared" si="23"/>
        <v>7.9234972677595633E-2</v>
      </c>
      <c r="N191" s="26">
        <f>SUM($M$6:M191)</f>
        <v>15.163934426229526</v>
      </c>
      <c r="O191" s="57">
        <f t="shared" si="32"/>
        <v>1.3902395205007612</v>
      </c>
      <c r="P191" s="14">
        <f t="shared" si="29"/>
        <v>0.81100365784051032</v>
      </c>
      <c r="Q191" s="16">
        <f t="shared" si="26"/>
        <v>1.58714730618148</v>
      </c>
      <c r="R191" s="17" t="e">
        <f>_xll.getRate("GBP LIBOR",K191)</f>
        <v>#NUM!</v>
      </c>
      <c r="S191" s="64">
        <f>IF('PoC Transaction'!$C$9/EOMONTH('PoC Transaction'!$C$9,0) = 1,   EOMONTH(DATE(YEAR($D$4),MONTH('PoC Transaction'!$C$9),DAY('PoC Transaction'!$C$9)),J192-$J$10-MONTH('PoC Transaction'!$C$9)+MONTH($D$4)+IF(DAY($D$4)&gt;=DAY('PoC Transaction'!$C$9),1,0)),
EDATE(DATE(YEAR($D$4),MONTH('PoC Transaction'!$C$9),DAY('PoC Transaction'!$C$9)),J192-$J$10-MONTH('PoC Transaction'!$C$9)+MONTH($D$4)+IF(DAY($D$4)&gt;=DAY('PoC Transaction'!$C$9),1,0)))</f>
        <v>48288</v>
      </c>
      <c r="T191" s="14">
        <f t="shared" si="25"/>
        <v>0.8104804355684313</v>
      </c>
      <c r="U191" s="60">
        <f t="shared" ca="1" si="27"/>
        <v>1.5837971609018897</v>
      </c>
    </row>
    <row r="192" spans="10:21" x14ac:dyDescent="0.4">
      <c r="J192" s="4">
        <v>183</v>
      </c>
      <c r="K192" s="51">
        <f t="shared" si="30"/>
        <v>48304</v>
      </c>
      <c r="L192" s="10">
        <f t="shared" si="28"/>
        <v>15.257534246575343</v>
      </c>
      <c r="M192" s="14">
        <f t="shared" si="23"/>
        <v>8.4699453551912565E-2</v>
      </c>
      <c r="N192" s="26">
        <f>SUM($M$6:M192)</f>
        <v>15.248633879781439</v>
      </c>
      <c r="O192" s="57">
        <f t="shared" si="32"/>
        <v>1.3913102736083183</v>
      </c>
      <c r="P192" s="14">
        <f t="shared" si="29"/>
        <v>0.80992270387119181</v>
      </c>
      <c r="Q192" s="16">
        <f t="shared" si="26"/>
        <v>1.5892621396291551</v>
      </c>
      <c r="R192" s="17" t="e">
        <f>_xll.getRate("GBP LIBOR",K192)</f>
        <v>#NUM!</v>
      </c>
      <c r="S192" s="64">
        <f>IF('PoC Transaction'!$C$9/EOMONTH('PoC Transaction'!$C$9,0) = 1,   EOMONTH(DATE(YEAR($D$4),MONTH('PoC Transaction'!$C$9),DAY('PoC Transaction'!$C$9)),J193-$J$10-MONTH('PoC Transaction'!$C$9)+MONTH($D$4)+IF(DAY($D$4)&gt;=DAY('PoC Transaction'!$C$9),1,0)),
EDATE(DATE(YEAR($D$4),MONTH('PoC Transaction'!$C$9),DAY('PoC Transaction'!$C$9)),J193-$J$10-MONTH('PoC Transaction'!$C$9)+MONTH($D$4)+IF(DAY($D$4)&gt;=DAY('PoC Transaction'!$C$9),1,0)))</f>
        <v>48319</v>
      </c>
      <c r="T192" s="14">
        <f t="shared" si="25"/>
        <v>0.80939948841335996</v>
      </c>
      <c r="U192" s="60">
        <f t="shared" ca="1" si="27"/>
        <v>1.585940146241871</v>
      </c>
    </row>
    <row r="193" spans="10:21" x14ac:dyDescent="0.4">
      <c r="J193" s="4">
        <v>184</v>
      </c>
      <c r="K193" s="51">
        <f t="shared" si="30"/>
        <v>48334</v>
      </c>
      <c r="L193" s="10">
        <f t="shared" si="28"/>
        <v>15.33972602739726</v>
      </c>
      <c r="M193" s="14">
        <f t="shared" si="23"/>
        <v>8.1967213114754106E-2</v>
      </c>
      <c r="N193" s="26">
        <f>SUM($M$6:M193)</f>
        <v>15.330601092896194</v>
      </c>
      <c r="O193" s="57">
        <f t="shared" si="32"/>
        <v>1.3923464862930512</v>
      </c>
      <c r="P193" s="14">
        <f t="shared" si="29"/>
        <v>0.80887661095619656</v>
      </c>
      <c r="Q193" s="16">
        <f t="shared" si="26"/>
        <v>1.5913769839763114</v>
      </c>
      <c r="R193" s="17" t="e">
        <f>_xll.getRate("GBP LIBOR",K193)</f>
        <v>#NUM!</v>
      </c>
      <c r="S193" s="64">
        <f>IF('PoC Transaction'!$C$9/EOMONTH('PoC Transaction'!$C$9,0) = 1,   EOMONTH(DATE(YEAR($D$4),MONTH('PoC Transaction'!$C$9),DAY('PoC Transaction'!$C$9)),J194-$J$10-MONTH('PoC Transaction'!$C$9)+MONTH($D$4)+IF(DAY($D$4)&gt;=DAY('PoC Transaction'!$C$9),1,0)),
EDATE(DATE(YEAR($D$4),MONTH('PoC Transaction'!$C$9),DAY('PoC Transaction'!$C$9)),J194-$J$10-MONTH('PoC Transaction'!$C$9)+MONTH($D$4)+IF(DAY($D$4)&gt;=DAY('PoC Transaction'!$C$9),1,0)))</f>
        <v>48349</v>
      </c>
      <c r="T193" s="14">
        <f t="shared" si="25"/>
        <v>0.80835338161712234</v>
      </c>
      <c r="U193" s="60">
        <f t="shared" ca="1" si="27"/>
        <v>1.5880151110555074</v>
      </c>
    </row>
    <row r="194" spans="10:21" x14ac:dyDescent="0.4">
      <c r="J194" s="4">
        <v>185</v>
      </c>
      <c r="K194" s="51">
        <f t="shared" si="30"/>
        <v>48365</v>
      </c>
      <c r="L194" s="10">
        <f t="shared" si="28"/>
        <v>15.424657534246576</v>
      </c>
      <c r="M194" s="14">
        <f t="shared" ref="M194:M257" si="33">IF(MOD(YEAR(K193),4)=0,1/366 + IF(MOD(YEAR(K194),4)=0,(K194-K193-1)/366, (K194-K193-1)/365), 1/365 + IF(MOD(YEAR(K194),4)=0,(K194-K193-1)/366,(K194-K193-1)/365) )</f>
        <v>8.4699453551912565E-2</v>
      </c>
      <c r="N194" s="26">
        <f>SUM($M$6:M194)</f>
        <v>15.415300546448107</v>
      </c>
      <c r="O194" s="57">
        <f t="shared" si="32"/>
        <v>1.3934172394006086</v>
      </c>
      <c r="P194" s="14">
        <f t="shared" si="29"/>
        <v>0.80779564337019694</v>
      </c>
      <c r="Q194" s="16">
        <f t="shared" si="26"/>
        <v>1.5934918395752895</v>
      </c>
      <c r="R194" s="17" t="e">
        <f>_xll.getRate("GBP LIBOR",K194)</f>
        <v>#NUM!</v>
      </c>
      <c r="S194" s="64">
        <f>IF('PoC Transaction'!$C$9/EOMONTH('PoC Transaction'!$C$9,0) = 1,   EOMONTH(DATE(YEAR($D$4),MONTH('PoC Transaction'!$C$9),DAY('PoC Transaction'!$C$9)),J195-$J$10-MONTH('PoC Transaction'!$C$9)+MONTH($D$4)+IF(DAY($D$4)&gt;=DAY('PoC Transaction'!$C$9),1,0)),
EDATE(DATE(YEAR($D$4),MONTH('PoC Transaction'!$C$9),DAY('PoC Transaction'!$C$9)),J195-$J$10-MONTH('PoC Transaction'!$C$9)+MONTH($D$4)+IF(DAY($D$4)&gt;=DAY('PoC Transaction'!$C$9),1,0)))</f>
        <v>48380</v>
      </c>
      <c r="T194" s="14">
        <f t="shared" si="25"/>
        <v>0.8072724245337195</v>
      </c>
      <c r="U194" s="60">
        <f t="shared" ca="1" si="27"/>
        <v>1.5901581185976843</v>
      </c>
    </row>
    <row r="195" spans="10:21" x14ac:dyDescent="0.4">
      <c r="J195" s="4">
        <v>186</v>
      </c>
      <c r="K195" s="51">
        <f t="shared" si="30"/>
        <v>48395</v>
      </c>
      <c r="L195" s="10">
        <f t="shared" si="28"/>
        <v>15.506849315068493</v>
      </c>
      <c r="M195" s="14">
        <f t="shared" si="33"/>
        <v>8.1967213114754106E-2</v>
      </c>
      <c r="N195" s="26">
        <f>SUM($M$6:M195)</f>
        <v>15.497267759562861</v>
      </c>
      <c r="O195" s="57">
        <f t="shared" si="32"/>
        <v>1.3944534520853413</v>
      </c>
      <c r="P195" s="14">
        <f t="shared" si="29"/>
        <v>0.80674954459229931</v>
      </c>
      <c r="Q195" s="16">
        <f t="shared" si="26"/>
        <v>1.5956067060734602</v>
      </c>
      <c r="R195" s="17" t="e">
        <f>_xll.getRate("GBP LIBOR",K195)</f>
        <v>#NUM!</v>
      </c>
      <c r="S195" s="64">
        <f>IF('PoC Transaction'!$C$9/EOMONTH('PoC Transaction'!$C$9,0) = 1,   EOMONTH(DATE(YEAR($D$4),MONTH('PoC Transaction'!$C$9),DAY('PoC Transaction'!$C$9)),J196-$J$10-MONTH('PoC Transaction'!$C$9)+MONTH($D$4)+IF(DAY($D$4)&gt;=DAY('PoC Transaction'!$C$9),1,0)),
EDATE(DATE(YEAR($D$4),MONTH('PoC Transaction'!$C$9),DAY('PoC Transaction'!$C$9)),J196-$J$10-MONTH('PoC Transaction'!$C$9)+MONTH($D$4)+IF(DAY($D$4)&gt;=DAY('PoC Transaction'!$C$9),1,0)))</f>
        <v>48410</v>
      </c>
      <c r="T195" s="14">
        <f t="shared" si="25"/>
        <v>0.80622631549838719</v>
      </c>
      <c r="U195" s="60">
        <f t="shared" ca="1" si="27"/>
        <v>1.5922498340364299</v>
      </c>
    </row>
    <row r="196" spans="10:21" x14ac:dyDescent="0.4">
      <c r="J196" s="4">
        <v>187</v>
      </c>
      <c r="K196" s="51">
        <f t="shared" si="30"/>
        <v>48426</v>
      </c>
      <c r="L196" s="10">
        <f t="shared" si="28"/>
        <v>15.591780821917808</v>
      </c>
      <c r="M196" s="14">
        <f t="shared" si="33"/>
        <v>8.4699453551912565E-2</v>
      </c>
      <c r="N196" s="26">
        <f>SUM($M$6:M196)</f>
        <v>15.581967213114774</v>
      </c>
      <c r="O196" s="57">
        <f t="shared" si="32"/>
        <v>1.3955242051928987</v>
      </c>
      <c r="P196" s="14">
        <f t="shared" si="29"/>
        <v>0.80566857849617768</v>
      </c>
      <c r="Q196" s="16">
        <f t="shared" si="26"/>
        <v>1.5977562539524204</v>
      </c>
      <c r="R196" s="17" t="e">
        <f>_xll.getRate("GBP LIBOR",K196)</f>
        <v>#NUM!</v>
      </c>
      <c r="S196" s="64">
        <f>IF('PoC Transaction'!$C$9/EOMONTH('PoC Transaction'!$C$9,0) = 1,   EOMONTH(DATE(YEAR($D$4),MONTH('PoC Transaction'!$C$9),DAY('PoC Transaction'!$C$9)),J197-$J$10-MONTH('PoC Transaction'!$C$9)+MONTH($D$4)+IF(DAY($D$4)&gt;=DAY('PoC Transaction'!$C$9),1,0)),
EDATE(DATE(YEAR($D$4),MONTH('PoC Transaction'!$C$9),DAY('PoC Transaction'!$C$9)),J197-$J$10-MONTH('PoC Transaction'!$C$9)+MONTH($D$4)+IF(DAY($D$4)&gt;=DAY('PoC Transaction'!$C$9),1,0)))</f>
        <v>48441</v>
      </c>
      <c r="T196" s="14">
        <f t="shared" si="25"/>
        <v>0.80514535232282969</v>
      </c>
      <c r="U196" s="60">
        <f t="shared" ca="1" si="27"/>
        <v>1.5943766923028235</v>
      </c>
    </row>
    <row r="197" spans="10:21" x14ac:dyDescent="0.4">
      <c r="J197" s="4">
        <v>188</v>
      </c>
      <c r="K197" s="51">
        <f t="shared" si="30"/>
        <v>48457</v>
      </c>
      <c r="L197" s="10">
        <f t="shared" si="28"/>
        <v>15.676712328767124</v>
      </c>
      <c r="M197" s="14">
        <f t="shared" si="33"/>
        <v>8.4699453551912565E-2</v>
      </c>
      <c r="N197" s="26">
        <f>SUM($M$6:M197)</f>
        <v>15.666666666666687</v>
      </c>
      <c r="O197" s="57">
        <f t="shared" si="32"/>
        <v>1.396594958300456</v>
      </c>
      <c r="P197" s="14">
        <f t="shared" si="29"/>
        <v>0.80458761893353836</v>
      </c>
      <c r="Q197" s="16">
        <f t="shared" si="26"/>
        <v>1.5998711429622725</v>
      </c>
      <c r="R197" s="17" t="e">
        <f>_xll.getRate("GBP LIBOR",K197)</f>
        <v>#NUM!</v>
      </c>
      <c r="S197" s="64">
        <f>IF('PoC Transaction'!$C$9/EOMONTH('PoC Transaction'!$C$9,0) = 1,   EOMONTH(DATE(YEAR($D$4),MONTH('PoC Transaction'!$C$9),DAY('PoC Transaction'!$C$9)),J198-$J$10-MONTH('PoC Transaction'!$C$9)+MONTH($D$4)+IF(DAY($D$4)&gt;=DAY('PoC Transaction'!$C$9),1,0)),
EDATE(DATE(YEAR($D$4),MONTH('PoC Transaction'!$C$9),DAY('PoC Transaction'!$C$9)),J198-$J$10-MONTH('PoC Transaction'!$C$9)+MONTH($D$4)+IF(DAY($D$4)&gt;=DAY('PoC Transaction'!$C$9),1,0)))</f>
        <v>48472</v>
      </c>
      <c r="T197" s="14">
        <f t="shared" si="25"/>
        <v>0.80406440880673902</v>
      </c>
      <c r="U197" s="60">
        <f t="shared" ca="1" si="27"/>
        <v>1.5965197333278613</v>
      </c>
    </row>
    <row r="198" spans="10:21" x14ac:dyDescent="0.4">
      <c r="J198" s="4">
        <v>189</v>
      </c>
      <c r="K198" s="51">
        <f t="shared" si="30"/>
        <v>48487</v>
      </c>
      <c r="L198" s="10">
        <f t="shared" si="28"/>
        <v>15.758904109589041</v>
      </c>
      <c r="M198" s="14">
        <f t="shared" si="33"/>
        <v>8.1967213114754106E-2</v>
      </c>
      <c r="N198" s="26">
        <f>SUM($M$6:M198)</f>
        <v>15.748633879781442</v>
      </c>
      <c r="O198" s="57">
        <f t="shared" si="32"/>
        <v>1.3976311709851887</v>
      </c>
      <c r="P198" s="14">
        <f t="shared" si="29"/>
        <v>0.80354153891490032</v>
      </c>
      <c r="Q198" s="16">
        <f t="shared" si="26"/>
        <v>1.6019860428619692</v>
      </c>
      <c r="R198" s="17" t="e">
        <f>_xll.getRate("GBP LIBOR",K198)</f>
        <v>#NUM!</v>
      </c>
      <c r="S198" s="64">
        <f>IF('PoC Transaction'!$C$9/EOMONTH('PoC Transaction'!$C$9,0) = 1,   EOMONTH(DATE(YEAR($D$4),MONTH('PoC Transaction'!$C$9),DAY('PoC Transaction'!$C$9)),J199-$J$10-MONTH('PoC Transaction'!$C$9)+MONTH($D$4)+IF(DAY($D$4)&gt;=DAY('PoC Transaction'!$C$9),1,0)),
EDATE(DATE(YEAR($D$4),MONTH('PoC Transaction'!$C$9),DAY('PoC Transaction'!$C$9)),J199-$J$10-MONTH('PoC Transaction'!$C$9)+MONTH($D$4)+IF(DAY($D$4)&gt;=DAY('PoC Transaction'!$C$9),1,0)))</f>
        <v>48502</v>
      </c>
      <c r="T198" s="14">
        <f t="shared" si="25"/>
        <v>0.80301832397780848</v>
      </c>
      <c r="U198" s="60">
        <f t="shared" ca="1" si="27"/>
        <v>1.5985947520564592</v>
      </c>
    </row>
    <row r="199" spans="10:21" x14ac:dyDescent="0.4">
      <c r="J199" s="4">
        <v>190</v>
      </c>
      <c r="K199" s="51">
        <f t="shared" si="30"/>
        <v>48518</v>
      </c>
      <c r="L199" s="10">
        <f t="shared" si="28"/>
        <v>15.843835616438357</v>
      </c>
      <c r="M199" s="14">
        <f t="shared" si="33"/>
        <v>8.4699453551912565E-2</v>
      </c>
      <c r="N199" s="26">
        <f>SUM($M$6:M199)</f>
        <v>15.833333333333355</v>
      </c>
      <c r="O199" s="57">
        <f t="shared" si="32"/>
        <v>1.3987019240927461</v>
      </c>
      <c r="P199" s="14">
        <f t="shared" si="29"/>
        <v>0.80246060354912263</v>
      </c>
      <c r="Q199" s="16">
        <f t="shared" si="26"/>
        <v>1.6041009540170181</v>
      </c>
      <c r="R199" s="17" t="e">
        <f>_xll.getRate("GBP LIBOR",K199)</f>
        <v>#NUM!</v>
      </c>
      <c r="S199" s="64">
        <f>IF('PoC Transaction'!$C$9/EOMONTH('PoC Transaction'!$C$9,0) = 1,   EOMONTH(DATE(YEAR($D$4),MONTH('PoC Transaction'!$C$9),DAY('PoC Transaction'!$C$9)),J200-$J$10-MONTH('PoC Transaction'!$C$9)+MONTH($D$4)+IF(DAY($D$4)&gt;=DAY('PoC Transaction'!$C$9),1,0)),
EDATE(DATE(YEAR($D$4),MONTH('PoC Transaction'!$C$9),DAY('PoC Transaction'!$C$9)),J200-$J$10-MONTH('PoC Transaction'!$C$9)+MONTH($D$4)+IF(DAY($D$4)&gt;=DAY('PoC Transaction'!$C$9),1,0)))</f>
        <v>48533</v>
      </c>
      <c r="T199" s="14">
        <f t="shared" si="25"/>
        <v>0.80193740832188354</v>
      </c>
      <c r="U199" s="60">
        <f t="shared" ca="1" si="27"/>
        <v>1.6007378152816054</v>
      </c>
    </row>
    <row r="200" spans="10:21" x14ac:dyDescent="0.4">
      <c r="J200" s="4">
        <v>191</v>
      </c>
      <c r="K200" s="51">
        <f t="shared" si="30"/>
        <v>48548</v>
      </c>
      <c r="L200" s="10">
        <f t="shared" si="28"/>
        <v>15.926027397260274</v>
      </c>
      <c r="M200" s="14">
        <f t="shared" si="33"/>
        <v>8.1967213114754106E-2</v>
      </c>
      <c r="N200" s="26">
        <f>SUM($M$6:M200)</f>
        <v>15.91530054644811</v>
      </c>
      <c r="O200" s="57">
        <f t="shared" si="32"/>
        <v>1.399738136777479</v>
      </c>
      <c r="P200" s="14">
        <f t="shared" si="29"/>
        <v>0.80141455421200847</v>
      </c>
      <c r="Q200" s="16">
        <f t="shared" si="26"/>
        <v>1.6062158760691947</v>
      </c>
      <c r="R200" s="17" t="e">
        <f>_xll.getRate("GBP LIBOR",K200)</f>
        <v>#NUM!</v>
      </c>
      <c r="S200" s="64">
        <f>IF('PoC Transaction'!$C$9/EOMONTH('PoC Transaction'!$C$9,0) = 1,   EOMONTH(DATE(YEAR($D$4),MONTH('PoC Transaction'!$C$9),DAY('PoC Transaction'!$C$9)),J201-$J$10-MONTH('PoC Transaction'!$C$9)+MONTH($D$4)+IF(DAY($D$4)&gt;=DAY('PoC Transaction'!$C$9),1,0)),
EDATE(DATE(YEAR($D$4),MONTH('PoC Transaction'!$C$9),DAY('PoC Transaction'!$C$9)),J201-$J$10-MONTH('PoC Transaction'!$C$9)+MONTH($D$4)+IF(DAY($D$4)&gt;=DAY('PoC Transaction'!$C$9),1,0)))</f>
        <v>48563</v>
      </c>
      <c r="T200" s="14">
        <f t="shared" si="25"/>
        <v>0.80089135777394083</v>
      </c>
      <c r="U200" s="60">
        <f t="shared" ca="1" si="27"/>
        <v>1.6030904358439457</v>
      </c>
    </row>
    <row r="201" spans="10:21" x14ac:dyDescent="0.4">
      <c r="J201" s="4">
        <v>192</v>
      </c>
      <c r="K201" s="51">
        <f t="shared" si="30"/>
        <v>48579</v>
      </c>
      <c r="L201" s="10">
        <f t="shared" si="28"/>
        <v>16.010958904109589</v>
      </c>
      <c r="M201" s="14">
        <f t="shared" si="33"/>
        <v>8.4699453551912565E-2</v>
      </c>
      <c r="N201" s="26">
        <f>SUM($M$6:M201)</f>
        <v>16.000000000000021</v>
      </c>
      <c r="O201" s="57">
        <f t="shared" si="32"/>
        <v>1.4008088898850362</v>
      </c>
      <c r="P201" s="14">
        <f t="shared" si="29"/>
        <v>0.800333658047513</v>
      </c>
      <c r="Q201" s="16">
        <f t="shared" si="26"/>
        <v>1.6046176369826082</v>
      </c>
      <c r="R201" s="17" t="e">
        <f>_xll.getRate("GBP LIBOR",K201)</f>
        <v>#NUM!</v>
      </c>
      <c r="S201" s="64">
        <f>IF('PoC Transaction'!$C$9/EOMONTH('PoC Transaction'!$C$9,0) = 1,   EOMONTH(DATE(YEAR($D$4),MONTH('PoC Transaction'!$C$9),DAY('PoC Transaction'!$C$9)),J202-$J$10-MONTH('PoC Transaction'!$C$9)+MONTH($D$4)+IF(DAY($D$4)&gt;=DAY('PoC Transaction'!$C$9),1,0)),
EDATE(DATE(YEAR($D$4),MONTH('PoC Transaction'!$C$9),DAY('PoC Transaction'!$C$9)),J202-$J$10-MONTH('PoC Transaction'!$C$9)+MONTH($D$4)+IF(DAY($D$4)&gt;=DAY('PoC Transaction'!$C$9),1,0)))</f>
        <v>48594</v>
      </c>
      <c r="T201" s="14">
        <f t="shared" ref="T201:T264" si="34">P201*(P202/P201)^((S201-K201)/(K202-K201))</f>
        <v>0.79981029938945869</v>
      </c>
      <c r="U201" s="60">
        <f t="shared" ca="1" si="27"/>
        <v>1.6054734937297477</v>
      </c>
    </row>
    <row r="202" spans="10:21" x14ac:dyDescent="0.4">
      <c r="J202" s="4">
        <v>193</v>
      </c>
      <c r="K202" s="51">
        <f t="shared" si="30"/>
        <v>48610</v>
      </c>
      <c r="L202" s="10">
        <f t="shared" si="28"/>
        <v>16.095890410958905</v>
      </c>
      <c r="M202" s="14">
        <f t="shared" si="33"/>
        <v>8.4924021259076277E-2</v>
      </c>
      <c r="N202" s="26">
        <f>SUM($M$6:M202)</f>
        <v>16.084924021259098</v>
      </c>
      <c r="O202" s="57">
        <f t="shared" si="32"/>
        <v>1.4018824819314559</v>
      </c>
      <c r="P202" s="14">
        <f t="shared" si="29"/>
        <v>0.79925242737062618</v>
      </c>
      <c r="Q202" s="16">
        <f t="shared" ref="Q202:Q265" si="35">((P202/P203)^(1/M203)-1)*100</f>
        <v>1.6065384764294421</v>
      </c>
      <c r="R202" s="17" t="e">
        <f>_xll.getRate("GBP LIBOR",K202)</f>
        <v>#NUM!</v>
      </c>
      <c r="S202" s="64">
        <f>IF('PoC Transaction'!$C$9/EOMONTH('PoC Transaction'!$C$9,0) = 1,   EOMONTH(DATE(YEAR($D$4),MONTH('PoC Transaction'!$C$9),DAY('PoC Transaction'!$C$9)),J203-$J$10-MONTH('PoC Transaction'!$C$9)+MONTH($D$4)+IF(DAY($D$4)&gt;=DAY('PoC Transaction'!$C$9),1,0)),
EDATE(DATE(YEAR($D$4),MONTH('PoC Transaction'!$C$9),DAY('PoC Transaction'!$C$9)),J203-$J$10-MONTH('PoC Transaction'!$C$9)+MONTH($D$4)+IF(DAY($D$4)&gt;=DAY('PoC Transaction'!$C$9),1,0)))</f>
        <v>48625</v>
      </c>
      <c r="T202" s="14">
        <f t="shared" si="34"/>
        <v>0.7987291091605655</v>
      </c>
      <c r="U202" s="60">
        <f t="shared" ref="U202:U265" ca="1" si="36">((T202/OFFSET(T202,$U$3,0))^(365/(OFFSET(S202,$U$3,0)-S202))-1)*100</f>
        <v>1.6076342900054774</v>
      </c>
    </row>
    <row r="203" spans="10:21" x14ac:dyDescent="0.4">
      <c r="J203" s="4">
        <v>194</v>
      </c>
      <c r="K203" s="51">
        <f t="shared" si="30"/>
        <v>48638</v>
      </c>
      <c r="L203" s="10">
        <f t="shared" ref="L203:L266" si="37">(K203-$K$6) / 365</f>
        <v>16.172602739726027</v>
      </c>
      <c r="M203" s="14">
        <f t="shared" si="33"/>
        <v>7.6712328767123292E-2</v>
      </c>
      <c r="N203" s="26">
        <f>SUM($M$6:M203)</f>
        <v>16.161636350026221</v>
      </c>
      <c r="O203" s="57">
        <f t="shared" si="32"/>
        <v>1.4028522634468112</v>
      </c>
      <c r="P203" s="14">
        <f t="shared" ref="P203:P266" si="38">1/(1+O203/100)^L203</f>
        <v>0.79827584388377293</v>
      </c>
      <c r="Q203" s="16">
        <f t="shared" si="35"/>
        <v>1.6085840046644151</v>
      </c>
      <c r="R203" s="17" t="e">
        <f>_xll.getRate("GBP LIBOR",K203)</f>
        <v>#NUM!</v>
      </c>
      <c r="S203" s="64">
        <f>IF('PoC Transaction'!$C$9/EOMONTH('PoC Transaction'!$C$9,0) = 1,   EOMONTH(DATE(YEAR($D$4),MONTH('PoC Transaction'!$C$9),DAY('PoC Transaction'!$C$9)),J204-$J$10-MONTH('PoC Transaction'!$C$9)+MONTH($D$4)+IF(DAY($D$4)&gt;=DAY('PoC Transaction'!$C$9),1,0)),
EDATE(DATE(YEAR($D$4),MONTH('PoC Transaction'!$C$9),DAY('PoC Transaction'!$C$9)),J204-$J$10-MONTH('PoC Transaction'!$C$9)+MONTH($D$4)+IF(DAY($D$4)&gt;=DAY('PoC Transaction'!$C$9),1,0)))</f>
        <v>48653</v>
      </c>
      <c r="T203" s="14">
        <f t="shared" si="34"/>
        <v>0.79775250509769413</v>
      </c>
      <c r="U203" s="60">
        <f t="shared" ca="1" si="36"/>
        <v>1.6096073278782264</v>
      </c>
    </row>
    <row r="204" spans="10:21" x14ac:dyDescent="0.4">
      <c r="J204" s="4">
        <v>195</v>
      </c>
      <c r="K204" s="51">
        <f t="shared" ref="K204:K267" si="39">EOMONTH(K203,1)</f>
        <v>48669</v>
      </c>
      <c r="L204" s="10">
        <f t="shared" si="37"/>
        <v>16.257534246575343</v>
      </c>
      <c r="M204" s="14">
        <f t="shared" si="33"/>
        <v>8.4931506849315067E-2</v>
      </c>
      <c r="N204" s="26">
        <f>SUM($M$6:M204)</f>
        <v>16.246567856875537</v>
      </c>
      <c r="O204" s="57">
        <f t="shared" si="32"/>
        <v>1.4039259501245263</v>
      </c>
      <c r="P204" s="14">
        <f t="shared" si="38"/>
        <v>0.79719465521929989</v>
      </c>
      <c r="Q204" s="16">
        <f t="shared" si="35"/>
        <v>1.6106988839993841</v>
      </c>
      <c r="R204" s="17" t="e">
        <f>_xll.getRate("GBP LIBOR",K204)</f>
        <v>#NUM!</v>
      </c>
      <c r="S204" s="64">
        <f>IF('PoC Transaction'!$C$9/EOMONTH('PoC Transaction'!$C$9,0) = 1,   EOMONTH(DATE(YEAR($D$4),MONTH('PoC Transaction'!$C$9),DAY('PoC Transaction'!$C$9)),J205-$J$10-MONTH('PoC Transaction'!$C$9)+MONTH($D$4)+IF(DAY($D$4)&gt;=DAY('PoC Transaction'!$C$9),1,0)),
EDATE(DATE(YEAR($D$4),MONTH('PoC Transaction'!$C$9),DAY('PoC Transaction'!$C$9)),J205-$J$10-MONTH('PoC Transaction'!$C$9)+MONTH($D$4)+IF(DAY($D$4)&gt;=DAY('PoC Transaction'!$C$9),1,0)))</f>
        <v>48684</v>
      </c>
      <c r="T204" s="14">
        <f t="shared" si="34"/>
        <v>0.79667134380450488</v>
      </c>
      <c r="U204" s="60">
        <f t="shared" ca="1" si="36"/>
        <v>1.6117563235686472</v>
      </c>
    </row>
    <row r="205" spans="10:21" x14ac:dyDescent="0.4">
      <c r="J205" s="4">
        <v>196</v>
      </c>
      <c r="K205" s="51">
        <f t="shared" si="39"/>
        <v>48699</v>
      </c>
      <c r="L205" s="10">
        <f t="shared" si="37"/>
        <v>16.339726027397262</v>
      </c>
      <c r="M205" s="14">
        <f t="shared" si="33"/>
        <v>8.2191780821917818E-2</v>
      </c>
      <c r="N205" s="26">
        <f>SUM($M$6:M205)</f>
        <v>16.328759637697456</v>
      </c>
      <c r="O205" s="57">
        <f t="shared" si="32"/>
        <v>1.4049650017481214</v>
      </c>
      <c r="P205" s="14">
        <f t="shared" si="38"/>
        <v>0.79614837591288201</v>
      </c>
      <c r="Q205" s="16">
        <f t="shared" si="35"/>
        <v>1.6128137741421966</v>
      </c>
      <c r="R205" s="17" t="e">
        <f>_xll.getRate("GBP LIBOR",K205)</f>
        <v>#NUM!</v>
      </c>
      <c r="S205" s="64">
        <f>IF('PoC Transaction'!$C$9/EOMONTH('PoC Transaction'!$C$9,0) = 1,   EOMONTH(DATE(YEAR($D$4),MONTH('PoC Transaction'!$C$9),DAY('PoC Transaction'!$C$9)),J206-$J$10-MONTH('PoC Transaction'!$C$9)+MONTH($D$4)+IF(DAY($D$4)&gt;=DAY('PoC Transaction'!$C$9),1,0)),
EDATE(DATE(YEAR($D$4),MONTH('PoC Transaction'!$C$9),DAY('PoC Transaction'!$C$9)),J206-$J$10-MONTH('PoC Transaction'!$C$9)+MONTH($D$4)+IF(DAY($D$4)&gt;=DAY('PoC Transaction'!$C$9),1,0)))</f>
        <v>48714</v>
      </c>
      <c r="T205" s="14">
        <f t="shared" si="34"/>
        <v>0.79562507078325639</v>
      </c>
      <c r="U205" s="60">
        <f t="shared" ca="1" si="36"/>
        <v>1.6138371079837066</v>
      </c>
    </row>
    <row r="206" spans="10:21" x14ac:dyDescent="0.4">
      <c r="J206" s="4">
        <v>197</v>
      </c>
      <c r="K206" s="51">
        <f t="shared" si="39"/>
        <v>48730</v>
      </c>
      <c r="L206" s="10">
        <f t="shared" si="37"/>
        <v>16.424657534246574</v>
      </c>
      <c r="M206" s="14">
        <f t="shared" si="33"/>
        <v>8.4931506849315067E-2</v>
      </c>
      <c r="N206" s="26">
        <f>SUM($M$6:M206)</f>
        <v>16.413691144546771</v>
      </c>
      <c r="O206" s="57">
        <f t="shared" si="32"/>
        <v>1.4060386884258365</v>
      </c>
      <c r="P206" s="14">
        <f t="shared" si="38"/>
        <v>0.79506725776681597</v>
      </c>
      <c r="Q206" s="16">
        <f t="shared" si="35"/>
        <v>1.6149286754411518</v>
      </c>
      <c r="R206" s="17" t="e">
        <f>_xll.getRate("GBP LIBOR",K206)</f>
        <v>#NUM!</v>
      </c>
      <c r="S206" s="64">
        <f>IF('PoC Transaction'!$C$9/EOMONTH('PoC Transaction'!$C$9,0) = 1,   EOMONTH(DATE(YEAR($D$4),MONTH('PoC Transaction'!$C$9),DAY('PoC Transaction'!$C$9)),J207-$J$10-MONTH('PoC Transaction'!$C$9)+MONTH($D$4)+IF(DAY($D$4)&gt;=DAY('PoC Transaction'!$C$9),1,0)),
EDATE(DATE(YEAR($D$4),MONTH('PoC Transaction'!$C$9),DAY('PoC Transaction'!$C$9)),J207-$J$10-MONTH('PoC Transaction'!$C$9)+MONTH($D$4)+IF(DAY($D$4)&gt;=DAY('PoC Transaction'!$C$9),1,0)))</f>
        <v>48745</v>
      </c>
      <c r="T206" s="14">
        <f t="shared" si="34"/>
        <v>0.79454398365139778</v>
      </c>
      <c r="U206" s="60">
        <f t="shared" ca="1" si="36"/>
        <v>1.615986125992297</v>
      </c>
    </row>
    <row r="207" spans="10:21" x14ac:dyDescent="0.4">
      <c r="J207" s="4">
        <v>198</v>
      </c>
      <c r="K207" s="51">
        <f t="shared" si="39"/>
        <v>48760</v>
      </c>
      <c r="L207" s="10">
        <f t="shared" si="37"/>
        <v>16.506849315068493</v>
      </c>
      <c r="M207" s="14">
        <f t="shared" si="33"/>
        <v>8.2191780821917818E-2</v>
      </c>
      <c r="N207" s="26">
        <f>SUM($M$6:M207)</f>
        <v>16.49588292536869</v>
      </c>
      <c r="O207" s="57">
        <f t="shared" si="32"/>
        <v>1.4070777400494316</v>
      </c>
      <c r="P207" s="14">
        <f t="shared" si="38"/>
        <v>0.79402105392923339</v>
      </c>
      <c r="Q207" s="16">
        <f t="shared" si="35"/>
        <v>1.6170435875478395</v>
      </c>
      <c r="R207" s="17" t="e">
        <f>_xll.getRate("GBP LIBOR",K207)</f>
        <v>#NUM!</v>
      </c>
      <c r="S207" s="64">
        <f>IF('PoC Transaction'!$C$9/EOMONTH('PoC Transaction'!$C$9,0) = 1,   EOMONTH(DATE(YEAR($D$4),MONTH('PoC Transaction'!$C$9),DAY('PoC Transaction'!$C$9)),J208-$J$10-MONTH('PoC Transaction'!$C$9)+MONTH($D$4)+IF(DAY($D$4)&gt;=DAY('PoC Transaction'!$C$9),1,0)),
EDATE(DATE(YEAR($D$4),MONTH('PoC Transaction'!$C$9),DAY('PoC Transaction'!$C$9)),J208-$J$10-MONTH('PoC Transaction'!$C$9)+MONTH($D$4)+IF(DAY($D$4)&gt;=DAY('PoC Transaction'!$C$9),1,0)))</f>
        <v>48775</v>
      </c>
      <c r="T207" s="14">
        <f t="shared" si="34"/>
        <v>0.79349778967875506</v>
      </c>
      <c r="U207" s="60">
        <f t="shared" ca="1" si="36"/>
        <v>1.6180837080656651</v>
      </c>
    </row>
    <row r="208" spans="10:21" x14ac:dyDescent="0.4">
      <c r="J208" s="4">
        <v>199</v>
      </c>
      <c r="K208" s="51">
        <f t="shared" si="39"/>
        <v>48791</v>
      </c>
      <c r="L208" s="10">
        <f t="shared" si="37"/>
        <v>16.591780821917808</v>
      </c>
      <c r="M208" s="14">
        <f t="shared" si="33"/>
        <v>8.4931506849315067E-2</v>
      </c>
      <c r="N208" s="26">
        <f>SUM($M$6:M208)</f>
        <v>16.580814432218006</v>
      </c>
      <c r="O208" s="57">
        <f t="shared" si="32"/>
        <v>1.4081514267271464</v>
      </c>
      <c r="P208" s="14">
        <f t="shared" si="38"/>
        <v>0.79294002122306972</v>
      </c>
      <c r="Q208" s="16">
        <f t="shared" si="35"/>
        <v>1.6191931816859961</v>
      </c>
      <c r="R208" s="17" t="e">
        <f>_xll.getRate("GBP LIBOR",K208)</f>
        <v>#NUM!</v>
      </c>
      <c r="S208" s="64">
        <f>IF('PoC Transaction'!$C$9/EOMONTH('PoC Transaction'!$C$9,0) = 1,   EOMONTH(DATE(YEAR($D$4),MONTH('PoC Transaction'!$C$9),DAY('PoC Transaction'!$C$9)),J209-$J$10-MONTH('PoC Transaction'!$C$9)+MONTH($D$4)+IF(DAY($D$4)&gt;=DAY('PoC Transaction'!$C$9),1,0)),
EDATE(DATE(YEAR($D$4),MONTH('PoC Transaction'!$C$9),DAY('PoC Transaction'!$C$9)),J209-$J$10-MONTH('PoC Transaction'!$C$9)+MONTH($D$4)+IF(DAY($D$4)&gt;=DAY('PoC Transaction'!$C$9),1,0)))</f>
        <v>48806</v>
      </c>
      <c r="T208" s="14">
        <f t="shared" si="34"/>
        <v>0.79241678050863396</v>
      </c>
      <c r="U208" s="60">
        <f t="shared" ca="1" si="36"/>
        <v>1.6202165315559292</v>
      </c>
    </row>
    <row r="209" spans="10:21" x14ac:dyDescent="0.4">
      <c r="J209" s="4">
        <v>200</v>
      </c>
      <c r="K209" s="51">
        <f t="shared" si="39"/>
        <v>48822</v>
      </c>
      <c r="L209" s="10">
        <f t="shared" si="37"/>
        <v>16.676712328767124</v>
      </c>
      <c r="M209" s="14">
        <f t="shared" si="33"/>
        <v>8.4931506849315067E-2</v>
      </c>
      <c r="N209" s="26">
        <f>SUM($M$6:M209)</f>
        <v>16.665745939067321</v>
      </c>
      <c r="O209" s="57">
        <f t="shared" si="32"/>
        <v>1.4092251134048615</v>
      </c>
      <c r="P209" s="14">
        <f t="shared" si="38"/>
        <v>0.79185903764198506</v>
      </c>
      <c r="Q209" s="16">
        <f t="shared" si="35"/>
        <v>1.6213081161095433</v>
      </c>
      <c r="R209" s="17" t="e">
        <f>_xll.getRate("GBP LIBOR",K209)</f>
        <v>#NUM!</v>
      </c>
      <c r="S209" s="64">
        <f>IF('PoC Transaction'!$C$9/EOMONTH('PoC Transaction'!$C$9,0) = 1,   EOMONTH(DATE(YEAR($D$4),MONTH('PoC Transaction'!$C$9),DAY('PoC Transaction'!$C$9)),J210-$J$10-MONTH('PoC Transaction'!$C$9)+MONTH($D$4)+IF(DAY($D$4)&gt;=DAY('PoC Transaction'!$C$9),1,0)),
EDATE(DATE(YEAR($D$4),MONTH('PoC Transaction'!$C$9),DAY('PoC Transaction'!$C$9)),J210-$J$10-MONTH('PoC Transaction'!$C$9)+MONTH($D$4)+IF(DAY($D$4)&gt;=DAY('PoC Transaction'!$C$9),1,0)))</f>
        <v>48837</v>
      </c>
      <c r="T209" s="14">
        <f t="shared" si="34"/>
        <v>0.79133583341631897</v>
      </c>
      <c r="U209" s="60">
        <f t="shared" ca="1" si="36"/>
        <v>1.6223655832230621</v>
      </c>
    </row>
    <row r="210" spans="10:21" x14ac:dyDescent="0.4">
      <c r="J210" s="4">
        <v>201</v>
      </c>
      <c r="K210" s="51">
        <f t="shared" si="39"/>
        <v>48852</v>
      </c>
      <c r="L210" s="10">
        <f t="shared" si="37"/>
        <v>16.758904109589039</v>
      </c>
      <c r="M210" s="14">
        <f t="shared" si="33"/>
        <v>8.2191780821917818E-2</v>
      </c>
      <c r="N210" s="26">
        <f>SUM($M$6:M210)</f>
        <v>16.74793771988924</v>
      </c>
      <c r="O210" s="57">
        <f t="shared" si="32"/>
        <v>1.4102641650284566</v>
      </c>
      <c r="P210" s="14">
        <f t="shared" si="38"/>
        <v>0.79081297488685476</v>
      </c>
      <c r="Q210" s="16">
        <f t="shared" si="35"/>
        <v>1.6234230613404899</v>
      </c>
      <c r="R210" s="17" t="e">
        <f>_xll.getRate("GBP LIBOR",K210)</f>
        <v>#NUM!</v>
      </c>
      <c r="S210" s="64">
        <f>IF('PoC Transaction'!$C$9/EOMONTH('PoC Transaction'!$C$9,0) = 1,   EOMONTH(DATE(YEAR($D$4),MONTH('PoC Transaction'!$C$9),DAY('PoC Transaction'!$C$9)),J211-$J$10-MONTH('PoC Transaction'!$C$9)+MONTH($D$4)+IF(DAY($D$4)&gt;=DAY('PoC Transaction'!$C$9),1,0)),
EDATE(DATE(YEAR($D$4),MONTH('PoC Transaction'!$C$9),DAY('PoC Transaction'!$C$9)),J211-$J$10-MONTH('PoC Transaction'!$C$9)+MONTH($D$4)+IF(DAY($D$4)&gt;=DAY('PoC Transaction'!$C$9),1,0)))</f>
        <v>48867</v>
      </c>
      <c r="T210" s="14">
        <f t="shared" si="34"/>
        <v>0.79028978590599475</v>
      </c>
      <c r="U210" s="60">
        <f t="shared" ca="1" si="36"/>
        <v>1.6244464218373666</v>
      </c>
    </row>
    <row r="211" spans="10:21" x14ac:dyDescent="0.4">
      <c r="J211" s="4">
        <v>202</v>
      </c>
      <c r="K211" s="51">
        <f t="shared" si="39"/>
        <v>48883</v>
      </c>
      <c r="L211" s="10">
        <f t="shared" si="37"/>
        <v>16.843835616438355</v>
      </c>
      <c r="M211" s="14">
        <f t="shared" si="33"/>
        <v>8.4931506849315067E-2</v>
      </c>
      <c r="N211" s="26">
        <f>SUM($M$6:M211)</f>
        <v>16.832869226738556</v>
      </c>
      <c r="O211" s="57">
        <f t="shared" si="32"/>
        <v>1.4113378517061717</v>
      </c>
      <c r="P211" s="14">
        <f t="shared" si="38"/>
        <v>0.78973209916995624</v>
      </c>
      <c r="Q211" s="16">
        <f t="shared" si="35"/>
        <v>1.6255380177258694</v>
      </c>
      <c r="R211" s="17" t="e">
        <f>_xll.getRate("GBP LIBOR",K211)</f>
        <v>#NUM!</v>
      </c>
      <c r="S211" s="64">
        <f>IF('PoC Transaction'!$C$9/EOMONTH('PoC Transaction'!$C$9,0) = 1,   EOMONTH(DATE(YEAR($D$4),MONTH('PoC Transaction'!$C$9),DAY('PoC Transaction'!$C$9)),J212-$J$10-MONTH('PoC Transaction'!$C$9)+MONTH($D$4)+IF(DAY($D$4)&gt;=DAY('PoC Transaction'!$C$9),1,0)),
EDATE(DATE(YEAR($D$4),MONTH('PoC Transaction'!$C$9),DAY('PoC Transaction'!$C$9)),J212-$J$10-MONTH('PoC Transaction'!$C$9)+MONTH($D$4)+IF(DAY($D$4)&gt;=DAY('PoC Transaction'!$C$9),1,0)))</f>
        <v>48898</v>
      </c>
      <c r="T211" s="14">
        <f t="shared" si="34"/>
        <v>0.78920895029458038</v>
      </c>
      <c r="U211" s="60">
        <f t="shared" ca="1" si="36"/>
        <v>1.6265954958198936</v>
      </c>
    </row>
    <row r="212" spans="10:21" x14ac:dyDescent="0.4">
      <c r="J212" s="4">
        <v>203</v>
      </c>
      <c r="K212" s="51">
        <f t="shared" si="39"/>
        <v>48913</v>
      </c>
      <c r="L212" s="10">
        <f t="shared" si="37"/>
        <v>16.926027397260274</v>
      </c>
      <c r="M212" s="14">
        <f t="shared" si="33"/>
        <v>8.2191780821917818E-2</v>
      </c>
      <c r="N212" s="26">
        <f>SUM($M$6:M212)</f>
        <v>16.915061007560475</v>
      </c>
      <c r="O212" s="57">
        <f t="shared" si="32"/>
        <v>1.4123769033297668</v>
      </c>
      <c r="P212" s="14">
        <f t="shared" si="38"/>
        <v>0.78868614797311332</v>
      </c>
      <c r="Q212" s="16">
        <f t="shared" si="35"/>
        <v>1.6276529849178045</v>
      </c>
      <c r="R212" s="17" t="e">
        <f>_xll.getRate("GBP LIBOR",K212)</f>
        <v>#NUM!</v>
      </c>
      <c r="S212" s="64">
        <f>IF('PoC Transaction'!$C$9/EOMONTH('PoC Transaction'!$C$9,0) = 1,   EOMONTH(DATE(YEAR($D$4),MONTH('PoC Transaction'!$C$9),DAY('PoC Transaction'!$C$9)),J213-$J$10-MONTH('PoC Transaction'!$C$9)+MONTH($D$4)+IF(DAY($D$4)&gt;=DAY('PoC Transaction'!$C$9),1,0)),
EDATE(DATE(YEAR($D$4),MONTH('PoC Transaction'!$C$9),DAY('PoC Transaction'!$C$9)),J213-$J$10-MONTH('PoC Transaction'!$C$9)+MONTH($D$4)+IF(DAY($D$4)&gt;=DAY('PoC Transaction'!$C$9),1,0)))</f>
        <v>48928</v>
      </c>
      <c r="T212" s="14">
        <f t="shared" si="34"/>
        <v>0.78816301789683862</v>
      </c>
      <c r="U212" s="60">
        <f t="shared" ca="1" si="36"/>
        <v>1.6286931325268483</v>
      </c>
    </row>
    <row r="213" spans="10:21" x14ac:dyDescent="0.4">
      <c r="J213" s="4">
        <v>204</v>
      </c>
      <c r="K213" s="51">
        <f t="shared" si="39"/>
        <v>48944</v>
      </c>
      <c r="L213" s="10">
        <f t="shared" si="37"/>
        <v>17.010958904109589</v>
      </c>
      <c r="M213" s="14">
        <f t="shared" si="33"/>
        <v>8.4931506849315067E-2</v>
      </c>
      <c r="N213" s="26">
        <f>SUM($M$6:M213)</f>
        <v>16.99999251440979</v>
      </c>
      <c r="O213" s="57">
        <f t="shared" si="32"/>
        <v>1.4134505900074819</v>
      </c>
      <c r="P213" s="14">
        <f t="shared" si="38"/>
        <v>0.78760539493501736</v>
      </c>
      <c r="Q213" s="16">
        <f t="shared" si="35"/>
        <v>1.6298026350436645</v>
      </c>
      <c r="R213" s="17" t="e">
        <f>_xll.getRate("GBP LIBOR",K213)</f>
        <v>#NUM!</v>
      </c>
      <c r="S213" s="64">
        <f>IF('PoC Transaction'!$C$9/EOMONTH('PoC Transaction'!$C$9,0) = 1,   EOMONTH(DATE(YEAR($D$4),MONTH('PoC Transaction'!$C$9),DAY('PoC Transaction'!$C$9)),J214-$J$10-MONTH('PoC Transaction'!$C$9)+MONTH($D$4)+IF(DAY($D$4)&gt;=DAY('PoC Transaction'!$C$9),1,0)),
EDATE(DATE(YEAR($D$4),MONTH('PoC Transaction'!$C$9),DAY('PoC Transaction'!$C$9)),J214-$J$10-MONTH('PoC Transaction'!$C$9)+MONTH($D$4)+IF(DAY($D$4)&gt;=DAY('PoC Transaction'!$C$9),1,0)))</f>
        <v>48959</v>
      </c>
      <c r="T213" s="14">
        <f t="shared" si="34"/>
        <v>0.78708229753533021</v>
      </c>
      <c r="U213" s="60">
        <f t="shared" ca="1" si="36"/>
        <v>1.6307924584140654</v>
      </c>
    </row>
    <row r="214" spans="10:21" x14ac:dyDescent="0.4">
      <c r="J214" s="4">
        <v>205</v>
      </c>
      <c r="K214" s="51">
        <f t="shared" si="39"/>
        <v>48975</v>
      </c>
      <c r="L214" s="10">
        <f t="shared" si="37"/>
        <v>17.095890410958905</v>
      </c>
      <c r="M214" s="14">
        <f t="shared" si="33"/>
        <v>8.4931506849315067E-2</v>
      </c>
      <c r="N214" s="26">
        <f>SUM($M$6:M214)</f>
        <v>17.084924021259106</v>
      </c>
      <c r="O214" s="57">
        <f t="shared" si="32"/>
        <v>1.4145242766851966</v>
      </c>
      <c r="P214" s="14">
        <f t="shared" si="38"/>
        <v>0.78652470990548773</v>
      </c>
      <c r="Q214" s="16">
        <f t="shared" si="35"/>
        <v>1.631848280635162</v>
      </c>
      <c r="R214" s="17" t="e">
        <f>_xll.getRate("GBP LIBOR",K214)</f>
        <v>#NUM!</v>
      </c>
      <c r="S214" s="64">
        <f>IF('PoC Transaction'!$C$9/EOMONTH('PoC Transaction'!$C$9,0) = 1,   EOMONTH(DATE(YEAR($D$4),MONTH('PoC Transaction'!$C$9),DAY('PoC Transaction'!$C$9)),J215-$J$10-MONTH('PoC Transaction'!$C$9)+MONTH($D$4)+IF(DAY($D$4)&gt;=DAY('PoC Transaction'!$C$9),1,0)),
EDATE(DATE(YEAR($D$4),MONTH('PoC Transaction'!$C$9),DAY('PoC Transaction'!$C$9)),J215-$J$10-MONTH('PoC Transaction'!$C$9)+MONTH($D$4)+IF(DAY($D$4)&gt;=DAY('PoC Transaction'!$C$9),1,0)))</f>
        <v>48990</v>
      </c>
      <c r="T214" s="14">
        <f t="shared" si="34"/>
        <v>0.78600168008539673</v>
      </c>
      <c r="U214" s="60">
        <f t="shared" ca="1" si="36"/>
        <v>1.6329441623017527</v>
      </c>
    </row>
    <row r="215" spans="10:21" x14ac:dyDescent="0.4">
      <c r="J215" s="4">
        <v>206</v>
      </c>
      <c r="K215" s="51">
        <f t="shared" si="39"/>
        <v>49003</v>
      </c>
      <c r="L215" s="10">
        <f t="shared" si="37"/>
        <v>17.172602739726027</v>
      </c>
      <c r="M215" s="14">
        <f t="shared" si="33"/>
        <v>7.6712328767123292E-2</v>
      </c>
      <c r="N215" s="26">
        <f>SUM($M$6:M215)</f>
        <v>17.161636350026228</v>
      </c>
      <c r="O215" s="57">
        <f t="shared" si="32"/>
        <v>1.4154940582005522</v>
      </c>
      <c r="P215" s="14">
        <f t="shared" si="38"/>
        <v>0.78554866892161801</v>
      </c>
      <c r="Q215" s="16">
        <f t="shared" si="35"/>
        <v>1.6338939359711091</v>
      </c>
      <c r="R215" s="17" t="e">
        <f>_xll.getRate("GBP LIBOR",K215)</f>
        <v>#NUM!</v>
      </c>
      <c r="S215" s="64">
        <f>IF('PoC Transaction'!$C$9/EOMONTH('PoC Transaction'!$C$9,0) = 1,   EOMONTH(DATE(YEAR($D$4),MONTH('PoC Transaction'!$C$9),DAY('PoC Transaction'!$C$9)),J216-$J$10-MONTH('PoC Transaction'!$C$9)+MONTH($D$4)+IF(DAY($D$4)&gt;=DAY('PoC Transaction'!$C$9),1,0)),
EDATE(DATE(YEAR($D$4),MONTH('PoC Transaction'!$C$9),DAY('PoC Transaction'!$C$9)),J216-$J$10-MONTH('PoC Transaction'!$C$9)+MONTH($D$4)+IF(DAY($D$4)&gt;=DAY('PoC Transaction'!$C$9),1,0)))</f>
        <v>49018</v>
      </c>
      <c r="T215" s="14">
        <f t="shared" si="34"/>
        <v>0.7850256388047242</v>
      </c>
      <c r="U215" s="60">
        <f t="shared" ca="1" si="36"/>
        <v>1.6349173227763414</v>
      </c>
    </row>
    <row r="216" spans="10:21" x14ac:dyDescent="0.4">
      <c r="J216" s="4">
        <v>207</v>
      </c>
      <c r="K216" s="51">
        <f t="shared" si="39"/>
        <v>49034</v>
      </c>
      <c r="L216" s="10">
        <f t="shared" si="37"/>
        <v>17.257534246575343</v>
      </c>
      <c r="M216" s="14">
        <f t="shared" si="33"/>
        <v>8.4931506849315067E-2</v>
      </c>
      <c r="N216" s="26">
        <f>SUM($M$6:M216)</f>
        <v>17.246567856875544</v>
      </c>
      <c r="O216" s="57">
        <f t="shared" si="32"/>
        <v>1.4165677448782672</v>
      </c>
      <c r="P216" s="14">
        <f t="shared" si="38"/>
        <v>0.78446812384700915</v>
      </c>
      <c r="Q216" s="16">
        <f t="shared" si="35"/>
        <v>1.636008946726486</v>
      </c>
      <c r="R216" s="17" t="e">
        <f>_xll.getRate("GBP LIBOR",K216)</f>
        <v>#NUM!</v>
      </c>
      <c r="S216" s="64">
        <f>IF('PoC Transaction'!$C$9/EOMONTH('PoC Transaction'!$C$9,0) = 1,   EOMONTH(DATE(YEAR($D$4),MONTH('PoC Transaction'!$C$9),DAY('PoC Transaction'!$C$9)),J217-$J$10-MONTH('PoC Transaction'!$C$9)+MONTH($D$4)+IF(DAY($D$4)&gt;=DAY('PoC Transaction'!$C$9),1,0)),
EDATE(DATE(YEAR($D$4),MONTH('PoC Transaction'!$C$9),DAY('PoC Transaction'!$C$9)),J217-$J$10-MONTH('PoC Transaction'!$C$9)+MONTH($D$4)+IF(DAY($D$4)&gt;=DAY('PoC Transaction'!$C$9),1,0)))</f>
        <v>49049</v>
      </c>
      <c r="T216" s="14">
        <f t="shared" si="34"/>
        <v>0.78394514274279592</v>
      </c>
      <c r="U216" s="60">
        <f t="shared" ca="1" si="36"/>
        <v>1.6370664519962164</v>
      </c>
    </row>
    <row r="217" spans="10:21" x14ac:dyDescent="0.4">
      <c r="J217" s="4">
        <v>208</v>
      </c>
      <c r="K217" s="51">
        <f t="shared" si="39"/>
        <v>49064</v>
      </c>
      <c r="L217" s="10">
        <f t="shared" si="37"/>
        <v>17.339726027397262</v>
      </c>
      <c r="M217" s="14">
        <f t="shared" si="33"/>
        <v>8.2191780821917818E-2</v>
      </c>
      <c r="N217" s="26">
        <f>SUM($M$6:M217)</f>
        <v>17.328759637697463</v>
      </c>
      <c r="O217" s="57">
        <f t="shared" si="32"/>
        <v>1.4176067965018624</v>
      </c>
      <c r="P217" s="14">
        <f t="shared" si="38"/>
        <v>0.78342251029422227</v>
      </c>
      <c r="Q217" s="16">
        <f t="shared" si="35"/>
        <v>1.638123968268923</v>
      </c>
      <c r="R217" s="17" t="e">
        <f>_xll.getRate("GBP LIBOR",K217)</f>
        <v>#NUM!</v>
      </c>
      <c r="S217" s="64">
        <f>IF('PoC Transaction'!$C$9/EOMONTH('PoC Transaction'!$C$9,0) = 1,   EOMONTH(DATE(YEAR($D$4),MONTH('PoC Transaction'!$C$9),DAY('PoC Transaction'!$C$9)),J218-$J$10-MONTH('PoC Transaction'!$C$9)+MONTH($D$4)+IF(DAY($D$4)&gt;=DAY('PoC Transaction'!$C$9),1,0)),
EDATE(DATE(YEAR($D$4),MONTH('PoC Transaction'!$C$9),DAY('PoC Transaction'!$C$9)),J218-$J$10-MONTH('PoC Transaction'!$C$9)+MONTH($D$4)+IF(DAY($D$4)&gt;=DAY('PoC Transaction'!$C$9),1,0)))</f>
        <v>49079</v>
      </c>
      <c r="T217" s="14">
        <f t="shared" si="34"/>
        <v>0.78289955674307432</v>
      </c>
      <c r="U217" s="60">
        <f t="shared" ca="1" si="36"/>
        <v>1.639147365699567</v>
      </c>
    </row>
    <row r="218" spans="10:21" x14ac:dyDescent="0.4">
      <c r="J218" s="4">
        <v>209</v>
      </c>
      <c r="K218" s="51">
        <f t="shared" si="39"/>
        <v>49095</v>
      </c>
      <c r="L218" s="10">
        <f t="shared" si="37"/>
        <v>17.424657534246574</v>
      </c>
      <c r="M218" s="14">
        <f t="shared" si="33"/>
        <v>8.4931506849315067E-2</v>
      </c>
      <c r="N218" s="26">
        <f>SUM($M$6:M218)</f>
        <v>17.413691144546778</v>
      </c>
      <c r="O218" s="57">
        <f t="shared" si="32"/>
        <v>1.4186804831795774</v>
      </c>
      <c r="P218" s="14">
        <f t="shared" si="38"/>
        <v>0.78234212438449913</v>
      </c>
      <c r="Q218" s="16">
        <f t="shared" si="35"/>
        <v>1.6402390009834455</v>
      </c>
      <c r="R218" s="17" t="e">
        <f>_xll.getRate("GBP LIBOR",K218)</f>
        <v>#NUM!</v>
      </c>
      <c r="S218" s="64">
        <f>IF('PoC Transaction'!$C$9/EOMONTH('PoC Transaction'!$C$9,0) = 1,   EOMONTH(DATE(YEAR($D$4),MONTH('PoC Transaction'!$C$9),DAY('PoC Transaction'!$C$9)),J219-$J$10-MONTH('PoC Transaction'!$C$9)+MONTH($D$4)+IF(DAY($D$4)&gt;=DAY('PoC Transaction'!$C$9),1,0)),
EDATE(DATE(YEAR($D$4),MONTH('PoC Transaction'!$C$9),DAY('PoC Transaction'!$C$9)),J219-$J$10-MONTH('PoC Transaction'!$C$9)+MONTH($D$4)+IF(DAY($D$4)&gt;=DAY('PoC Transaction'!$C$9),1,0)))</f>
        <v>49110</v>
      </c>
      <c r="T218" s="14">
        <f t="shared" si="34"/>
        <v>0.78181922342567667</v>
      </c>
      <c r="U218" s="60">
        <f t="shared" ca="1" si="36"/>
        <v>1.6412965172345029</v>
      </c>
    </row>
    <row r="219" spans="10:21" x14ac:dyDescent="0.4">
      <c r="J219" s="4">
        <v>210</v>
      </c>
      <c r="K219" s="51">
        <f t="shared" si="39"/>
        <v>49125</v>
      </c>
      <c r="L219" s="10">
        <f t="shared" si="37"/>
        <v>17.506849315068493</v>
      </c>
      <c r="M219" s="14">
        <f t="shared" si="33"/>
        <v>8.2191780821917818E-2</v>
      </c>
      <c r="N219" s="26">
        <f>SUM($M$6:M219)</f>
        <v>17.495882925368697</v>
      </c>
      <c r="O219" s="57">
        <f t="shared" si="32"/>
        <v>1.4197195348031724</v>
      </c>
      <c r="P219" s="14">
        <f t="shared" si="38"/>
        <v>0.78129667196281549</v>
      </c>
      <c r="Q219" s="16">
        <f t="shared" si="35"/>
        <v>1.6423540444889584</v>
      </c>
      <c r="R219" s="17" t="e">
        <f>_xll.getRate("GBP LIBOR",K219)</f>
        <v>#NUM!</v>
      </c>
      <c r="S219" s="64">
        <f>IF('PoC Transaction'!$C$9/EOMONTH('PoC Transaction'!$C$9,0) = 1,   EOMONTH(DATE(YEAR($D$4),MONTH('PoC Transaction'!$C$9),DAY('PoC Transaction'!$C$9)),J220-$J$10-MONTH('PoC Transaction'!$C$9)+MONTH($D$4)+IF(DAY($D$4)&gt;=DAY('PoC Transaction'!$C$9),1,0)),
EDATE(DATE(YEAR($D$4),MONTH('PoC Transaction'!$C$9),DAY('PoC Transaction'!$C$9)),J220-$J$10-MONTH('PoC Transaction'!$C$9)+MONTH($D$4)+IF(DAY($D$4)&gt;=DAY('PoC Transaction'!$C$9),1,0)))</f>
        <v>49140</v>
      </c>
      <c r="T219" s="14">
        <f t="shared" si="34"/>
        <v>0.78077380207531777</v>
      </c>
      <c r="U219" s="60">
        <f t="shared" ca="1" si="36"/>
        <v>1.6433942296284254</v>
      </c>
    </row>
    <row r="220" spans="10:21" x14ac:dyDescent="0.4">
      <c r="J220" s="4">
        <v>211</v>
      </c>
      <c r="K220" s="51">
        <f t="shared" si="39"/>
        <v>49156</v>
      </c>
      <c r="L220" s="10">
        <f t="shared" si="37"/>
        <v>17.591780821917808</v>
      </c>
      <c r="M220" s="14">
        <f t="shared" si="33"/>
        <v>8.4931506849315067E-2</v>
      </c>
      <c r="N220" s="26">
        <f>SUM($M$6:M220)</f>
        <v>17.580814432218013</v>
      </c>
      <c r="O220" s="57">
        <f t="shared" si="32"/>
        <v>1.4207932214808874</v>
      </c>
      <c r="P220" s="14">
        <f t="shared" si="38"/>
        <v>0.7802164598814233</v>
      </c>
      <c r="Q220" s="16">
        <f t="shared" si="35"/>
        <v>1.6445037721772637</v>
      </c>
      <c r="R220" s="17" t="e">
        <f>_xll.getRate("GBP LIBOR",K220)</f>
        <v>#NUM!</v>
      </c>
      <c r="S220" s="64">
        <f>IF('PoC Transaction'!$C$9/EOMONTH('PoC Transaction'!$C$9,0) = 1,   EOMONTH(DATE(YEAR($D$4),MONTH('PoC Transaction'!$C$9),DAY('PoC Transaction'!$C$9)),J221-$J$10-MONTH('PoC Transaction'!$C$9)+MONTH($D$4)+IF(DAY($D$4)&gt;=DAY('PoC Transaction'!$C$9),1,0)),
EDATE(DATE(YEAR($D$4),MONTH('PoC Transaction'!$C$9),DAY('PoC Transaction'!$C$9)),J221-$J$10-MONTH('PoC Transaction'!$C$9)+MONTH($D$4)+IF(DAY($D$4)&gt;=DAY('PoC Transaction'!$C$9),1,0)))</f>
        <v>49171</v>
      </c>
      <c r="T220" s="14">
        <f t="shared" si="34"/>
        <v>0.77969363522481827</v>
      </c>
      <c r="U220" s="60">
        <f t="shared" ca="1" si="36"/>
        <v>1.6455271856317122</v>
      </c>
    </row>
    <row r="221" spans="10:21" x14ac:dyDescent="0.4">
      <c r="J221" s="4">
        <v>212</v>
      </c>
      <c r="K221" s="51">
        <f t="shared" si="39"/>
        <v>49187</v>
      </c>
      <c r="L221" s="10">
        <f t="shared" si="37"/>
        <v>17.676712328767124</v>
      </c>
      <c r="M221" s="14">
        <f t="shared" si="33"/>
        <v>8.4931506849315067E-2</v>
      </c>
      <c r="N221" s="26">
        <f>SUM($M$6:M221)</f>
        <v>17.665745939067328</v>
      </c>
      <c r="O221" s="57">
        <f t="shared" si="32"/>
        <v>1.4218669081586024</v>
      </c>
      <c r="P221" s="14">
        <f t="shared" si="38"/>
        <v>0.77913634174436841</v>
      </c>
      <c r="Q221" s="16">
        <f t="shared" si="35"/>
        <v>1.6466188380074742</v>
      </c>
      <c r="R221" s="17" t="e">
        <f>_xll.getRate("GBP LIBOR",K221)</f>
        <v>#NUM!</v>
      </c>
      <c r="S221" s="64">
        <f>IF('PoC Transaction'!$C$9/EOMONTH('PoC Transaction'!$C$9,0) = 1,   EOMONTH(DATE(YEAR($D$4),MONTH('PoC Transaction'!$C$9),DAY('PoC Transaction'!$C$9)),J222-$J$10-MONTH('PoC Transaction'!$C$9)+MONTH($D$4)+IF(DAY($D$4)&gt;=DAY('PoC Transaction'!$C$9),1,0)),
EDATE(DATE(YEAR($D$4),MONTH('PoC Transaction'!$C$9),DAY('PoC Transaction'!$C$9)),J222-$J$10-MONTH('PoC Transaction'!$C$9)+MONTH($D$4)+IF(DAY($D$4)&gt;=DAY('PoC Transaction'!$C$9),1,0)))</f>
        <v>49202</v>
      </c>
      <c r="T221" s="14">
        <f t="shared" si="34"/>
        <v>0.77861357505839957</v>
      </c>
      <c r="U221" s="60">
        <f t="shared" ca="1" si="36"/>
        <v>1.6476763708147102</v>
      </c>
    </row>
    <row r="222" spans="10:21" x14ac:dyDescent="0.4">
      <c r="J222" s="4">
        <v>213</v>
      </c>
      <c r="K222" s="51">
        <f t="shared" si="39"/>
        <v>49217</v>
      </c>
      <c r="L222" s="10">
        <f t="shared" si="37"/>
        <v>17.758904109589039</v>
      </c>
      <c r="M222" s="14">
        <f t="shared" si="33"/>
        <v>8.2191780821917818E-2</v>
      </c>
      <c r="N222" s="26">
        <f>SUM($M$6:M222)</f>
        <v>17.747937719889247</v>
      </c>
      <c r="O222" s="57">
        <f t="shared" ref="O222:O248" si="40">$O$189+($O$249-$O$189)/($N$249-$N$189)*(N222-$N$189)</f>
        <v>1.4229059597821976</v>
      </c>
      <c r="P222" s="14">
        <f t="shared" si="38"/>
        <v>0.77809115912619919</v>
      </c>
      <c r="Q222" s="16">
        <f t="shared" si="35"/>
        <v>1.6487339146243452</v>
      </c>
      <c r="R222" s="17" t="e">
        <f>_xll.getRate("GBP LIBOR",K222)</f>
        <v>#NUM!</v>
      </c>
      <c r="S222" s="64">
        <f>IF('PoC Transaction'!$C$9/EOMONTH('PoC Transaction'!$C$9,0) = 1,   EOMONTH(DATE(YEAR($D$4),MONTH('PoC Transaction'!$C$9),DAY('PoC Transaction'!$C$9)),J223-$J$10-MONTH('PoC Transaction'!$C$9)+MONTH($D$4)+IF(DAY($D$4)&gt;=DAY('PoC Transaction'!$C$9),1,0)),
EDATE(DATE(YEAR($D$4),MONTH('PoC Transaction'!$C$9),DAY('PoC Transaction'!$C$9)),J223-$J$10-MONTH('PoC Transaction'!$C$9)+MONTH($D$4)+IF(DAY($D$4)&gt;=DAY('PoC Transaction'!$C$9),1,0)))</f>
        <v>49232</v>
      </c>
      <c r="T222" s="14">
        <f t="shared" si="34"/>
        <v>0.77756842879785937</v>
      </c>
      <c r="U222" s="60">
        <f t="shared" ca="1" si="36"/>
        <v>1.6497573387031617</v>
      </c>
    </row>
    <row r="223" spans="10:21" x14ac:dyDescent="0.4">
      <c r="J223" s="4">
        <v>214</v>
      </c>
      <c r="K223" s="51">
        <f t="shared" si="39"/>
        <v>49248</v>
      </c>
      <c r="L223" s="10">
        <f t="shared" si="37"/>
        <v>17.843835616438355</v>
      </c>
      <c r="M223" s="14">
        <f t="shared" si="33"/>
        <v>8.4931506849315067E-2</v>
      </c>
      <c r="N223" s="26">
        <f>SUM($M$6:M223)</f>
        <v>17.832869226738563</v>
      </c>
      <c r="O223" s="57">
        <f t="shared" si="40"/>
        <v>1.4239796464599126</v>
      </c>
      <c r="P223" s="14">
        <f t="shared" si="38"/>
        <v>0.77701123684925333</v>
      </c>
      <c r="Q223" s="16">
        <f t="shared" si="35"/>
        <v>1.6508490024114364</v>
      </c>
      <c r="R223" s="17" t="e">
        <f>_xll.getRate("GBP LIBOR",K223)</f>
        <v>#NUM!</v>
      </c>
      <c r="S223" s="64">
        <f>IF('PoC Transaction'!$C$9/EOMONTH('PoC Transaction'!$C$9,0) = 1,   EOMONTH(DATE(YEAR($D$4),MONTH('PoC Transaction'!$C$9),DAY('PoC Transaction'!$C$9)),J224-$J$10-MONTH('PoC Transaction'!$C$9)+MONTH($D$4)+IF(DAY($D$4)&gt;=DAY('PoC Transaction'!$C$9),1,0)),
EDATE(DATE(YEAR($D$4),MONTH('PoC Transaction'!$C$9),DAY('PoC Transaction'!$C$9)),J224-$J$10-MONTH('PoC Transaction'!$C$9)+MONTH($D$4)+IF(DAY($D$4)&gt;=DAY('PoC Transaction'!$C$9),1,0)))</f>
        <v>49263</v>
      </c>
      <c r="T223" s="14">
        <f t="shared" si="34"/>
        <v>0.77648856804390998</v>
      </c>
      <c r="U223" s="60">
        <f t="shared" ca="1" si="36"/>
        <v>1.6519065461964466</v>
      </c>
    </row>
    <row r="224" spans="10:21" x14ac:dyDescent="0.4">
      <c r="J224" s="4">
        <v>215</v>
      </c>
      <c r="K224" s="51">
        <f t="shared" si="39"/>
        <v>49278</v>
      </c>
      <c r="L224" s="10">
        <f t="shared" si="37"/>
        <v>17.926027397260274</v>
      </c>
      <c r="M224" s="14">
        <f t="shared" si="33"/>
        <v>8.2191780821917818E-2</v>
      </c>
      <c r="N224" s="26">
        <f>SUM($M$6:M224)</f>
        <v>17.915061007560482</v>
      </c>
      <c r="O224" s="57">
        <f t="shared" si="40"/>
        <v>1.4250186980835078</v>
      </c>
      <c r="P224" s="14">
        <f t="shared" si="38"/>
        <v>0.77596625081994275</v>
      </c>
      <c r="Q224" s="16">
        <f t="shared" si="35"/>
        <v>1.652964100983545</v>
      </c>
      <c r="R224" s="17" t="e">
        <f>_xll.getRate("GBP LIBOR",K224)</f>
        <v>#NUM!</v>
      </c>
      <c r="S224" s="64">
        <f>IF('PoC Transaction'!$C$9/EOMONTH('PoC Transaction'!$C$9,0) = 1,   EOMONTH(DATE(YEAR($D$4),MONTH('PoC Transaction'!$C$9),DAY('PoC Transaction'!$C$9)),J225-$J$10-MONTH('PoC Transaction'!$C$9)+MONTH($D$4)+IF(DAY($D$4)&gt;=DAY('PoC Transaction'!$C$9),1,0)),
EDATE(DATE(YEAR($D$4),MONTH('PoC Transaction'!$C$9),DAY('PoC Transaction'!$C$9)),J225-$J$10-MONTH('PoC Transaction'!$C$9)+MONTH($D$4)+IF(DAY($D$4)&gt;=DAY('PoC Transaction'!$C$9),1,0)))</f>
        <v>49293</v>
      </c>
      <c r="T224" s="14">
        <f t="shared" si="34"/>
        <v>0.77544362186396487</v>
      </c>
      <c r="U224" s="60">
        <f t="shared" ca="1" si="36"/>
        <v>1.6540043132118765</v>
      </c>
    </row>
    <row r="225" spans="10:21" x14ac:dyDescent="0.4">
      <c r="J225" s="4">
        <v>216</v>
      </c>
      <c r="K225" s="51">
        <f t="shared" si="39"/>
        <v>49309</v>
      </c>
      <c r="L225" s="10">
        <f t="shared" si="37"/>
        <v>18.010958904109589</v>
      </c>
      <c r="M225" s="14">
        <f t="shared" si="33"/>
        <v>8.4931506849315067E-2</v>
      </c>
      <c r="N225" s="26">
        <f>SUM($M$6:M225)</f>
        <v>17.999992514409797</v>
      </c>
      <c r="O225" s="57">
        <f t="shared" si="40"/>
        <v>1.4260923847612226</v>
      </c>
      <c r="P225" s="14">
        <f t="shared" si="38"/>
        <v>0.77488653895528892</v>
      </c>
      <c r="Q225" s="16">
        <f t="shared" si="35"/>
        <v>1.6551138846548019</v>
      </c>
      <c r="R225" s="17" t="e">
        <f>_xll.getRate("GBP LIBOR",K225)</f>
        <v>#NUM!</v>
      </c>
      <c r="S225" s="64">
        <f>IF('PoC Transaction'!$C$9/EOMONTH('PoC Transaction'!$C$9,0) = 1,   EOMONTH(DATE(YEAR($D$4),MONTH('PoC Transaction'!$C$9),DAY('PoC Transaction'!$C$9)),J226-$J$10-MONTH('PoC Transaction'!$C$9)+MONTH($D$4)+IF(DAY($D$4)&gt;=DAY('PoC Transaction'!$C$9),1,0)),
EDATE(DATE(YEAR($D$4),MONTH('PoC Transaction'!$C$9),DAY('PoC Transaction'!$C$9)),J226-$J$10-MONTH('PoC Transaction'!$C$9)+MONTH($D$4)+IF(DAY($D$4)&gt;=DAY('PoC Transaction'!$C$9),1,0)))</f>
        <v>49324</v>
      </c>
      <c r="T225" s="14">
        <f t="shared" si="34"/>
        <v>0.77436396420897746</v>
      </c>
      <c r="U225" s="60">
        <f t="shared" ca="1" si="36"/>
        <v>1.6561037695144165</v>
      </c>
    </row>
    <row r="226" spans="10:21" x14ac:dyDescent="0.4">
      <c r="J226" s="4">
        <v>217</v>
      </c>
      <c r="K226" s="51">
        <f t="shared" si="39"/>
        <v>49340</v>
      </c>
      <c r="L226" s="10">
        <f t="shared" si="37"/>
        <v>18.095890410958905</v>
      </c>
      <c r="M226" s="14">
        <f t="shared" si="33"/>
        <v>8.4931506849315067E-2</v>
      </c>
      <c r="N226" s="26">
        <f>SUM($M$6:M226)</f>
        <v>18.084924021259113</v>
      </c>
      <c r="O226" s="57">
        <f t="shared" si="40"/>
        <v>1.4271660714389376</v>
      </c>
      <c r="P226" s="14">
        <f t="shared" si="38"/>
        <v>0.77380693958394475</v>
      </c>
      <c r="Q226" s="16">
        <f t="shared" si="35"/>
        <v>1.657159657322449</v>
      </c>
      <c r="R226" s="17" t="e">
        <f>_xll.getRate("GBP LIBOR",K226)</f>
        <v>#NUM!</v>
      </c>
      <c r="S226" s="64">
        <f>IF('PoC Transaction'!$C$9/EOMONTH('PoC Transaction'!$C$9,0) = 1,   EOMONTH(DATE(YEAR($D$4),MONTH('PoC Transaction'!$C$9),DAY('PoC Transaction'!$C$9)),J227-$J$10-MONTH('PoC Transaction'!$C$9)+MONTH($D$4)+IF(DAY($D$4)&gt;=DAY('PoC Transaction'!$C$9),1,0)),
EDATE(DATE(YEAR($D$4),MONTH('PoC Transaction'!$C$9),DAY('PoC Transaction'!$C$9)),J227-$J$10-MONTH('PoC Transaction'!$C$9)+MONTH($D$4)+IF(DAY($D$4)&gt;=DAY('PoC Transaction'!$C$9),1,0)))</f>
        <v>49355</v>
      </c>
      <c r="T226" s="14">
        <f t="shared" si="34"/>
        <v>0.77328445337624474</v>
      </c>
      <c r="U226" s="60">
        <f t="shared" ca="1" si="36"/>
        <v>1.658255607067316</v>
      </c>
    </row>
    <row r="227" spans="10:21" x14ac:dyDescent="0.4">
      <c r="J227" s="4">
        <v>218</v>
      </c>
      <c r="K227" s="51">
        <f t="shared" si="39"/>
        <v>49368</v>
      </c>
      <c r="L227" s="10">
        <f t="shared" si="37"/>
        <v>18.172602739726027</v>
      </c>
      <c r="M227" s="14">
        <f t="shared" si="33"/>
        <v>7.6712328767123292E-2</v>
      </c>
      <c r="N227" s="26">
        <f>SUM($M$6:M227)</f>
        <v>18.161636350026235</v>
      </c>
      <c r="O227" s="57">
        <f t="shared" si="40"/>
        <v>1.4281358529542931</v>
      </c>
      <c r="P227" s="14">
        <f t="shared" si="38"/>
        <v>0.77283191737322376</v>
      </c>
      <c r="Q227" s="16">
        <f t="shared" si="35"/>
        <v>1.6592054397369882</v>
      </c>
      <c r="R227" s="17" t="e">
        <f>_xll.getRate("GBP LIBOR",K227)</f>
        <v>#NUM!</v>
      </c>
      <c r="S227" s="64">
        <f>IF('PoC Transaction'!$C$9/EOMONTH('PoC Transaction'!$C$9,0) = 1,   EOMONTH(DATE(YEAR($D$4),MONTH('PoC Transaction'!$C$9),DAY('PoC Transaction'!$C$9)),J228-$J$10-MONTH('PoC Transaction'!$C$9)+MONTH($D$4)+IF(DAY($D$4)&gt;=DAY('PoC Transaction'!$C$9),1,0)),
EDATE(DATE(YEAR($D$4),MONTH('PoC Transaction'!$C$9),DAY('PoC Transaction'!$C$9)),J228-$J$10-MONTH('PoC Transaction'!$C$9)+MONTH($D$4)+IF(DAY($D$4)&gt;=DAY('PoC Transaction'!$C$9),1,0)))</f>
        <v>49383</v>
      </c>
      <c r="T227" s="14">
        <f t="shared" si="34"/>
        <v>0.77230945080047642</v>
      </c>
      <c r="U227" s="60">
        <f t="shared" ca="1" si="36"/>
        <v>1.6602288901086171</v>
      </c>
    </row>
    <row r="228" spans="10:21" x14ac:dyDescent="0.4">
      <c r="J228" s="4">
        <v>219</v>
      </c>
      <c r="K228" s="51">
        <f t="shared" si="39"/>
        <v>49399</v>
      </c>
      <c r="L228" s="10">
        <f t="shared" si="37"/>
        <v>18.257534246575343</v>
      </c>
      <c r="M228" s="14">
        <f t="shared" si="33"/>
        <v>8.4931506849315067E-2</v>
      </c>
      <c r="N228" s="26">
        <f>SUM($M$6:M228)</f>
        <v>18.246567856875551</v>
      </c>
      <c r="O228" s="57">
        <f t="shared" si="40"/>
        <v>1.4292095396320081</v>
      </c>
      <c r="P228" s="14">
        <f t="shared" si="38"/>
        <v>0.77175254243202507</v>
      </c>
      <c r="Q228" s="16">
        <f t="shared" si="35"/>
        <v>1.6613205818618137</v>
      </c>
      <c r="R228" s="17" t="e">
        <f>_xll.getRate("GBP LIBOR",K228)</f>
        <v>#NUM!</v>
      </c>
      <c r="S228" s="64">
        <f>IF('PoC Transaction'!$C$9/EOMONTH('PoC Transaction'!$C$9,0) = 1,   EOMONTH(DATE(YEAR($D$4),MONTH('PoC Transaction'!$C$9),DAY('PoC Transaction'!$C$9)),J229-$J$10-MONTH('PoC Transaction'!$C$9)+MONTH($D$4)+IF(DAY($D$4)&gt;=DAY('PoC Transaction'!$C$9),1,0)),
EDATE(DATE(YEAR($D$4),MONTH('PoC Transaction'!$C$9),DAY('PoC Transaction'!$C$9)),J229-$J$10-MONTH('PoC Transaction'!$C$9)+MONTH($D$4)+IF(DAY($D$4)&gt;=DAY('PoC Transaction'!$C$9),1,0)))</f>
        <v>49414</v>
      </c>
      <c r="T228" s="14">
        <f t="shared" si="34"/>
        <v>0.7712301461283616</v>
      </c>
      <c r="U228" s="60">
        <f t="shared" ca="1" si="36"/>
        <v>1.6623781528246839</v>
      </c>
    </row>
    <row r="229" spans="10:21" x14ac:dyDescent="0.4">
      <c r="J229" s="4">
        <v>220</v>
      </c>
      <c r="K229" s="51">
        <f t="shared" si="39"/>
        <v>49429</v>
      </c>
      <c r="L229" s="10">
        <f t="shared" si="37"/>
        <v>18.339726027397262</v>
      </c>
      <c r="M229" s="14">
        <f t="shared" si="33"/>
        <v>8.2191780821917818E-2</v>
      </c>
      <c r="N229" s="26">
        <f>SUM($M$6:M229)</f>
        <v>18.32875963769747</v>
      </c>
      <c r="O229" s="57">
        <f t="shared" si="40"/>
        <v>1.4302485912556033</v>
      </c>
      <c r="P229" s="14">
        <f t="shared" si="38"/>
        <v>0.77070810343273055</v>
      </c>
      <c r="Q229" s="16">
        <f t="shared" si="35"/>
        <v>1.6634357347897311</v>
      </c>
      <c r="R229" s="17" t="e">
        <f>_xll.getRate("GBP LIBOR",K229)</f>
        <v>#NUM!</v>
      </c>
      <c r="S229" s="64">
        <f>IF('PoC Transaction'!$C$9/EOMONTH('PoC Transaction'!$C$9,0) = 1,   EOMONTH(DATE(YEAR($D$4),MONTH('PoC Transaction'!$C$9),DAY('PoC Transaction'!$C$9)),J230-$J$10-MONTH('PoC Transaction'!$C$9)+MONTH($D$4)+IF(DAY($D$4)&gt;=DAY('PoC Transaction'!$C$9),1,0)),
EDATE(DATE(YEAR($D$4),MONTH('PoC Transaction'!$C$9),DAY('PoC Transaction'!$C$9)),J230-$J$10-MONTH('PoC Transaction'!$C$9)+MONTH($D$4)+IF(DAY($D$4)&gt;=DAY('PoC Transaction'!$C$9),1,0)))</f>
        <v>49444</v>
      </c>
      <c r="T229" s="14">
        <f t="shared" si="34"/>
        <v>0.77018575557576707</v>
      </c>
      <c r="U229" s="60">
        <f t="shared" ca="1" si="36"/>
        <v>1.6644591957841959</v>
      </c>
    </row>
    <row r="230" spans="10:21" x14ac:dyDescent="0.4">
      <c r="J230" s="4">
        <v>221</v>
      </c>
      <c r="K230" s="51">
        <f t="shared" si="39"/>
        <v>49460</v>
      </c>
      <c r="L230" s="10">
        <f t="shared" si="37"/>
        <v>18.424657534246574</v>
      </c>
      <c r="M230" s="14">
        <f t="shared" si="33"/>
        <v>8.4931506849315067E-2</v>
      </c>
      <c r="N230" s="26">
        <f>SUM($M$6:M230)</f>
        <v>18.413691144546785</v>
      </c>
      <c r="O230" s="57">
        <f t="shared" si="40"/>
        <v>1.4313222779333181</v>
      </c>
      <c r="P230" s="14">
        <f t="shared" si="38"/>
        <v>0.76962897473288983</v>
      </c>
      <c r="Q230" s="16">
        <f t="shared" si="35"/>
        <v>1.6655508988678847</v>
      </c>
      <c r="R230" s="17" t="e">
        <f>_xll.getRate("GBP LIBOR",K230)</f>
        <v>#NUM!</v>
      </c>
      <c r="S230" s="64">
        <f>IF('PoC Transaction'!$C$9/EOMONTH('PoC Transaction'!$C$9,0) = 1,   EOMONTH(DATE(YEAR($D$4),MONTH('PoC Transaction'!$C$9),DAY('PoC Transaction'!$C$9)),J231-$J$10-MONTH('PoC Transaction'!$C$9)+MONTH($D$4)+IF(DAY($D$4)&gt;=DAY('PoC Transaction'!$C$9),1,0)),
EDATE(DATE(YEAR($D$4),MONTH('PoC Transaction'!$C$9),DAY('PoC Transaction'!$C$9)),J231-$J$10-MONTH('PoC Transaction'!$C$9)+MONTH($D$4)+IF(DAY($D$4)&gt;=DAY('PoC Transaction'!$C$9),1,0)))</f>
        <v>49475</v>
      </c>
      <c r="T230" s="14">
        <f t="shared" si="34"/>
        <v>0.76910670065884612</v>
      </c>
      <c r="U230" s="60">
        <f t="shared" ca="1" si="36"/>
        <v>1.6666084808074633</v>
      </c>
    </row>
    <row r="231" spans="10:21" x14ac:dyDescent="0.4">
      <c r="J231" s="4">
        <v>222</v>
      </c>
      <c r="K231" s="51">
        <f t="shared" si="39"/>
        <v>49490</v>
      </c>
      <c r="L231" s="10">
        <f t="shared" si="37"/>
        <v>18.506849315068493</v>
      </c>
      <c r="M231" s="14">
        <f t="shared" si="33"/>
        <v>8.2191780821917818E-2</v>
      </c>
      <c r="N231" s="26">
        <f>SUM($M$6:M231)</f>
        <v>18.495882925368704</v>
      </c>
      <c r="O231" s="57">
        <f t="shared" si="40"/>
        <v>1.4323613295569133</v>
      </c>
      <c r="P231" s="14">
        <f t="shared" si="38"/>
        <v>0.76858478100260297</v>
      </c>
      <c r="Q231" s="16">
        <f t="shared" si="35"/>
        <v>1.6676660737486415</v>
      </c>
      <c r="R231" s="17" t="e">
        <f>_xll.getRate("GBP LIBOR",K231)</f>
        <v>#NUM!</v>
      </c>
      <c r="S231" s="64">
        <f>IF('PoC Transaction'!$C$9/EOMONTH('PoC Transaction'!$C$9,0) = 1,   EOMONTH(DATE(YEAR($D$4),MONTH('PoC Transaction'!$C$9),DAY('PoC Transaction'!$C$9)),J232-$J$10-MONTH('PoC Transaction'!$C$9)+MONTH($D$4)+IF(DAY($D$4)&gt;=DAY('PoC Transaction'!$C$9),1,0)),
EDATE(DATE(YEAR($D$4),MONTH('PoC Transaction'!$C$9),DAY('PoC Transaction'!$C$9)),J232-$J$10-MONTH('PoC Transaction'!$C$9)+MONTH($D$4)+IF(DAY($D$4)&gt;=DAY('PoC Transaction'!$C$9),1,0)))</f>
        <v>49505</v>
      </c>
      <c r="T231" s="14">
        <f t="shared" si="34"/>
        <v>0.76806255882954322</v>
      </c>
      <c r="U231" s="60">
        <f t="shared" ca="1" si="36"/>
        <v>1.6687063234984922</v>
      </c>
    </row>
    <row r="232" spans="10:21" x14ac:dyDescent="0.4">
      <c r="J232" s="4">
        <v>223</v>
      </c>
      <c r="K232" s="51">
        <f t="shared" si="39"/>
        <v>49521</v>
      </c>
      <c r="L232" s="10">
        <f t="shared" si="37"/>
        <v>18.591780821917808</v>
      </c>
      <c r="M232" s="14">
        <f t="shared" si="33"/>
        <v>8.4931506849315067E-2</v>
      </c>
      <c r="N232" s="26">
        <f>SUM($M$6:M232)</f>
        <v>18.58081443221802</v>
      </c>
      <c r="O232" s="57">
        <f t="shared" si="40"/>
        <v>1.4334350162346283</v>
      </c>
      <c r="P232" s="14">
        <f t="shared" si="38"/>
        <v>0.76750591293920334</v>
      </c>
      <c r="Q232" s="16">
        <f t="shared" si="35"/>
        <v>1.6698159349634034</v>
      </c>
      <c r="R232" s="17" t="e">
        <f>_xll.getRate("GBP LIBOR",K232)</f>
        <v>#NUM!</v>
      </c>
      <c r="S232" s="64">
        <f>IF('PoC Transaction'!$C$9/EOMONTH('PoC Transaction'!$C$9,0) = 1,   EOMONTH(DATE(YEAR($D$4),MONTH('PoC Transaction'!$C$9),DAY('PoC Transaction'!$C$9)),J233-$J$10-MONTH('PoC Transaction'!$C$9)+MONTH($D$4)+IF(DAY($D$4)&gt;=DAY('PoC Transaction'!$C$9),1,0)),
EDATE(DATE(YEAR($D$4),MONTH('PoC Transaction'!$C$9),DAY('PoC Transaction'!$C$9)),J233-$J$10-MONTH('PoC Transaction'!$C$9)+MONTH($D$4)+IF(DAY($D$4)&gt;=DAY('PoC Transaction'!$C$9),1,0)))</f>
        <v>49536</v>
      </c>
      <c r="T232" s="14">
        <f t="shared" si="34"/>
        <v>0.76698375730159107</v>
      </c>
      <c r="U232" s="60">
        <f t="shared" ca="1" si="36"/>
        <v>1.6708394119776093</v>
      </c>
    </row>
    <row r="233" spans="10:21" x14ac:dyDescent="0.4">
      <c r="J233" s="4">
        <v>224</v>
      </c>
      <c r="K233" s="51">
        <f t="shared" si="39"/>
        <v>49552</v>
      </c>
      <c r="L233" s="10">
        <f t="shared" si="37"/>
        <v>18.676712328767124</v>
      </c>
      <c r="M233" s="14">
        <f t="shared" si="33"/>
        <v>8.4931506849315067E-2</v>
      </c>
      <c r="N233" s="26">
        <f>SUM($M$6:M233)</f>
        <v>18.665745939067335</v>
      </c>
      <c r="O233" s="57">
        <f t="shared" si="40"/>
        <v>1.4345087029123433</v>
      </c>
      <c r="P233" s="14">
        <f t="shared" si="38"/>
        <v>0.76642718283235012</v>
      </c>
      <c r="Q233" s="16">
        <f t="shared" si="35"/>
        <v>1.6719311321487629</v>
      </c>
      <c r="R233" s="17" t="e">
        <f>_xll.getRate("GBP LIBOR",K233)</f>
        <v>#NUM!</v>
      </c>
      <c r="S233" s="64">
        <f>IF('PoC Transaction'!$C$9/EOMONTH('PoC Transaction'!$C$9,0) = 1,   EOMONTH(DATE(YEAR($D$4),MONTH('PoC Transaction'!$C$9),DAY('PoC Transaction'!$C$9)),J234-$J$10-MONTH('PoC Transaction'!$C$9)+MONTH($D$4)+IF(DAY($D$4)&gt;=DAY('PoC Transaction'!$C$9),1,0)),
EDATE(DATE(YEAR($D$4),MONTH('PoC Transaction'!$C$9),DAY('PoC Transaction'!$C$9)),J234-$J$10-MONTH('PoC Transaction'!$C$9)+MONTH($D$4)+IF(DAY($D$4)&gt;=DAY('PoC Transaction'!$C$9),1,0)))</f>
        <v>49567</v>
      </c>
      <c r="T233" s="14">
        <f t="shared" si="34"/>
        <v>0.76590510625593999</v>
      </c>
      <c r="U233" s="60">
        <f t="shared" ca="1" si="36"/>
        <v>1.6729887306423885</v>
      </c>
    </row>
    <row r="234" spans="10:21" x14ac:dyDescent="0.4">
      <c r="J234" s="4">
        <v>225</v>
      </c>
      <c r="K234" s="51">
        <f t="shared" si="39"/>
        <v>49582</v>
      </c>
      <c r="L234" s="10">
        <f t="shared" si="37"/>
        <v>18.758904109589039</v>
      </c>
      <c r="M234" s="14">
        <f t="shared" si="33"/>
        <v>8.2191780821917818E-2</v>
      </c>
      <c r="N234" s="26">
        <f>SUM($M$6:M234)</f>
        <v>18.747937719889254</v>
      </c>
      <c r="O234" s="57">
        <f t="shared" si="40"/>
        <v>1.4355477545359385</v>
      </c>
      <c r="P234" s="14">
        <f t="shared" si="38"/>
        <v>0.76538338530881567</v>
      </c>
      <c r="Q234" s="16">
        <f t="shared" si="35"/>
        <v>1.6740463401374583</v>
      </c>
      <c r="R234" s="17" t="e">
        <f>_xll.getRate("GBP LIBOR",K234)</f>
        <v>#NUM!</v>
      </c>
      <c r="S234" s="64">
        <f>IF('PoC Transaction'!$C$9/EOMONTH('PoC Transaction'!$C$9,0) = 1,   EOMONTH(DATE(YEAR($D$4),MONTH('PoC Transaction'!$C$9),DAY('PoC Transaction'!$C$9)),J235-$J$10-MONTH('PoC Transaction'!$C$9)+MONTH($D$4)+IF(DAY($D$4)&gt;=DAY('PoC Transaction'!$C$9),1,0)),
EDATE(DATE(YEAR($D$4),MONTH('PoC Transaction'!$C$9),DAY('PoC Transaction'!$C$9)),J235-$J$10-MONTH('PoC Transaction'!$C$9)+MONTH($D$4)+IF(DAY($D$4)&gt;=DAY('PoC Transaction'!$C$9),1,0)))</f>
        <v>49597</v>
      </c>
      <c r="T234" s="14">
        <f t="shared" si="34"/>
        <v>0.76486136582244613</v>
      </c>
      <c r="U234" s="60">
        <f t="shared" ca="1" si="36"/>
        <v>1.6750698277737452</v>
      </c>
    </row>
    <row r="235" spans="10:21" x14ac:dyDescent="0.4">
      <c r="J235" s="4">
        <v>226</v>
      </c>
      <c r="K235" s="51">
        <f t="shared" si="39"/>
        <v>49613</v>
      </c>
      <c r="L235" s="10">
        <f t="shared" si="37"/>
        <v>18.843835616438355</v>
      </c>
      <c r="M235" s="14">
        <f t="shared" si="33"/>
        <v>8.4931506849315067E-2</v>
      </c>
      <c r="N235" s="26">
        <f>SUM($M$6:M235)</f>
        <v>18.83286922673857</v>
      </c>
      <c r="O235" s="57">
        <f t="shared" si="40"/>
        <v>1.4366214412136535</v>
      </c>
      <c r="P235" s="14">
        <f t="shared" si="38"/>
        <v>0.76430493746226702</v>
      </c>
      <c r="Q235" s="16">
        <f t="shared" si="35"/>
        <v>1.6761615592746137</v>
      </c>
      <c r="R235" s="17" t="e">
        <f>_xll.getRate("GBP LIBOR",K235)</f>
        <v>#NUM!</v>
      </c>
      <c r="S235" s="64">
        <f>IF('PoC Transaction'!$C$9/EOMONTH('PoC Transaction'!$C$9,0) = 1,   EOMONTH(DATE(YEAR($D$4),MONTH('PoC Transaction'!$C$9),DAY('PoC Transaction'!$C$9)),J236-$J$10-MONTH('PoC Transaction'!$C$9)+MONTH($D$4)+IF(DAY($D$4)&gt;=DAY('PoC Transaction'!$C$9),1,0)),
EDATE(DATE(YEAR($D$4),MONTH('PoC Transaction'!$C$9),DAY('PoC Transaction'!$C$9)),J236-$J$10-MONTH('PoC Transaction'!$C$9)+MONTH($D$4)+IF(DAY($D$4)&gt;=DAY('PoC Transaction'!$C$9),1,0)))</f>
        <v>49628</v>
      </c>
      <c r="T235" s="14">
        <f t="shared" si="34"/>
        <v>0.76378300052262671</v>
      </c>
      <c r="U235" s="60">
        <f t="shared" ca="1" si="36"/>
        <v>1.6772191687433269</v>
      </c>
    </row>
    <row r="236" spans="10:21" x14ac:dyDescent="0.4">
      <c r="J236" s="4">
        <v>227</v>
      </c>
      <c r="K236" s="51">
        <f t="shared" si="39"/>
        <v>49643</v>
      </c>
      <c r="L236" s="10">
        <f t="shared" si="37"/>
        <v>18.926027397260274</v>
      </c>
      <c r="M236" s="14">
        <f t="shared" si="33"/>
        <v>8.2191780821917818E-2</v>
      </c>
      <c r="N236" s="26">
        <f>SUM($M$6:M236)</f>
        <v>18.915061007560489</v>
      </c>
      <c r="O236" s="57">
        <f t="shared" si="40"/>
        <v>1.4376604928372487</v>
      </c>
      <c r="P236" s="14">
        <f t="shared" si="38"/>
        <v>0.76326142000900921</v>
      </c>
      <c r="Q236" s="16">
        <f t="shared" si="35"/>
        <v>1.678276789213462</v>
      </c>
      <c r="R236" s="17" t="e">
        <f>_xll.getRate("GBP LIBOR",K236)</f>
        <v>#NUM!</v>
      </c>
      <c r="S236" s="64">
        <f>IF('PoC Transaction'!$C$9/EOMONTH('PoC Transaction'!$C$9,0) = 1,   EOMONTH(DATE(YEAR($D$4),MONTH('PoC Transaction'!$C$9),DAY('PoC Transaction'!$C$9)),J237-$J$10-MONTH('PoC Transaction'!$C$9)+MONTH($D$4)+IF(DAY($D$4)&gt;=DAY('PoC Transaction'!$C$9),1,0)),
EDATE(DATE(YEAR($D$4),MONTH('PoC Transaction'!$C$9),DAY('PoC Transaction'!$C$9)),J237-$J$10-MONTH('PoC Transaction'!$C$9)+MONTH($D$4)+IF(DAY($D$4)&gt;=DAY('PoC Transaction'!$C$9),1,0)))</f>
        <v>49658</v>
      </c>
      <c r="T236" s="14">
        <f t="shared" si="34"/>
        <v>0.76273954358617102</v>
      </c>
      <c r="U236" s="60">
        <f t="shared" ca="1" si="36"/>
        <v>1.6790074808072708</v>
      </c>
    </row>
    <row r="237" spans="10:21" x14ac:dyDescent="0.4">
      <c r="J237" s="4">
        <v>228</v>
      </c>
      <c r="K237" s="51">
        <f t="shared" si="39"/>
        <v>49674</v>
      </c>
      <c r="L237" s="10">
        <f t="shared" si="37"/>
        <v>19.010958904109589</v>
      </c>
      <c r="M237" s="14">
        <f t="shared" si="33"/>
        <v>8.4931506849315067E-2</v>
      </c>
      <c r="N237" s="26">
        <f>SUM($M$6:M237)</f>
        <v>18.999992514409804</v>
      </c>
      <c r="O237" s="57">
        <f t="shared" si="40"/>
        <v>1.4387341795149635</v>
      </c>
      <c r="P237" s="14">
        <f t="shared" si="38"/>
        <v>0.76218326870240738</v>
      </c>
      <c r="Q237" s="16">
        <f t="shared" si="35"/>
        <v>1.6842774911038694</v>
      </c>
      <c r="R237" s="17" t="e">
        <f>_xll.getRate("GBP LIBOR",K237)</f>
        <v>#NUM!</v>
      </c>
      <c r="S237" s="64">
        <f>IF('PoC Transaction'!$C$9/EOMONTH('PoC Transaction'!$C$9,0) = 1,   EOMONTH(DATE(YEAR($D$4),MONTH('PoC Transaction'!$C$9),DAY('PoC Transaction'!$C$9)),J238-$J$10-MONTH('PoC Transaction'!$C$9)+MONTH($D$4)+IF(DAY($D$4)&gt;=DAY('PoC Transaction'!$C$9),1,0)),
EDATE(DATE(YEAR($D$4),MONTH('PoC Transaction'!$C$9),DAY('PoC Transaction'!$C$9)),J238-$J$10-MONTH('PoC Transaction'!$C$9)+MONTH($D$4)+IF(DAY($D$4)&gt;=DAY('PoC Transaction'!$C$9),1,0)))</f>
        <v>49689</v>
      </c>
      <c r="T237" s="14">
        <f t="shared" si="34"/>
        <v>0.76166166458628981</v>
      </c>
      <c r="U237" s="60">
        <f t="shared" ca="1" si="36"/>
        <v>1.6807805884220262</v>
      </c>
    </row>
    <row r="238" spans="10:21" x14ac:dyDescent="0.4">
      <c r="J238" s="4">
        <v>229</v>
      </c>
      <c r="K238" s="51">
        <f t="shared" si="39"/>
        <v>49705</v>
      </c>
      <c r="L238" s="10">
        <f t="shared" si="37"/>
        <v>19.095890410958905</v>
      </c>
      <c r="M238" s="14">
        <f t="shared" si="33"/>
        <v>8.4706939142151355E-2</v>
      </c>
      <c r="N238" s="26">
        <f>SUM($M$6:M238)</f>
        <v>19.084699453551956</v>
      </c>
      <c r="O238" s="57">
        <f t="shared" si="40"/>
        <v>1.4398050272538163</v>
      </c>
      <c r="P238" s="14">
        <f t="shared" si="38"/>
        <v>0.76110568030845938</v>
      </c>
      <c r="Q238" s="16">
        <f t="shared" si="35"/>
        <v>1.686486963909406</v>
      </c>
      <c r="R238" s="17" t="e">
        <f>_xll.getRate("GBP LIBOR",K238)</f>
        <v>#NUM!</v>
      </c>
      <c r="S238" s="64">
        <f>IF('PoC Transaction'!$C$9/EOMONTH('PoC Transaction'!$C$9,0) = 1,   EOMONTH(DATE(YEAR($D$4),MONTH('PoC Transaction'!$C$9),DAY('PoC Transaction'!$C$9)),J239-$J$10-MONTH('PoC Transaction'!$C$9)+MONTH($D$4)+IF(DAY($D$4)&gt;=DAY('PoC Transaction'!$C$9),1,0)),
EDATE(DATE(YEAR($D$4),MONTH('PoC Transaction'!$C$9),DAY('PoC Transaction'!$C$9)),J239-$J$10-MONTH('PoC Transaction'!$C$9)+MONTH($D$4)+IF(DAY($D$4)&gt;=DAY('PoC Transaction'!$C$9),1,0)))</f>
        <v>49720</v>
      </c>
      <c r="T238" s="14">
        <f t="shared" si="34"/>
        <v>0.76058418234860392</v>
      </c>
      <c r="U238" s="60">
        <f t="shared" ca="1" si="36"/>
        <v>1.682913759255289</v>
      </c>
    </row>
    <row r="239" spans="10:21" x14ac:dyDescent="0.4">
      <c r="J239" s="4">
        <v>230</v>
      </c>
      <c r="K239" s="51">
        <f t="shared" si="39"/>
        <v>49734</v>
      </c>
      <c r="L239" s="10">
        <f t="shared" si="37"/>
        <v>19.175342465753424</v>
      </c>
      <c r="M239" s="14">
        <f t="shared" si="33"/>
        <v>7.9234972677595633E-2</v>
      </c>
      <c r="N239" s="26">
        <f>SUM($M$6:M239)</f>
        <v>19.163934426229552</v>
      </c>
      <c r="O239" s="57">
        <f t="shared" si="40"/>
        <v>1.4408066995157247</v>
      </c>
      <c r="P239" s="14">
        <f t="shared" si="38"/>
        <v>0.76009777330854111</v>
      </c>
      <c r="Q239" s="16">
        <f t="shared" si="35"/>
        <v>1.6885676385032022</v>
      </c>
      <c r="R239" s="17" t="e">
        <f>_xll.getRate("GBP LIBOR",K239)</f>
        <v>#NUM!</v>
      </c>
      <c r="S239" s="64">
        <f>IF('PoC Transaction'!$C$9/EOMONTH('PoC Transaction'!$C$9,0) = 1,   EOMONTH(DATE(YEAR($D$4),MONTH('PoC Transaction'!$C$9),DAY('PoC Transaction'!$C$9)),J240-$J$10-MONTH('PoC Transaction'!$C$9)+MONTH($D$4)+IF(DAY($D$4)&gt;=DAY('PoC Transaction'!$C$9),1,0)),
EDATE(DATE(YEAR($D$4),MONTH('PoC Transaction'!$C$9),DAY('PoC Transaction'!$C$9)),J240-$J$10-MONTH('PoC Transaction'!$C$9)+MONTH($D$4)+IF(DAY($D$4)&gt;=DAY('PoC Transaction'!$C$9),1,0)))</f>
        <v>49749</v>
      </c>
      <c r="T239" s="14">
        <f t="shared" si="34"/>
        <v>0.75957632898219185</v>
      </c>
      <c r="U239" s="60">
        <f t="shared" ca="1" si="36"/>
        <v>1.6849361521918294</v>
      </c>
    </row>
    <row r="240" spans="10:21" x14ac:dyDescent="0.4">
      <c r="J240" s="4">
        <v>231</v>
      </c>
      <c r="K240" s="51">
        <f t="shared" si="39"/>
        <v>49765</v>
      </c>
      <c r="L240" s="10">
        <f t="shared" si="37"/>
        <v>19.260273972602739</v>
      </c>
      <c r="M240" s="14">
        <f t="shared" si="33"/>
        <v>8.4699453551912565E-2</v>
      </c>
      <c r="N240" s="26">
        <f>SUM($M$6:M240)</f>
        <v>19.248633879781465</v>
      </c>
      <c r="O240" s="57">
        <f t="shared" si="40"/>
        <v>1.441877452623282</v>
      </c>
      <c r="P240" s="14">
        <f t="shared" si="38"/>
        <v>0.75902051598458875</v>
      </c>
      <c r="Q240" s="16">
        <f t="shared" si="35"/>
        <v>1.6906830022498376</v>
      </c>
      <c r="R240" s="17" t="e">
        <f>_xll.getRate("GBP LIBOR",K240)</f>
        <v>#NUM!</v>
      </c>
      <c r="S240" s="64">
        <f>IF('PoC Transaction'!$C$9/EOMONTH('PoC Transaction'!$C$9,0) = 1,   EOMONTH(DATE(YEAR($D$4),MONTH('PoC Transaction'!$C$9),DAY('PoC Transaction'!$C$9)),J241-$J$10-MONTH('PoC Transaction'!$C$9)+MONTH($D$4)+IF(DAY($D$4)&gt;=DAY('PoC Transaction'!$C$9),1,0)),
EDATE(DATE(YEAR($D$4),MONTH('PoC Transaction'!$C$9),DAY('PoC Transaction'!$C$9)),J241-$J$10-MONTH('PoC Transaction'!$C$9)+MONTH($D$4)+IF(DAY($D$4)&gt;=DAY('PoC Transaction'!$C$9),1,0)))</f>
        <v>49780</v>
      </c>
      <c r="T240" s="14">
        <f t="shared" si="34"/>
        <v>0.75849916402437756</v>
      </c>
      <c r="U240" s="60">
        <f t="shared" ca="1" si="36"/>
        <v>1.6870796690339196</v>
      </c>
    </row>
    <row r="241" spans="10:21" x14ac:dyDescent="0.4">
      <c r="J241" s="4">
        <v>232</v>
      </c>
      <c r="K241" s="51">
        <f t="shared" si="39"/>
        <v>49795</v>
      </c>
      <c r="L241" s="10">
        <f t="shared" si="37"/>
        <v>19.342465753424658</v>
      </c>
      <c r="M241" s="14">
        <f t="shared" si="33"/>
        <v>8.1967213114754106E-2</v>
      </c>
      <c r="N241" s="26">
        <f>SUM($M$6:M241)</f>
        <v>19.33060109289622</v>
      </c>
      <c r="O241" s="57">
        <f t="shared" si="40"/>
        <v>1.4429136653080148</v>
      </c>
      <c r="P241" s="14">
        <f t="shared" si="38"/>
        <v>0.75797817016761782</v>
      </c>
      <c r="Q241" s="16">
        <f t="shared" si="35"/>
        <v>1.692798376874749</v>
      </c>
      <c r="R241" s="17" t="e">
        <f>_xll.getRate("GBP LIBOR",K241)</f>
        <v>#NUM!</v>
      </c>
      <c r="S241" s="64">
        <f>IF('PoC Transaction'!$C$9/EOMONTH('PoC Transaction'!$C$9,0) = 1,   EOMONTH(DATE(YEAR($D$4),MONTH('PoC Transaction'!$C$9),DAY('PoC Transaction'!$C$9)),J242-$J$10-MONTH('PoC Transaction'!$C$9)+MONTH($D$4)+IF(DAY($D$4)&gt;=DAY('PoC Transaction'!$C$9),1,0)),
EDATE(DATE(YEAR($D$4),MONTH('PoC Transaction'!$C$9),DAY('PoC Transaction'!$C$9)),J242-$J$10-MONTH('PoC Transaction'!$C$9)+MONTH($D$4)+IF(DAY($D$4)&gt;=DAY('PoC Transaction'!$C$9),1,0)))</f>
        <v>49810</v>
      </c>
      <c r="T241" s="14">
        <f t="shared" si="34"/>
        <v>0.75745688841020009</v>
      </c>
      <c r="U241" s="60">
        <f t="shared" ca="1" si="36"/>
        <v>1.6891551484637279</v>
      </c>
    </row>
    <row r="242" spans="10:21" x14ac:dyDescent="0.4">
      <c r="J242" s="4">
        <v>233</v>
      </c>
      <c r="K242" s="51">
        <f t="shared" si="39"/>
        <v>49826</v>
      </c>
      <c r="L242" s="10">
        <f t="shared" si="37"/>
        <v>19.427397260273974</v>
      </c>
      <c r="M242" s="14">
        <f t="shared" si="33"/>
        <v>8.4699453551912565E-2</v>
      </c>
      <c r="N242" s="26">
        <f>SUM($M$6:M242)</f>
        <v>19.415300546448133</v>
      </c>
      <c r="O242" s="57">
        <f t="shared" si="40"/>
        <v>1.4439844184155721</v>
      </c>
      <c r="P242" s="14">
        <f t="shared" si="38"/>
        <v>0.75690124967551586</v>
      </c>
      <c r="Q242" s="16">
        <f t="shared" si="35"/>
        <v>1.6949137627457755</v>
      </c>
      <c r="R242" s="17" t="e">
        <f>_xll.getRate("GBP LIBOR",K242)</f>
        <v>#NUM!</v>
      </c>
      <c r="S242" s="64">
        <f>IF('PoC Transaction'!$C$9/EOMONTH('PoC Transaction'!$C$9,0) = 1,   EOMONTH(DATE(YEAR($D$4),MONTH('PoC Transaction'!$C$9),DAY('PoC Transaction'!$C$9)),J243-$J$10-MONTH('PoC Transaction'!$C$9)+MONTH($D$4)+IF(DAY($D$4)&gt;=DAY('PoC Transaction'!$C$9),1,0)),
EDATE(DATE(YEAR($D$4),MONTH('PoC Transaction'!$C$9),DAY('PoC Transaction'!$C$9)),J243-$J$10-MONTH('PoC Transaction'!$C$9)+MONTH($D$4)+IF(DAY($D$4)&gt;=DAY('PoC Transaction'!$C$9),1,0)))</f>
        <v>49841</v>
      </c>
      <c r="T242" s="14">
        <f t="shared" si="34"/>
        <v>0.75638006371485589</v>
      </c>
      <c r="U242" s="60">
        <f t="shared" ca="1" si="36"/>
        <v>1.6912986874854985</v>
      </c>
    </row>
    <row r="243" spans="10:21" x14ac:dyDescent="0.4">
      <c r="J243" s="4">
        <v>234</v>
      </c>
      <c r="K243" s="51">
        <f t="shared" si="39"/>
        <v>49856</v>
      </c>
      <c r="L243" s="10">
        <f t="shared" si="37"/>
        <v>19.509589041095889</v>
      </c>
      <c r="M243" s="14">
        <f t="shared" si="33"/>
        <v>8.1967213114754106E-2</v>
      </c>
      <c r="N243" s="26">
        <f>SUM($M$6:M243)</f>
        <v>19.497267759562888</v>
      </c>
      <c r="O243" s="57">
        <f t="shared" si="40"/>
        <v>1.4450206311003051</v>
      </c>
      <c r="P243" s="14">
        <f t="shared" si="38"/>
        <v>0.7558592366316661</v>
      </c>
      <c r="Q243" s="16">
        <f t="shared" si="35"/>
        <v>1.6970291595050258</v>
      </c>
      <c r="R243" s="17" t="e">
        <f>_xll.getRate("GBP LIBOR",K243)</f>
        <v>#NUM!</v>
      </c>
      <c r="S243" s="64">
        <f>IF('PoC Transaction'!$C$9/EOMONTH('PoC Transaction'!$C$9,0) = 1,   EOMONTH(DATE(YEAR($D$4),MONTH('PoC Transaction'!$C$9),DAY('PoC Transaction'!$C$9)),J244-$J$10-MONTH('PoC Transaction'!$C$9)+MONTH($D$4)+IF(DAY($D$4)&gt;=DAY('PoC Transaction'!$C$9),1,0)),
EDATE(DATE(YEAR($D$4),MONTH('PoC Transaction'!$C$9),DAY('PoC Transaction'!$C$9)),J244-$J$10-MONTH('PoC Transaction'!$C$9)+MONTH($D$4)+IF(DAY($D$4)&gt;=DAY('PoC Transaction'!$C$9),1,0)))</f>
        <v>49871</v>
      </c>
      <c r="T243" s="14">
        <f t="shared" si="34"/>
        <v>0.75533812424706559</v>
      </c>
      <c r="U243" s="60">
        <f t="shared" ca="1" si="36"/>
        <v>1.693390921670912</v>
      </c>
    </row>
    <row r="244" spans="10:21" x14ac:dyDescent="0.4">
      <c r="J244" s="4">
        <v>235</v>
      </c>
      <c r="K244" s="51">
        <f t="shared" si="39"/>
        <v>49887</v>
      </c>
      <c r="L244" s="10">
        <f t="shared" si="37"/>
        <v>19.594520547945205</v>
      </c>
      <c r="M244" s="14">
        <f t="shared" si="33"/>
        <v>8.4699453551912565E-2</v>
      </c>
      <c r="N244" s="26">
        <f>SUM($M$6:M244)</f>
        <v>19.581967213114801</v>
      </c>
      <c r="O244" s="57">
        <f t="shared" si="40"/>
        <v>1.4460913842078624</v>
      </c>
      <c r="P244" s="14">
        <f t="shared" si="38"/>
        <v>0.75478266702696517</v>
      </c>
      <c r="Q244" s="16">
        <f t="shared" si="35"/>
        <v>1.6991792463268984</v>
      </c>
      <c r="R244" s="17" t="e">
        <f>_xll.getRate("GBP LIBOR",K244)</f>
        <v>#NUM!</v>
      </c>
      <c r="S244" s="64">
        <f>IF('PoC Transaction'!$C$9/EOMONTH('PoC Transaction'!$C$9,0) = 1,   EOMONTH(DATE(YEAR($D$4),MONTH('PoC Transaction'!$C$9),DAY('PoC Transaction'!$C$9)),J245-$J$10-MONTH('PoC Transaction'!$C$9)+MONTH($D$4)+IF(DAY($D$4)&gt;=DAY('PoC Transaction'!$C$9),1,0)),
EDATE(DATE(YEAR($D$4),MONTH('PoC Transaction'!$C$9),DAY('PoC Transaction'!$C$9)),J245-$J$10-MONTH('PoC Transaction'!$C$9)+MONTH($D$4)+IF(DAY($D$4)&gt;=DAY('PoC Transaction'!$C$9),1,0)))</f>
        <v>49902</v>
      </c>
      <c r="T244" s="14">
        <f t="shared" si="34"/>
        <v>0.75426164331720402</v>
      </c>
      <c r="U244" s="60">
        <f t="shared" ca="1" si="36"/>
        <v>1.6955183073846136</v>
      </c>
    </row>
    <row r="245" spans="10:21" x14ac:dyDescent="0.4">
      <c r="J245" s="4">
        <v>236</v>
      </c>
      <c r="K245" s="51">
        <f t="shared" si="39"/>
        <v>49918</v>
      </c>
      <c r="L245" s="10">
        <f t="shared" si="37"/>
        <v>19.67945205479452</v>
      </c>
      <c r="M245" s="14">
        <f t="shared" si="33"/>
        <v>8.4699453551912565E-2</v>
      </c>
      <c r="N245" s="26">
        <f>SUM($M$6:M245)</f>
        <v>19.666666666666714</v>
      </c>
      <c r="O245" s="57">
        <f t="shared" si="40"/>
        <v>1.4471621373154195</v>
      </c>
      <c r="P245" s="14">
        <f t="shared" si="38"/>
        <v>0.75370628111345672</v>
      </c>
      <c r="Q245" s="16">
        <f t="shared" si="35"/>
        <v>1.7012946655767136</v>
      </c>
      <c r="R245" s="17" t="e">
        <f>_xll.getRate("GBP LIBOR",K245)</f>
        <v>#NUM!</v>
      </c>
      <c r="S245" s="64">
        <f>IF('PoC Transaction'!$C$9/EOMONTH('PoC Transaction'!$C$9,0) = 1,   EOMONTH(DATE(YEAR($D$4),MONTH('PoC Transaction'!$C$9),DAY('PoC Transaction'!$C$9)),J246-$J$10-MONTH('PoC Transaction'!$C$9)+MONTH($D$4)+IF(DAY($D$4)&gt;=DAY('PoC Transaction'!$C$9),1,0)),
EDATE(DATE(YEAR($D$4),MONTH('PoC Transaction'!$C$9),DAY('PoC Transaction'!$C$9)),J246-$J$10-MONTH('PoC Transaction'!$C$9)+MONTH($D$4)+IF(DAY($D$4)&gt;=DAY('PoC Transaction'!$C$9),1,0)))</f>
        <v>49933</v>
      </c>
      <c r="T245" s="14">
        <f t="shared" si="34"/>
        <v>0.75318535835253719</v>
      </c>
      <c r="U245" s="60">
        <f t="shared" ca="1" si="36"/>
        <v>1.6976618798572707</v>
      </c>
    </row>
    <row r="246" spans="10:21" x14ac:dyDescent="0.4">
      <c r="J246" s="4">
        <v>237</v>
      </c>
      <c r="K246" s="51">
        <f t="shared" si="39"/>
        <v>49948</v>
      </c>
      <c r="L246" s="10">
        <f t="shared" si="37"/>
        <v>19.761643835616439</v>
      </c>
      <c r="M246" s="14">
        <f t="shared" si="33"/>
        <v>8.1967213114754106E-2</v>
      </c>
      <c r="N246" s="26">
        <f>SUM($M$6:M246)</f>
        <v>19.748633879781469</v>
      </c>
      <c r="O246" s="57">
        <f t="shared" si="40"/>
        <v>1.4481983500001525</v>
      </c>
      <c r="P246" s="14">
        <f t="shared" si="38"/>
        <v>0.75266479562646083</v>
      </c>
      <c r="Q246" s="16">
        <f t="shared" si="35"/>
        <v>1.7034100957040499</v>
      </c>
      <c r="R246" s="17" t="e">
        <f>_xll.getRate("GBP LIBOR",K246)</f>
        <v>#NUM!</v>
      </c>
      <c r="S246" s="64">
        <f>IF('PoC Transaction'!$C$9/EOMONTH('PoC Transaction'!$C$9,0) = 1,   EOMONTH(DATE(YEAR($D$4),MONTH('PoC Transaction'!$C$9),DAY('PoC Transaction'!$C$9)),J247-$J$10-MONTH('PoC Transaction'!$C$9)+MONTH($D$4)+IF(DAY($D$4)&gt;=DAY('PoC Transaction'!$C$9),1,0)),
EDATE(DATE(YEAR($D$4),MONTH('PoC Transaction'!$C$9),DAY('PoC Transaction'!$C$9)),J247-$J$10-MONTH('PoC Transaction'!$C$9)+MONTH($D$4)+IF(DAY($D$4)&gt;=DAY('PoC Transaction'!$C$9),1,0)))</f>
        <v>49963</v>
      </c>
      <c r="T246" s="14">
        <f t="shared" si="34"/>
        <v>0.75214395150779911</v>
      </c>
      <c r="U246" s="60">
        <f t="shared" ca="1" si="36"/>
        <v>1.6997374131493714</v>
      </c>
    </row>
    <row r="247" spans="10:21" x14ac:dyDescent="0.4">
      <c r="J247" s="4">
        <v>238</v>
      </c>
      <c r="K247" s="51">
        <f t="shared" si="39"/>
        <v>49979</v>
      </c>
      <c r="L247" s="10">
        <f t="shared" si="37"/>
        <v>19.846575342465755</v>
      </c>
      <c r="M247" s="14">
        <f t="shared" si="33"/>
        <v>8.4699453551912565E-2</v>
      </c>
      <c r="N247" s="26">
        <f>SUM($M$6:M247)</f>
        <v>19.833333333333382</v>
      </c>
      <c r="O247" s="57">
        <f t="shared" si="40"/>
        <v>1.4492691031077098</v>
      </c>
      <c r="P247" s="14">
        <f t="shared" si="38"/>
        <v>0.75158878170932997</v>
      </c>
      <c r="Q247" s="16">
        <f t="shared" si="35"/>
        <v>1.7055255370756361</v>
      </c>
      <c r="R247" s="17" t="e">
        <f>_xll.getRate("GBP LIBOR",K247)</f>
        <v>#NUM!</v>
      </c>
      <c r="S247" s="64">
        <f>IF('PoC Transaction'!$C$9/EOMONTH('PoC Transaction'!$C$9,0) = 1,   EOMONTH(DATE(YEAR($D$4),MONTH('PoC Transaction'!$C$9),DAY('PoC Transaction'!$C$9)),J248-$J$10-MONTH('PoC Transaction'!$C$9)+MONTH($D$4)+IF(DAY($D$4)&gt;=DAY('PoC Transaction'!$C$9),1,0)),
EDATE(DATE(YEAR($D$4),MONTH('PoC Transaction'!$C$9),DAY('PoC Transaction'!$C$9)),J248-$J$10-MONTH('PoC Transaction'!$C$9)+MONTH($D$4)+IF(DAY($D$4)&gt;=DAY('PoC Transaction'!$C$9),1,0)))</f>
        <v>49994</v>
      </c>
      <c r="T247" s="14">
        <f t="shared" si="34"/>
        <v>0.75106804194091459</v>
      </c>
      <c r="U247" s="60">
        <f t="shared" ca="1" si="36"/>
        <v>1.7018810077995772</v>
      </c>
    </row>
    <row r="248" spans="10:21" x14ac:dyDescent="0.4">
      <c r="J248" s="4">
        <v>239</v>
      </c>
      <c r="K248" s="51">
        <f t="shared" si="39"/>
        <v>50009</v>
      </c>
      <c r="L248" s="10">
        <f t="shared" si="37"/>
        <v>19.92876712328767</v>
      </c>
      <c r="M248" s="14">
        <f t="shared" si="33"/>
        <v>8.1967213114754106E-2</v>
      </c>
      <c r="N248" s="26">
        <f>SUM($M$6:M248)</f>
        <v>19.915300546448137</v>
      </c>
      <c r="O248" s="57">
        <f t="shared" si="40"/>
        <v>1.4503053157924426</v>
      </c>
      <c r="P248" s="14">
        <f t="shared" si="38"/>
        <v>0.75054766296807385</v>
      </c>
      <c r="Q248" s="16">
        <f t="shared" si="35"/>
        <v>1.7076409893348021</v>
      </c>
      <c r="R248" s="17" t="e">
        <f>_xll.getRate("GBP LIBOR",K248)</f>
        <v>#NUM!</v>
      </c>
      <c r="S248" s="64">
        <f>IF('PoC Transaction'!$C$9/EOMONTH('PoC Transaction'!$C$9,0) = 1,   EOMONTH(DATE(YEAR($D$4),MONTH('PoC Transaction'!$C$9),DAY('PoC Transaction'!$C$9)),J249-$J$10-MONTH('PoC Transaction'!$C$9)+MONTH($D$4)+IF(DAY($D$4)&gt;=DAY('PoC Transaction'!$C$9),1,0)),
EDATE(DATE(YEAR($D$4),MONTH('PoC Transaction'!$C$9),DAY('PoC Transaction'!$C$9)),J249-$J$10-MONTH('PoC Transaction'!$C$9)+MONTH($D$4)+IF(DAY($D$4)&gt;=DAY('PoC Transaction'!$C$9),1,0)))</f>
        <v>50024</v>
      </c>
      <c r="T248" s="14">
        <f t="shared" si="34"/>
        <v>0.75002700518677567</v>
      </c>
      <c r="U248" s="60">
        <f t="shared" ca="1" si="36"/>
        <v>1.55629941462474</v>
      </c>
    </row>
    <row r="249" spans="10:21" x14ac:dyDescent="0.4">
      <c r="J249" s="4">
        <v>240</v>
      </c>
      <c r="K249" s="51">
        <f t="shared" si="39"/>
        <v>50040</v>
      </c>
      <c r="L249" s="10">
        <f t="shared" si="37"/>
        <v>20.013698630136986</v>
      </c>
      <c r="M249" s="14">
        <f t="shared" si="33"/>
        <v>8.4699453551912565E-2</v>
      </c>
      <c r="N249" s="26">
        <f>SUM($M$6:M249)</f>
        <v>20.00000000000005</v>
      </c>
      <c r="O249" s="54">
        <f>E32</f>
        <v>1.4513760688999999</v>
      </c>
      <c r="P249" s="14">
        <f t="shared" si="38"/>
        <v>0.74947203498373494</v>
      </c>
      <c r="Q249" s="16">
        <f t="shared" si="35"/>
        <v>1.4002445689991205</v>
      </c>
      <c r="R249" s="17" t="e">
        <f>_xll.getRate("GBP LIBOR",K249)</f>
        <v>#NUM!</v>
      </c>
      <c r="S249" s="64">
        <f>IF('PoC Transaction'!$C$9/EOMONTH('PoC Transaction'!$C$9,0) = 1,   EOMONTH(DATE(YEAR($D$4),MONTH('PoC Transaction'!$C$9),DAY('PoC Transaction'!$C$9)),J250-$J$10-MONTH('PoC Transaction'!$C$9)+MONTH($D$4)+IF(DAY($D$4)&gt;=DAY('PoC Transaction'!$C$9),1,0)),
EDATE(DATE(YEAR($D$4),MONTH('PoC Transaction'!$C$9),DAY('PoC Transaction'!$C$9)),J250-$J$10-MONTH('PoC Transaction'!$C$9)+MONTH($D$4)+IF(DAY($D$4)&gt;=DAY('PoC Transaction'!$C$9),1,0)))</f>
        <v>50055</v>
      </c>
      <c r="T249" s="14">
        <f t="shared" si="34"/>
        <v>0.74904390822516498</v>
      </c>
      <c r="U249" s="60">
        <f t="shared" ca="1" si="36"/>
        <v>1.3999186378725659</v>
      </c>
    </row>
    <row r="250" spans="10:21" x14ac:dyDescent="0.4">
      <c r="J250" s="4">
        <v>241</v>
      </c>
      <c r="K250" s="51">
        <f t="shared" si="39"/>
        <v>50071</v>
      </c>
      <c r="L250" s="10">
        <f t="shared" si="37"/>
        <v>20.098630136986301</v>
      </c>
      <c r="M250" s="14">
        <f t="shared" si="33"/>
        <v>8.4924021259076277E-2</v>
      </c>
      <c r="N250" s="26">
        <f>SUM($M$6:M250)</f>
        <v>20.084924021259127</v>
      </c>
      <c r="O250" s="57">
        <f t="shared" ref="O250:O281" si="41">$O$249+($O$369-$O$249)/($N$369-$N$249)*(N250-$N$249)</f>
        <v>1.4511594210289371</v>
      </c>
      <c r="P250" s="14">
        <f t="shared" si="38"/>
        <v>0.74858750924114736</v>
      </c>
      <c r="Q250" s="16">
        <f t="shared" si="35"/>
        <v>1.3997035363347177</v>
      </c>
      <c r="R250" s="17" t="e">
        <f>_xll.getRate("GBP LIBOR",K250)</f>
        <v>#NUM!</v>
      </c>
      <c r="S250" s="64">
        <f>IF('PoC Transaction'!$C$9/EOMONTH('PoC Transaction'!$C$9,0) = 1,   EOMONTH(DATE(YEAR($D$4),MONTH('PoC Transaction'!$C$9),DAY('PoC Transaction'!$C$9)),J251-$J$10-MONTH('PoC Transaction'!$C$9)+MONTH($D$4)+IF(DAY($D$4)&gt;=DAY('PoC Transaction'!$C$9),1,0)),
EDATE(DATE(YEAR($D$4),MONTH('PoC Transaction'!$C$9),DAY('PoC Transaction'!$C$9)),J251-$J$10-MONTH('PoC Transaction'!$C$9)+MONTH($D$4)+IF(DAY($D$4)&gt;=DAY('PoC Transaction'!$C$9),1,0)))</f>
        <v>50086</v>
      </c>
      <c r="T250" s="14">
        <f t="shared" si="34"/>
        <v>0.74816001412623079</v>
      </c>
      <c r="U250" s="60">
        <f t="shared" ca="1" si="36"/>
        <v>1.3994826817193884</v>
      </c>
    </row>
    <row r="251" spans="10:21" x14ac:dyDescent="0.4">
      <c r="J251" s="4">
        <v>242</v>
      </c>
      <c r="K251" s="51">
        <f t="shared" si="39"/>
        <v>50099</v>
      </c>
      <c r="L251" s="10">
        <f t="shared" si="37"/>
        <v>20.175342465753424</v>
      </c>
      <c r="M251" s="14">
        <f t="shared" si="33"/>
        <v>7.6712328767123292E-2</v>
      </c>
      <c r="N251" s="26">
        <f>SUM($M$6:M251)</f>
        <v>20.161636350026249</v>
      </c>
      <c r="O251" s="57">
        <f t="shared" si="41"/>
        <v>1.4509637218325817</v>
      </c>
      <c r="P251" s="14">
        <f t="shared" si="38"/>
        <v>0.74778971583838361</v>
      </c>
      <c r="Q251" s="16">
        <f t="shared" si="35"/>
        <v>1.399291274775516</v>
      </c>
      <c r="R251" s="17" t="e">
        <f>_xll.getRate("GBP LIBOR",K251)</f>
        <v>#NUM!</v>
      </c>
      <c r="S251" s="64">
        <f>IF('PoC Transaction'!$C$9/EOMONTH('PoC Transaction'!$C$9,0) = 1,   EOMONTH(DATE(YEAR($D$4),MONTH('PoC Transaction'!$C$9),DAY('PoC Transaction'!$C$9)),J252-$J$10-MONTH('PoC Transaction'!$C$9)+MONTH($D$4)+IF(DAY($D$4)&gt;=DAY('PoC Transaction'!$C$9),1,0)),
EDATE(DATE(YEAR($D$4),MONTH('PoC Transaction'!$C$9),DAY('PoC Transaction'!$C$9)),J252-$J$10-MONTH('PoC Transaction'!$C$9)+MONTH($D$4)+IF(DAY($D$4)&gt;=DAY('PoC Transaction'!$C$9),1,0)))</f>
        <v>50114</v>
      </c>
      <c r="T251" s="14">
        <f t="shared" si="34"/>
        <v>0.74736280119106169</v>
      </c>
      <c r="U251" s="60">
        <f t="shared" ca="1" si="36"/>
        <v>1.3990850312904701</v>
      </c>
    </row>
    <row r="252" spans="10:21" x14ac:dyDescent="0.4">
      <c r="J252" s="4">
        <v>243</v>
      </c>
      <c r="K252" s="51">
        <f t="shared" si="39"/>
        <v>50130</v>
      </c>
      <c r="L252" s="10">
        <f t="shared" si="37"/>
        <v>20.260273972602739</v>
      </c>
      <c r="M252" s="14">
        <f t="shared" si="33"/>
        <v>8.4931506849315067E-2</v>
      </c>
      <c r="N252" s="26">
        <f>SUM($M$6:M252)</f>
        <v>20.246567856875565</v>
      </c>
      <c r="O252" s="57">
        <f t="shared" si="41"/>
        <v>1.4507470548651882</v>
      </c>
      <c r="P252" s="14">
        <f t="shared" si="38"/>
        <v>0.74690769420452763</v>
      </c>
      <c r="Q252" s="16">
        <f t="shared" si="35"/>
        <v>1.3988650387022794</v>
      </c>
      <c r="R252" s="17" t="e">
        <f>_xll.getRate("GBP LIBOR",K252)</f>
        <v>#NUM!</v>
      </c>
      <c r="S252" s="64">
        <f>IF('PoC Transaction'!$C$9/EOMONTH('PoC Transaction'!$C$9,0) = 1,   EOMONTH(DATE(YEAR($D$4),MONTH('PoC Transaction'!$C$9),DAY('PoC Transaction'!$C$9)),J253-$J$10-MONTH('PoC Transaction'!$C$9)+MONTH($D$4)+IF(DAY($D$4)&gt;=DAY('PoC Transaction'!$C$9),1,0)),
EDATE(DATE(YEAR($D$4),MONTH('PoC Transaction'!$C$9),DAY('PoC Transaction'!$C$9)),J253-$J$10-MONTH('PoC Transaction'!$C$9)+MONTH($D$4)+IF(DAY($D$4)&gt;=DAY('PoC Transaction'!$C$9),1,0)))</f>
        <v>50145</v>
      </c>
      <c r="T252" s="14">
        <f t="shared" si="34"/>
        <v>0.74648141205874763</v>
      </c>
      <c r="U252" s="60">
        <f t="shared" ca="1" si="36"/>
        <v>1.3986519206612646</v>
      </c>
    </row>
    <row r="253" spans="10:21" x14ac:dyDescent="0.4">
      <c r="J253" s="4">
        <v>244</v>
      </c>
      <c r="K253" s="51">
        <f t="shared" si="39"/>
        <v>50160</v>
      </c>
      <c r="L253" s="10">
        <f t="shared" si="37"/>
        <v>20.342465753424658</v>
      </c>
      <c r="M253" s="14">
        <f t="shared" si="33"/>
        <v>8.2191780821917818E-2</v>
      </c>
      <c r="N253" s="26">
        <f>SUM($M$6:M253)</f>
        <v>20.328759637697484</v>
      </c>
      <c r="O253" s="57">
        <f t="shared" si="41"/>
        <v>1.4505373771548074</v>
      </c>
      <c r="P253" s="14">
        <f t="shared" si="38"/>
        <v>0.74605537320470128</v>
      </c>
      <c r="Q253" s="16">
        <f t="shared" si="35"/>
        <v>1.3984388030682915</v>
      </c>
      <c r="R253" s="17" t="e">
        <f>_xll.getRate("GBP LIBOR",K253)</f>
        <v>#NUM!</v>
      </c>
      <c r="S253" s="64">
        <f>IF('PoC Transaction'!$C$9/EOMONTH('PoC Transaction'!$C$9,0) = 1,   EOMONTH(DATE(YEAR($D$4),MONTH('PoC Transaction'!$C$9),DAY('PoC Transaction'!$C$9)),J254-$J$10-MONTH('PoC Transaction'!$C$9)+MONTH($D$4)+IF(DAY($D$4)&gt;=DAY('PoC Transaction'!$C$9),1,0)),
EDATE(DATE(YEAR($D$4),MONTH('PoC Transaction'!$C$9),DAY('PoC Transaction'!$C$9)),J254-$J$10-MONTH('PoC Transaction'!$C$9)+MONTH($D$4)+IF(DAY($D$4)&gt;=DAY('PoC Transaction'!$C$9),1,0)))</f>
        <v>50175</v>
      </c>
      <c r="T253" s="14">
        <f t="shared" si="34"/>
        <v>0.74562970631043612</v>
      </c>
      <c r="U253" s="60">
        <f t="shared" ca="1" si="36"/>
        <v>1.398232560014101</v>
      </c>
    </row>
    <row r="254" spans="10:21" x14ac:dyDescent="0.4">
      <c r="J254" s="4">
        <v>245</v>
      </c>
      <c r="K254" s="51">
        <f t="shared" si="39"/>
        <v>50191</v>
      </c>
      <c r="L254" s="10">
        <f t="shared" si="37"/>
        <v>20.427397260273974</v>
      </c>
      <c r="M254" s="14">
        <f t="shared" si="33"/>
        <v>8.4931506849315067E-2</v>
      </c>
      <c r="N254" s="26">
        <f>SUM($M$6:M254)</f>
        <v>20.413691144546799</v>
      </c>
      <c r="O254" s="57">
        <f t="shared" si="41"/>
        <v>1.4503207101874138</v>
      </c>
      <c r="P254" s="14">
        <f t="shared" si="38"/>
        <v>0.7451759293133402</v>
      </c>
      <c r="Q254" s="16">
        <f t="shared" si="35"/>
        <v>1.3980125678857425</v>
      </c>
      <c r="R254" s="17" t="e">
        <f>_xll.getRate("GBP LIBOR",K254)</f>
        <v>#NUM!</v>
      </c>
      <c r="S254" s="64">
        <f>IF('PoC Transaction'!$C$9/EOMONTH('PoC Transaction'!$C$9,0) = 1,   EOMONTH(DATE(YEAR($D$4),MONTH('PoC Transaction'!$C$9),DAY('PoC Transaction'!$C$9)),J255-$J$10-MONTH('PoC Transaction'!$C$9)+MONTH($D$4)+IF(DAY($D$4)&gt;=DAY('PoC Transaction'!$C$9),1,0)),
EDATE(DATE(YEAR($D$4),MONTH('PoC Transaction'!$C$9),DAY('PoC Transaction'!$C$9)),J255-$J$10-MONTH('PoC Transaction'!$C$9)+MONTH($D$4)+IF(DAY($D$4)&gt;=DAY('PoC Transaction'!$C$9),1,0)))</f>
        <v>50206</v>
      </c>
      <c r="T254" s="14">
        <f t="shared" si="34"/>
        <v>0.74475089284717422</v>
      </c>
      <c r="U254" s="60">
        <f t="shared" ca="1" si="36"/>
        <v>1.3977994502956559</v>
      </c>
    </row>
    <row r="255" spans="10:21" x14ac:dyDescent="0.4">
      <c r="J255" s="4">
        <v>246</v>
      </c>
      <c r="K255" s="51">
        <f t="shared" si="39"/>
        <v>50221</v>
      </c>
      <c r="L255" s="10">
        <f t="shared" si="37"/>
        <v>20.509589041095889</v>
      </c>
      <c r="M255" s="14">
        <f t="shared" si="33"/>
        <v>8.2191780821917818E-2</v>
      </c>
      <c r="N255" s="26">
        <f>SUM($M$6:M255)</f>
        <v>20.495882925368718</v>
      </c>
      <c r="O255" s="57">
        <f t="shared" si="41"/>
        <v>1.450111032477033</v>
      </c>
      <c r="P255" s="14">
        <f t="shared" si="38"/>
        <v>0.74432609881503009</v>
      </c>
      <c r="Q255" s="16">
        <f t="shared" si="35"/>
        <v>1.3975863331533667</v>
      </c>
      <c r="R255" s="17" t="e">
        <f>_xll.getRate("GBP LIBOR",K255)</f>
        <v>#NUM!</v>
      </c>
      <c r="S255" s="64">
        <f>IF('PoC Transaction'!$C$9/EOMONTH('PoC Transaction'!$C$9,0) = 1,   EOMONTH(DATE(YEAR($D$4),MONTH('PoC Transaction'!$C$9),DAY('PoC Transaction'!$C$9)),J256-$J$10-MONTH('PoC Transaction'!$C$9)+MONTH($D$4)+IF(DAY($D$4)&gt;=DAY('PoC Transaction'!$C$9),1,0)),
EDATE(DATE(YEAR($D$4),MONTH('PoC Transaction'!$C$9),DAY('PoC Transaction'!$C$9)),J256-$J$10-MONTH('PoC Transaction'!$C$9)+MONTH($D$4)+IF(DAY($D$4)&gt;=DAY('PoC Transaction'!$C$9),1,0)))</f>
        <v>50236</v>
      </c>
      <c r="T255" s="14">
        <f t="shared" si="34"/>
        <v>0.7439016755878215</v>
      </c>
      <c r="U255" s="60">
        <f t="shared" ca="1" si="36"/>
        <v>1.3973767095052825</v>
      </c>
    </row>
    <row r="256" spans="10:21" x14ac:dyDescent="0.4">
      <c r="J256" s="4">
        <v>247</v>
      </c>
      <c r="K256" s="51">
        <f t="shared" si="39"/>
        <v>50252</v>
      </c>
      <c r="L256" s="10">
        <f t="shared" si="37"/>
        <v>20.594520547945205</v>
      </c>
      <c r="M256" s="14">
        <f t="shared" si="33"/>
        <v>8.4931506849315067E-2</v>
      </c>
      <c r="N256" s="26">
        <f>SUM($M$6:M256)</f>
        <v>20.580814432218034</v>
      </c>
      <c r="O256" s="57">
        <f t="shared" si="41"/>
        <v>1.4498943655096397</v>
      </c>
      <c r="P256" s="14">
        <f t="shared" si="38"/>
        <v>0.74344922422527959</v>
      </c>
      <c r="Q256" s="16">
        <f t="shared" si="35"/>
        <v>1.3971531114248537</v>
      </c>
      <c r="R256" s="17" t="e">
        <f>_xll.getRate("GBP LIBOR",K256)</f>
        <v>#NUM!</v>
      </c>
      <c r="S256" s="64">
        <f>IF('PoC Transaction'!$C$9/EOMONTH('PoC Transaction'!$C$9,0) = 1,   EOMONTH(DATE(YEAR($D$4),MONTH('PoC Transaction'!$C$9),DAY('PoC Transaction'!$C$9)),J257-$J$10-MONTH('PoC Transaction'!$C$9)+MONTH($D$4)+IF(DAY($D$4)&gt;=DAY('PoC Transaction'!$C$9),1,0)),
EDATE(DATE(YEAR($D$4),MONTH('PoC Transaction'!$C$9),DAY('PoC Transaction'!$C$9)),J257-$J$10-MONTH('PoC Transaction'!$C$9)+MONTH($D$4)+IF(DAY($D$4)&gt;=DAY('PoC Transaction'!$C$9),1,0)))</f>
        <v>50267</v>
      </c>
      <c r="T256" s="14">
        <f t="shared" si="34"/>
        <v>0.74302543146442279</v>
      </c>
      <c r="U256" s="60">
        <f t="shared" ca="1" si="36"/>
        <v>1.3969468690251174</v>
      </c>
    </row>
    <row r="257" spans="10:21" x14ac:dyDescent="0.4">
      <c r="J257" s="4">
        <v>248</v>
      </c>
      <c r="K257" s="51">
        <f t="shared" si="39"/>
        <v>50283</v>
      </c>
      <c r="L257" s="10">
        <f t="shared" si="37"/>
        <v>20.67945205479452</v>
      </c>
      <c r="M257" s="14">
        <f t="shared" si="33"/>
        <v>8.4931506849315067E-2</v>
      </c>
      <c r="N257" s="26">
        <f>SUM($M$6:M257)</f>
        <v>20.665745939067349</v>
      </c>
      <c r="O257" s="57">
        <f t="shared" si="41"/>
        <v>1.4496776985422462</v>
      </c>
      <c r="P257" s="14">
        <f t="shared" si="38"/>
        <v>0.74257365212111159</v>
      </c>
      <c r="Q257" s="16">
        <f t="shared" si="35"/>
        <v>1.3967268775946673</v>
      </c>
      <c r="R257" s="17" t="e">
        <f>_xll.getRate("GBP LIBOR",K257)</f>
        <v>#NUM!</v>
      </c>
      <c r="S257" s="64">
        <f>IF('PoC Transaction'!$C$9/EOMONTH('PoC Transaction'!$C$9,0) = 1,   EOMONTH(DATE(YEAR($D$4),MONTH('PoC Transaction'!$C$9),DAY('PoC Transaction'!$C$9)),J258-$J$10-MONTH('PoC Transaction'!$C$9)+MONTH($D$4)+IF(DAY($D$4)&gt;=DAY('PoC Transaction'!$C$9),1,0)),
EDATE(DATE(YEAR($D$4),MONTH('PoC Transaction'!$C$9),DAY('PoC Transaction'!$C$9)),J258-$J$10-MONTH('PoC Transaction'!$C$9)+MONTH($D$4)+IF(DAY($D$4)&gt;=DAY('PoC Transaction'!$C$9),1,0)))</f>
        <v>50298</v>
      </c>
      <c r="T257" s="14">
        <f t="shared" si="34"/>
        <v>0.74215048667529393</v>
      </c>
      <c r="U257" s="60">
        <f t="shared" ca="1" si="36"/>
        <v>1.396513760680218</v>
      </c>
    </row>
    <row r="258" spans="10:21" x14ac:dyDescent="0.4">
      <c r="J258" s="4">
        <v>249</v>
      </c>
      <c r="K258" s="51">
        <f t="shared" si="39"/>
        <v>50313</v>
      </c>
      <c r="L258" s="10">
        <f t="shared" si="37"/>
        <v>20.761643835616439</v>
      </c>
      <c r="M258" s="14">
        <f t="shared" ref="M258:M321" si="42">IF(MOD(YEAR(K257),4)=0,1/366 + IF(MOD(YEAR(K258),4)=0,(K258-K257-1)/366, (K258-K257-1)/365), 1/365 + IF(MOD(YEAR(K258),4)=0,(K258-K257-1)/366,(K258-K257-1)/365) )</f>
        <v>8.2191780821917818E-2</v>
      </c>
      <c r="N258" s="26">
        <f>SUM($M$6:M258)</f>
        <v>20.747937719889268</v>
      </c>
      <c r="O258" s="57">
        <f t="shared" si="41"/>
        <v>1.4494680208318653</v>
      </c>
      <c r="P258" s="14">
        <f t="shared" si="38"/>
        <v>0.74172756237591875</v>
      </c>
      <c r="Q258" s="16">
        <f t="shared" si="35"/>
        <v>1.396300644213766</v>
      </c>
      <c r="R258" s="17" t="e">
        <f>_xll.getRate("GBP LIBOR",K258)</f>
        <v>#NUM!</v>
      </c>
      <c r="S258" s="64">
        <f>IF('PoC Transaction'!$C$9/EOMONTH('PoC Transaction'!$C$9,0) = 1,   EOMONTH(DATE(YEAR($D$4),MONTH('PoC Transaction'!$C$9),DAY('PoC Transaction'!$C$9)),J259-$J$10-MONTH('PoC Transaction'!$C$9)+MONTH($D$4)+IF(DAY($D$4)&gt;=DAY('PoC Transaction'!$C$9),1,0)),
EDATE(DATE(YEAR($D$4),MONTH('PoC Transaction'!$C$9),DAY('PoC Transaction'!$C$9)),J259-$J$10-MONTH('PoC Transaction'!$C$9)+MONTH($D$4)+IF(DAY($D$4)&gt;=DAY('PoC Transaction'!$C$9),1,0)))</f>
        <v>50328</v>
      </c>
      <c r="T258" s="14">
        <f t="shared" si="34"/>
        <v>0.74130500714740233</v>
      </c>
      <c r="U258" s="60">
        <f t="shared" ca="1" si="36"/>
        <v>1.3960944022505029</v>
      </c>
    </row>
    <row r="259" spans="10:21" x14ac:dyDescent="0.4">
      <c r="J259" s="4">
        <v>250</v>
      </c>
      <c r="K259" s="51">
        <f t="shared" si="39"/>
        <v>50344</v>
      </c>
      <c r="L259" s="10">
        <f t="shared" si="37"/>
        <v>20.846575342465755</v>
      </c>
      <c r="M259" s="14">
        <f t="shared" si="42"/>
        <v>8.4931506849315067E-2</v>
      </c>
      <c r="N259" s="26">
        <f>SUM($M$6:M259)</f>
        <v>20.832869226738584</v>
      </c>
      <c r="O259" s="57">
        <f t="shared" si="41"/>
        <v>1.4492513538644718</v>
      </c>
      <c r="P259" s="14">
        <f t="shared" si="38"/>
        <v>0.7408545469002259</v>
      </c>
      <c r="Q259" s="16">
        <f t="shared" si="35"/>
        <v>1.3958744112855914</v>
      </c>
      <c r="R259" s="17" t="e">
        <f>_xll.getRate("GBP LIBOR",K259)</f>
        <v>#NUM!</v>
      </c>
      <c r="S259" s="64">
        <f>IF('PoC Transaction'!$C$9/EOMONTH('PoC Transaction'!$C$9,0) = 1,   EOMONTH(DATE(YEAR($D$4),MONTH('PoC Transaction'!$C$9),DAY('PoC Transaction'!$C$9)),J260-$J$10-MONTH('PoC Transaction'!$C$9)+MONTH($D$4)+IF(DAY($D$4)&gt;=DAY('PoC Transaction'!$C$9),1,0)),
EDATE(DATE(YEAR($D$4),MONTH('PoC Transaction'!$C$9),DAY('PoC Transaction'!$C$9)),J260-$J$10-MONTH('PoC Transaction'!$C$9)+MONTH($D$4)+IF(DAY($D$4)&gt;=DAY('PoC Transaction'!$C$9),1,0)))</f>
        <v>50359</v>
      </c>
      <c r="T259" s="14">
        <f t="shared" si="34"/>
        <v>0.74043261693196105</v>
      </c>
      <c r="U259" s="60">
        <f t="shared" ca="1" si="36"/>
        <v>1.3956612948163638</v>
      </c>
    </row>
    <row r="260" spans="10:21" x14ac:dyDescent="0.4">
      <c r="J260" s="4">
        <v>251</v>
      </c>
      <c r="K260" s="51">
        <f t="shared" si="39"/>
        <v>50374</v>
      </c>
      <c r="L260" s="10">
        <f t="shared" si="37"/>
        <v>20.92876712328767</v>
      </c>
      <c r="M260" s="14">
        <f t="shared" si="42"/>
        <v>8.2191780821917818E-2</v>
      </c>
      <c r="N260" s="26">
        <f>SUM($M$6:M260)</f>
        <v>20.915061007560503</v>
      </c>
      <c r="O260" s="57">
        <f t="shared" si="41"/>
        <v>1.449041676154091</v>
      </c>
      <c r="P260" s="14">
        <f t="shared" si="38"/>
        <v>0.74001092726038997</v>
      </c>
      <c r="Q260" s="16">
        <f t="shared" si="35"/>
        <v>1.3954481787951556</v>
      </c>
      <c r="R260" s="17" t="e">
        <f>_xll.getRate("GBP LIBOR",K260)</f>
        <v>#NUM!</v>
      </c>
      <c r="S260" s="64">
        <f>IF('PoC Transaction'!$C$9/EOMONTH('PoC Transaction'!$C$9,0) = 1,   EOMONTH(DATE(YEAR($D$4),MONTH('PoC Transaction'!$C$9),DAY('PoC Transaction'!$C$9)),J261-$J$10-MONTH('PoC Transaction'!$C$9)+MONTH($D$4)+IF(DAY($D$4)&gt;=DAY('PoC Transaction'!$C$9),1,0)),
EDATE(DATE(YEAR($D$4),MONTH('PoC Transaction'!$C$9),DAY('PoC Transaction'!$C$9)),J261-$J$10-MONTH('PoC Transaction'!$C$9)+MONTH($D$4)+IF(DAY($D$4)&gt;=DAY('PoC Transaction'!$C$9),1,0)))</f>
        <v>50389</v>
      </c>
      <c r="T260" s="14">
        <f t="shared" si="34"/>
        <v>0.73958960551496433</v>
      </c>
      <c r="U260" s="60">
        <f t="shared" ca="1" si="36"/>
        <v>1.3952385562500336</v>
      </c>
    </row>
    <row r="261" spans="10:21" x14ac:dyDescent="0.4">
      <c r="J261" s="4">
        <v>252</v>
      </c>
      <c r="K261" s="51">
        <f t="shared" si="39"/>
        <v>50405</v>
      </c>
      <c r="L261" s="10">
        <f t="shared" si="37"/>
        <v>21.013698630136986</v>
      </c>
      <c r="M261" s="14">
        <f t="shared" si="42"/>
        <v>8.4931506849315067E-2</v>
      </c>
      <c r="N261" s="26">
        <f>SUM($M$6:M261)</f>
        <v>20.999992514409819</v>
      </c>
      <c r="O261" s="57">
        <f t="shared" si="41"/>
        <v>1.4488250091866974</v>
      </c>
      <c r="P261" s="14">
        <f t="shared" si="38"/>
        <v>0.73914046004820488</v>
      </c>
      <c r="Q261" s="16">
        <f t="shared" si="35"/>
        <v>1.3950149593462857</v>
      </c>
      <c r="R261" s="17" t="e">
        <f>_xll.getRate("GBP LIBOR",K261)</f>
        <v>#NUM!</v>
      </c>
      <c r="S261" s="64">
        <f>IF('PoC Transaction'!$C$9/EOMONTH('PoC Transaction'!$C$9,0) = 1,   EOMONTH(DATE(YEAR($D$4),MONTH('PoC Transaction'!$C$9),DAY('PoC Transaction'!$C$9)),J262-$J$10-MONTH('PoC Transaction'!$C$9)+MONTH($D$4)+IF(DAY($D$4)&gt;=DAY('PoC Transaction'!$C$9),1,0)),
EDATE(DATE(YEAR($D$4),MONTH('PoC Transaction'!$C$9),DAY('PoC Transaction'!$C$9)),J262-$J$10-MONTH('PoC Transaction'!$C$9)+MONTH($D$4)+IF(DAY($D$4)&gt;=DAY('PoC Transaction'!$C$9),1,0)))</f>
        <v>50420</v>
      </c>
      <c r="T261" s="14">
        <f t="shared" si="34"/>
        <v>0.73871976360771319</v>
      </c>
      <c r="U261" s="60">
        <f t="shared" ca="1" si="36"/>
        <v>1.3948154800586199</v>
      </c>
    </row>
    <row r="262" spans="10:21" x14ac:dyDescent="0.4">
      <c r="J262" s="4">
        <v>253</v>
      </c>
      <c r="K262" s="51">
        <f t="shared" si="39"/>
        <v>50436</v>
      </c>
      <c r="L262" s="10">
        <f t="shared" si="37"/>
        <v>21.098630136986301</v>
      </c>
      <c r="M262" s="14">
        <f t="shared" si="42"/>
        <v>8.4931506849315067E-2</v>
      </c>
      <c r="N262" s="26">
        <f>SUM($M$6:M262)</f>
        <v>21.084924021259134</v>
      </c>
      <c r="O262" s="57">
        <f t="shared" si="41"/>
        <v>1.4486083422193041</v>
      </c>
      <c r="P262" s="14">
        <f t="shared" si="38"/>
        <v>0.73827128465911041</v>
      </c>
      <c r="Q262" s="16">
        <f t="shared" si="35"/>
        <v>1.3946027025840468</v>
      </c>
      <c r="R262" s="17" t="e">
        <f>_xll.getRate("GBP LIBOR",K262)</f>
        <v>#NUM!</v>
      </c>
      <c r="S262" s="64">
        <f>IF('PoC Transaction'!$C$9/EOMONTH('PoC Transaction'!$C$9,0) = 1,   EOMONTH(DATE(YEAR($D$4),MONTH('PoC Transaction'!$C$9),DAY('PoC Transaction'!$C$9)),J263-$J$10-MONTH('PoC Transaction'!$C$9)+MONTH($D$4)+IF(DAY($D$4)&gt;=DAY('PoC Transaction'!$C$9),1,0)),
EDATE(DATE(YEAR($D$4),MONTH('PoC Transaction'!$C$9),DAY('PoC Transaction'!$C$9)),J263-$J$10-MONTH('PoC Transaction'!$C$9)+MONTH($D$4)+IF(DAY($D$4)&gt;=DAY('PoC Transaction'!$C$9),1,0)))</f>
        <v>50451</v>
      </c>
      <c r="T262" s="14">
        <f t="shared" si="34"/>
        <v>0.73785120621456457</v>
      </c>
      <c r="U262" s="60">
        <f t="shared" ca="1" si="36"/>
        <v>1.3943818507416328</v>
      </c>
    </row>
    <row r="263" spans="10:21" x14ac:dyDescent="0.4">
      <c r="J263" s="4">
        <v>254</v>
      </c>
      <c r="K263" s="51">
        <f t="shared" si="39"/>
        <v>50464</v>
      </c>
      <c r="L263" s="10">
        <f t="shared" si="37"/>
        <v>21.175342465753424</v>
      </c>
      <c r="M263" s="14">
        <f t="shared" si="42"/>
        <v>7.6712328767123292E-2</v>
      </c>
      <c r="N263" s="26">
        <f>SUM($M$6:M263)</f>
        <v>21.161636350026257</v>
      </c>
      <c r="O263" s="57">
        <f t="shared" si="41"/>
        <v>1.4484126430229487</v>
      </c>
      <c r="P263" s="14">
        <f t="shared" si="38"/>
        <v>0.73748733157951207</v>
      </c>
      <c r="Q263" s="16">
        <f t="shared" si="35"/>
        <v>1.3941904462005272</v>
      </c>
      <c r="R263" s="17" t="e">
        <f>_xll.getRate("GBP LIBOR",K263)</f>
        <v>#NUM!</v>
      </c>
      <c r="S263" s="64">
        <f>IF('PoC Transaction'!$C$9/EOMONTH('PoC Transaction'!$C$9,0) = 1,   EOMONTH(DATE(YEAR($D$4),MONTH('PoC Transaction'!$C$9),DAY('PoC Transaction'!$C$9)),J264-$J$10-MONTH('PoC Transaction'!$C$9)+MONTH($D$4)+IF(DAY($D$4)&gt;=DAY('PoC Transaction'!$C$9),1,0)),
EDATE(DATE(YEAR($D$4),MONTH('PoC Transaction'!$C$9),DAY('PoC Transaction'!$C$9)),J264-$J$10-MONTH('PoC Transaction'!$C$9)+MONTH($D$4)+IF(DAY($D$4)&gt;=DAY('PoC Transaction'!$C$9),1,0)))</f>
        <v>50479</v>
      </c>
      <c r="T263" s="14">
        <f t="shared" si="34"/>
        <v>0.73706782236352164</v>
      </c>
      <c r="U263" s="60">
        <f t="shared" ca="1" si="36"/>
        <v>1.3939842053135587</v>
      </c>
    </row>
    <row r="264" spans="10:21" x14ac:dyDescent="0.4">
      <c r="J264" s="4">
        <v>255</v>
      </c>
      <c r="K264" s="51">
        <f t="shared" si="39"/>
        <v>50495</v>
      </c>
      <c r="L264" s="10">
        <f t="shared" si="37"/>
        <v>21.260273972602739</v>
      </c>
      <c r="M264" s="14">
        <f t="shared" si="42"/>
        <v>8.4931506849315067E-2</v>
      </c>
      <c r="N264" s="26">
        <f>SUM($M$6:M264)</f>
        <v>21.246567856875572</v>
      </c>
      <c r="O264" s="57">
        <f t="shared" si="41"/>
        <v>1.4481959760555552</v>
      </c>
      <c r="P264" s="14">
        <f t="shared" si="38"/>
        <v>0.73662060888849179</v>
      </c>
      <c r="Q264" s="16">
        <f t="shared" si="35"/>
        <v>1.3937642154965735</v>
      </c>
      <c r="R264" s="17" t="e">
        <f>_xll.getRate("GBP LIBOR",K264)</f>
        <v>#NUM!</v>
      </c>
      <c r="S264" s="64">
        <f>IF('PoC Transaction'!$C$9/EOMONTH('PoC Transaction'!$C$9,0) = 1,   EOMONTH(DATE(YEAR($D$4),MONTH('PoC Transaction'!$C$9),DAY('PoC Transaction'!$C$9)),J265-$J$10-MONTH('PoC Transaction'!$C$9)+MONTH($D$4)+IF(DAY($D$4)&gt;=DAY('PoC Transaction'!$C$9),1,0)),
EDATE(DATE(YEAR($D$4),MONTH('PoC Transaction'!$C$9),DAY('PoC Transaction'!$C$9)),J265-$J$10-MONTH('PoC Transaction'!$C$9)+MONTH($D$4)+IF(DAY($D$4)&gt;=DAY('PoC Transaction'!$C$9),1,0)))</f>
        <v>50510</v>
      </c>
      <c r="T264" s="14">
        <f t="shared" si="34"/>
        <v>0.73620171987803673</v>
      </c>
      <c r="U264" s="60">
        <f t="shared" ca="1" si="36"/>
        <v>1.3935511001370804</v>
      </c>
    </row>
    <row r="265" spans="10:21" x14ac:dyDescent="0.4">
      <c r="J265" s="4">
        <v>256</v>
      </c>
      <c r="K265" s="51">
        <f t="shared" si="39"/>
        <v>50525</v>
      </c>
      <c r="L265" s="10">
        <f t="shared" si="37"/>
        <v>21.342465753424658</v>
      </c>
      <c r="M265" s="14">
        <f t="shared" si="42"/>
        <v>8.2191780821917818E-2</v>
      </c>
      <c r="N265" s="26">
        <f>SUM($M$6:M265)</f>
        <v>21.328759637697491</v>
      </c>
      <c r="O265" s="57">
        <f t="shared" si="41"/>
        <v>1.4479862983451743</v>
      </c>
      <c r="P265" s="14">
        <f t="shared" si="38"/>
        <v>0.73578306907433422</v>
      </c>
      <c r="Q265" s="16">
        <f t="shared" si="35"/>
        <v>1.3933379852253847</v>
      </c>
      <c r="R265" s="17" t="e">
        <f>_xll.getRate("GBP LIBOR",K265)</f>
        <v>#NUM!</v>
      </c>
      <c r="S265" s="64">
        <f>IF('PoC Transaction'!$C$9/EOMONTH('PoC Transaction'!$C$9,0) = 1,   EOMONTH(DATE(YEAR($D$4),MONTH('PoC Transaction'!$C$9),DAY('PoC Transaction'!$C$9)),J266-$J$10-MONTH('PoC Transaction'!$C$9)+MONTH($D$4)+IF(DAY($D$4)&gt;=DAY('PoC Transaction'!$C$9),1,0)),
EDATE(DATE(YEAR($D$4),MONTH('PoC Transaction'!$C$9),DAY('PoC Transaction'!$C$9)),J266-$J$10-MONTH('PoC Transaction'!$C$9)+MONTH($D$4)+IF(DAY($D$4)&gt;=DAY('PoC Transaction'!$C$9),1,0)))</f>
        <v>50540</v>
      </c>
      <c r="T265" s="14">
        <f t="shared" ref="T265:T328" si="43">P265*(P266/P265)^((S265-K265)/(K266-K265))</f>
        <v>0.73536478338036171</v>
      </c>
      <c r="U265" s="60">
        <f t="shared" ca="1" si="36"/>
        <v>1.3931317447696268</v>
      </c>
    </row>
    <row r="266" spans="10:21" x14ac:dyDescent="0.4">
      <c r="J266" s="4">
        <v>257</v>
      </c>
      <c r="K266" s="51">
        <f t="shared" si="39"/>
        <v>50556</v>
      </c>
      <c r="L266" s="10">
        <f t="shared" si="37"/>
        <v>21.427397260273974</v>
      </c>
      <c r="M266" s="14">
        <f t="shared" si="42"/>
        <v>8.4931506849315067E-2</v>
      </c>
      <c r="N266" s="26">
        <f>SUM($M$6:M266)</f>
        <v>21.413691144546807</v>
      </c>
      <c r="O266" s="57">
        <f t="shared" si="41"/>
        <v>1.4477696313777808</v>
      </c>
      <c r="P266" s="14">
        <f t="shared" si="38"/>
        <v>0.73491887406916501</v>
      </c>
      <c r="Q266" s="16">
        <f t="shared" ref="Q266:Q329" si="44">((P266/P267)^(1/M267)-1)*100</f>
        <v>1.3929117554123405</v>
      </c>
      <c r="R266" s="17" t="e">
        <f>_xll.getRate("GBP LIBOR",K266)</f>
        <v>#NUM!</v>
      </c>
      <c r="S266" s="64">
        <f>IF('PoC Transaction'!$C$9/EOMONTH('PoC Transaction'!$C$9,0) = 1,   EOMONTH(DATE(YEAR($D$4),MONTH('PoC Transaction'!$C$9),DAY('PoC Transaction'!$C$9)),J267-$J$10-MONTH('PoC Transaction'!$C$9)+MONTH($D$4)+IF(DAY($D$4)&gt;=DAY('PoC Transaction'!$C$9),1,0)),
EDATE(DATE(YEAR($D$4),MONTH('PoC Transaction'!$C$9),DAY('PoC Transaction'!$C$9)),J267-$J$10-MONTH('PoC Transaction'!$C$9)+MONTH($D$4)+IF(DAY($D$4)&gt;=DAY('PoC Transaction'!$C$9),1,0)))</f>
        <v>50571</v>
      </c>
      <c r="T266" s="14">
        <f t="shared" si="43"/>
        <v>0.73450120655149997</v>
      </c>
      <c r="U266" s="60">
        <f t="shared" ref="U266:U329" ca="1" si="45">((T266/OFFSET(T266,$U$3,0))^(365/(OFFSET(S266,$U$3,0)-S266))-1)*100</f>
        <v>1.3926986404981134</v>
      </c>
    </row>
    <row r="267" spans="10:21" x14ac:dyDescent="0.4">
      <c r="J267" s="4">
        <v>258</v>
      </c>
      <c r="K267" s="51">
        <f t="shared" si="39"/>
        <v>50586</v>
      </c>
      <c r="L267" s="10">
        <f t="shared" ref="L267:L330" si="46">(K267-$K$6) / 365</f>
        <v>21.509589041095889</v>
      </c>
      <c r="M267" s="14">
        <f t="shared" si="42"/>
        <v>8.2191780821917818E-2</v>
      </c>
      <c r="N267" s="26">
        <f>SUM($M$6:M267)</f>
        <v>21.495882925368726</v>
      </c>
      <c r="O267" s="57">
        <f t="shared" si="41"/>
        <v>1.4475599536674</v>
      </c>
      <c r="P267" s="14">
        <f t="shared" ref="P267:P330" si="47">1/(1+O267/100)^L267</f>
        <v>0.73408377640174249</v>
      </c>
      <c r="Q267" s="16">
        <f t="shared" si="44"/>
        <v>1.392485526031817</v>
      </c>
      <c r="R267" s="17" t="e">
        <f>_xll.getRate("GBP LIBOR",K267)</f>
        <v>#NUM!</v>
      </c>
      <c r="S267" s="64">
        <f>IF('PoC Transaction'!$C$9/EOMONTH('PoC Transaction'!$C$9,0) = 1,   EOMONTH(DATE(YEAR($D$4),MONTH('PoC Transaction'!$C$9),DAY('PoC Transaction'!$C$9)),J268-$J$10-MONTH('PoC Transaction'!$C$9)+MONTH($D$4)+IF(DAY($D$4)&gt;=DAY('PoC Transaction'!$C$9),1,0)),
EDATE(DATE(YEAR($D$4),MONTH('PoC Transaction'!$C$9),DAY('PoC Transaction'!$C$9)),J268-$J$10-MONTH('PoC Transaction'!$C$9)+MONTH($D$4)+IF(DAY($D$4)&gt;=DAY('PoC Transaction'!$C$9),1,0)))</f>
        <v>50601</v>
      </c>
      <c r="T267" s="14">
        <f t="shared" si="43"/>
        <v>0.73366671023087793</v>
      </c>
      <c r="U267" s="60">
        <f t="shared" ca="1" si="45"/>
        <v>1.392275905024043</v>
      </c>
    </row>
    <row r="268" spans="10:21" x14ac:dyDescent="0.4">
      <c r="J268" s="4">
        <v>259</v>
      </c>
      <c r="K268" s="51">
        <f t="shared" ref="K268:K331" si="48">EOMONTH(K267,1)</f>
        <v>50617</v>
      </c>
      <c r="L268" s="10">
        <f t="shared" si="46"/>
        <v>21.594520547945205</v>
      </c>
      <c r="M268" s="14">
        <f t="shared" si="42"/>
        <v>8.4931506849315067E-2</v>
      </c>
      <c r="N268" s="26">
        <f>SUM($M$6:M268)</f>
        <v>21.580814432218041</v>
      </c>
      <c r="O268" s="57">
        <f t="shared" si="41"/>
        <v>1.4473432867000064</v>
      </c>
      <c r="P268" s="14">
        <f t="shared" si="47"/>
        <v>0.73322210082144468</v>
      </c>
      <c r="Q268" s="16">
        <f t="shared" si="44"/>
        <v>1.3920523097601833</v>
      </c>
      <c r="R268" s="17" t="e">
        <f>_xll.getRate("GBP LIBOR",K268)</f>
        <v>#NUM!</v>
      </c>
      <c r="S268" s="64">
        <f>IF('PoC Transaction'!$C$9/EOMONTH('PoC Transaction'!$C$9,0) = 1,   EOMONTH(DATE(YEAR($D$4),MONTH('PoC Transaction'!$C$9),DAY('PoC Transaction'!$C$9)),J269-$J$10-MONTH('PoC Transaction'!$C$9)+MONTH($D$4)+IF(DAY($D$4)&gt;=DAY('PoC Transaction'!$C$9),1,0)),
EDATE(DATE(YEAR($D$4),MONTH('PoC Transaction'!$C$9),DAY('PoC Transaction'!$C$9)),J269-$J$10-MONTH('PoC Transaction'!$C$9)+MONTH($D$4)+IF(DAY($D$4)&gt;=DAY('PoC Transaction'!$C$9),1,0)))</f>
        <v>50632</v>
      </c>
      <c r="T268" s="14">
        <f t="shared" si="43"/>
        <v>0.73280565288032051</v>
      </c>
      <c r="U268" s="60">
        <f t="shared" ca="1" si="45"/>
        <v>1.39184606995848</v>
      </c>
    </row>
    <row r="269" spans="10:21" x14ac:dyDescent="0.4">
      <c r="J269" s="4">
        <v>260</v>
      </c>
      <c r="K269" s="51">
        <f t="shared" si="48"/>
        <v>50648</v>
      </c>
      <c r="L269" s="10">
        <f t="shared" si="46"/>
        <v>21.67945205479452</v>
      </c>
      <c r="M269" s="14">
        <f t="shared" si="42"/>
        <v>8.4931506849315067E-2</v>
      </c>
      <c r="N269" s="26">
        <f>SUM($M$6:M269)</f>
        <v>21.665745939067357</v>
      </c>
      <c r="O269" s="57">
        <f t="shared" si="41"/>
        <v>1.4471266197326131</v>
      </c>
      <c r="P269" s="14">
        <f t="shared" si="47"/>
        <v>0.7323617024482485</v>
      </c>
      <c r="Q269" s="16">
        <f t="shared" si="44"/>
        <v>1.3916260812989689</v>
      </c>
      <c r="R269" s="17" t="e">
        <f>_xll.getRate("GBP LIBOR",K269)</f>
        <v>#NUM!</v>
      </c>
      <c r="S269" s="64">
        <f>IF('PoC Transaction'!$C$9/EOMONTH('PoC Transaction'!$C$9,0) = 1,   EOMONTH(DATE(YEAR($D$4),MONTH('PoC Transaction'!$C$9),DAY('PoC Transaction'!$C$9)),J270-$J$10-MONTH('PoC Transaction'!$C$9)+MONTH($D$4)+IF(DAY($D$4)&gt;=DAY('PoC Transaction'!$C$9),1,0)),
EDATE(DATE(YEAR($D$4),MONTH('PoC Transaction'!$C$9),DAY('PoC Transaction'!$C$9)),J270-$J$10-MONTH('PoC Transaction'!$C$9)+MONTH($D$4)+IF(DAY($D$4)&gt;=DAY('PoC Transaction'!$C$9),1,0)))</f>
        <v>50663</v>
      </c>
      <c r="T269" s="14">
        <f t="shared" si="43"/>
        <v>0.73194586963673358</v>
      </c>
      <c r="U269" s="60">
        <f t="shared" ca="1" si="45"/>
        <v>1.3914129670635766</v>
      </c>
    </row>
    <row r="270" spans="10:21" x14ac:dyDescent="0.4">
      <c r="J270" s="4">
        <v>261</v>
      </c>
      <c r="K270" s="51">
        <f t="shared" si="48"/>
        <v>50678</v>
      </c>
      <c r="L270" s="10">
        <f t="shared" si="46"/>
        <v>21.761643835616439</v>
      </c>
      <c r="M270" s="14">
        <f t="shared" si="42"/>
        <v>8.2191780821917818E-2</v>
      </c>
      <c r="N270" s="26">
        <f>SUM($M$6:M270)</f>
        <v>21.747937719889276</v>
      </c>
      <c r="O270" s="57">
        <f t="shared" si="41"/>
        <v>1.4469169420222323</v>
      </c>
      <c r="P270" s="14">
        <f t="shared" si="47"/>
        <v>0.73153027293386097</v>
      </c>
      <c r="Q270" s="16">
        <f t="shared" si="44"/>
        <v>1.3911998532760483</v>
      </c>
      <c r="R270" s="17" t="e">
        <f>_xll.getRate("GBP LIBOR",K270)</f>
        <v>#NUM!</v>
      </c>
      <c r="S270" s="64">
        <f>IF('PoC Transaction'!$C$9/EOMONTH('PoC Transaction'!$C$9,0) = 1,   EOMONTH(DATE(YEAR($D$4),MONTH('PoC Transaction'!$C$9),DAY('PoC Transaction'!$C$9)),J271-$J$10-MONTH('PoC Transaction'!$C$9)+MONTH($D$4)+IF(DAY($D$4)&gt;=DAY('PoC Transaction'!$C$9),1,0)),
EDATE(DATE(YEAR($D$4),MONTH('PoC Transaction'!$C$9),DAY('PoC Transaction'!$C$9)),J271-$J$10-MONTH('PoC Transaction'!$C$9)+MONTH($D$4)+IF(DAY($D$4)&gt;=DAY('PoC Transaction'!$C$9),1,0)))</f>
        <v>50693</v>
      </c>
      <c r="T270" s="14">
        <f t="shared" si="43"/>
        <v>0.73111503851183524</v>
      </c>
      <c r="U270" s="60">
        <f t="shared" ca="1" si="45"/>
        <v>1.3909936139050894</v>
      </c>
    </row>
    <row r="271" spans="10:21" x14ac:dyDescent="0.4">
      <c r="J271" s="4">
        <v>262</v>
      </c>
      <c r="K271" s="51">
        <f t="shared" si="48"/>
        <v>50709</v>
      </c>
      <c r="L271" s="10">
        <f t="shared" si="46"/>
        <v>21.846575342465755</v>
      </c>
      <c r="M271" s="14">
        <f t="shared" si="42"/>
        <v>8.4931506849315067E-2</v>
      </c>
      <c r="N271" s="26">
        <f>SUM($M$6:M271)</f>
        <v>21.832869226738591</v>
      </c>
      <c r="O271" s="57">
        <f t="shared" si="41"/>
        <v>1.4467002750548388</v>
      </c>
      <c r="P271" s="14">
        <f t="shared" si="47"/>
        <v>0.73067238158240422</v>
      </c>
      <c r="Q271" s="16">
        <f t="shared" si="44"/>
        <v>1.3907736257054104</v>
      </c>
      <c r="R271" s="17" t="e">
        <f>_xll.getRate("GBP LIBOR",K271)</f>
        <v>#NUM!</v>
      </c>
      <c r="S271" s="64">
        <f>IF('PoC Transaction'!$C$9/EOMONTH('PoC Transaction'!$C$9,0) = 1,   EOMONTH(DATE(YEAR($D$4),MONTH('PoC Transaction'!$C$9),DAY('PoC Transaction'!$C$9)),J272-$J$10-MONTH('PoC Transaction'!$C$9)+MONTH($D$4)+IF(DAY($D$4)&gt;=DAY('PoC Transaction'!$C$9),1,0)),
EDATE(DATE(YEAR($D$4),MONTH('PoC Transaction'!$C$9),DAY('PoC Transaction'!$C$9)),J272-$J$10-MONTH('PoC Transaction'!$C$9)+MONTH($D$4)+IF(DAY($D$4)&gt;=DAY('PoC Transaction'!$C$9),1,0)))</f>
        <v>50724</v>
      </c>
      <c r="T271" s="14">
        <f t="shared" si="43"/>
        <v>0.73025776027899136</v>
      </c>
      <c r="U271" s="60">
        <f t="shared" ca="1" si="45"/>
        <v>1.3905605119210573</v>
      </c>
    </row>
    <row r="272" spans="10:21" x14ac:dyDescent="0.4">
      <c r="J272" s="4">
        <v>263</v>
      </c>
      <c r="K272" s="51">
        <f t="shared" si="48"/>
        <v>50739</v>
      </c>
      <c r="L272" s="10">
        <f t="shared" si="46"/>
        <v>21.92876712328767</v>
      </c>
      <c r="M272" s="14">
        <f t="shared" si="42"/>
        <v>8.2191780821917818E-2</v>
      </c>
      <c r="N272" s="26">
        <f>SUM($M$6:M272)</f>
        <v>21.91506100756051</v>
      </c>
      <c r="O272" s="57">
        <f t="shared" si="41"/>
        <v>1.446490597344458</v>
      </c>
      <c r="P272" s="14">
        <f t="shared" si="47"/>
        <v>0.72984337425315227</v>
      </c>
      <c r="Q272" s="16">
        <f t="shared" si="44"/>
        <v>1.3903473985845238</v>
      </c>
      <c r="R272" s="17" t="e">
        <f>_xll.getRate("GBP LIBOR",K272)</f>
        <v>#NUM!</v>
      </c>
      <c r="S272" s="64">
        <f>IF('PoC Transaction'!$C$9/EOMONTH('PoC Transaction'!$C$9,0) = 1,   EOMONTH(DATE(YEAR($D$4),MONTH('PoC Transaction'!$C$9),DAY('PoC Transaction'!$C$9)),J273-$J$10-MONTH('PoC Transaction'!$C$9)+MONTH($D$4)+IF(DAY($D$4)&gt;=DAY('PoC Transaction'!$C$9),1,0)),
EDATE(DATE(YEAR($D$4),MONTH('PoC Transaction'!$C$9),DAY('PoC Transaction'!$C$9)),J273-$J$10-MONTH('PoC Transaction'!$C$9)+MONTH($D$4)+IF(DAY($D$4)&gt;=DAY('PoC Transaction'!$C$9),1,0)))</f>
        <v>50754</v>
      </c>
      <c r="T272" s="14">
        <f t="shared" si="43"/>
        <v>0.72942934938722093</v>
      </c>
      <c r="U272" s="60">
        <f t="shared" ca="1" si="45"/>
        <v>1.3901377786799562</v>
      </c>
    </row>
    <row r="273" spans="10:21" x14ac:dyDescent="0.4">
      <c r="J273" s="4">
        <v>264</v>
      </c>
      <c r="K273" s="51">
        <f t="shared" si="48"/>
        <v>50770</v>
      </c>
      <c r="L273" s="10">
        <f t="shared" si="46"/>
        <v>22.013698630136986</v>
      </c>
      <c r="M273" s="14">
        <f t="shared" si="42"/>
        <v>8.4931506849315067E-2</v>
      </c>
      <c r="N273" s="26">
        <f>SUM($M$6:M273)</f>
        <v>21.999992514409826</v>
      </c>
      <c r="O273" s="57">
        <f t="shared" si="41"/>
        <v>1.4462739303770644</v>
      </c>
      <c r="P273" s="14">
        <f t="shared" si="47"/>
        <v>0.72898798173662704</v>
      </c>
      <c r="Q273" s="16">
        <f t="shared" si="44"/>
        <v>1.3899141845925111</v>
      </c>
      <c r="R273" s="17" t="e">
        <f>_xll.getRate("GBP LIBOR",K273)</f>
        <v>#NUM!</v>
      </c>
      <c r="S273" s="64">
        <f>IF('PoC Transaction'!$C$9/EOMONTH('PoC Transaction'!$C$9,0) = 1,   EOMONTH(DATE(YEAR($D$4),MONTH('PoC Transaction'!$C$9),DAY('PoC Transaction'!$C$9)),J274-$J$10-MONTH('PoC Transaction'!$C$9)+MONTH($D$4)+IF(DAY($D$4)&gt;=DAY('PoC Transaction'!$C$9),1,0)),
EDATE(DATE(YEAR($D$4),MONTH('PoC Transaction'!$C$9),DAY('PoC Transaction'!$C$9)),J274-$J$10-MONTH('PoC Transaction'!$C$9)+MONTH($D$4)+IF(DAY($D$4)&gt;=DAY('PoC Transaction'!$C$9),1,0)))</f>
        <v>50785</v>
      </c>
      <c r="T273" s="14">
        <f t="shared" si="43"/>
        <v>0.72857457004895199</v>
      </c>
      <c r="U273" s="60">
        <f t="shared" ca="1" si="45"/>
        <v>1.3897147078091976</v>
      </c>
    </row>
    <row r="274" spans="10:21" x14ac:dyDescent="0.4">
      <c r="J274" s="4">
        <v>265</v>
      </c>
      <c r="K274" s="51">
        <f t="shared" si="48"/>
        <v>50801</v>
      </c>
      <c r="L274" s="10">
        <f t="shared" si="46"/>
        <v>22.098630136986301</v>
      </c>
      <c r="M274" s="14">
        <f t="shared" si="42"/>
        <v>8.4931506849315067E-2</v>
      </c>
      <c r="N274" s="26">
        <f>SUM($M$6:M274)</f>
        <v>22.084924021259141</v>
      </c>
      <c r="O274" s="57">
        <f t="shared" si="41"/>
        <v>1.4460572634096709</v>
      </c>
      <c r="P274" s="14">
        <f t="shared" si="47"/>
        <v>0.72813385599180414</v>
      </c>
      <c r="Q274" s="16">
        <f t="shared" si="44"/>
        <v>1.389501933006132</v>
      </c>
      <c r="R274" s="17" t="e">
        <f>_xll.getRate("GBP LIBOR",K274)</f>
        <v>#NUM!</v>
      </c>
      <c r="S274" s="64">
        <f>IF('PoC Transaction'!$C$9/EOMONTH('PoC Transaction'!$C$9,0) = 1,   EOMONTH(DATE(YEAR($D$4),MONTH('PoC Transaction'!$C$9),DAY('PoC Transaction'!$C$9)),J275-$J$10-MONTH('PoC Transaction'!$C$9)+MONTH($D$4)+IF(DAY($D$4)&gt;=DAY('PoC Transaction'!$C$9),1,0)),
EDATE(DATE(YEAR($D$4),MONTH('PoC Transaction'!$C$9),DAY('PoC Transaction'!$C$9)),J275-$J$10-MONTH('PoC Transaction'!$C$9)+MONTH($D$4)+IF(DAY($D$4)&gt;=DAY('PoC Transaction'!$C$9),1,0)))</f>
        <v>50816</v>
      </c>
      <c r="T274" s="14">
        <f t="shared" si="43"/>
        <v>0.72772105028138057</v>
      </c>
      <c r="U274" s="60">
        <f t="shared" ca="1" si="45"/>
        <v>1.3892810839489567</v>
      </c>
    </row>
    <row r="275" spans="10:21" x14ac:dyDescent="0.4">
      <c r="J275" s="4">
        <v>266</v>
      </c>
      <c r="K275" s="51">
        <f t="shared" si="48"/>
        <v>50829</v>
      </c>
      <c r="L275" s="10">
        <f t="shared" si="46"/>
        <v>22.175342465753424</v>
      </c>
      <c r="M275" s="14">
        <f t="shared" si="42"/>
        <v>7.6712328767123292E-2</v>
      </c>
      <c r="N275" s="26">
        <f>SUM($M$6:M275)</f>
        <v>22.161636350026264</v>
      </c>
      <c r="O275" s="57">
        <f t="shared" si="41"/>
        <v>1.4458615642133155</v>
      </c>
      <c r="P275" s="14">
        <f t="shared" si="47"/>
        <v>0.72736347464514828</v>
      </c>
      <c r="Q275" s="16">
        <f t="shared" si="44"/>
        <v>1.3890896818220977</v>
      </c>
      <c r="R275" s="17" t="e">
        <f>_xll.getRate("GBP LIBOR",K275)</f>
        <v>#NUM!</v>
      </c>
      <c r="S275" s="64">
        <f>IF('PoC Transaction'!$C$9/EOMONTH('PoC Transaction'!$C$9,0) = 1,   EOMONTH(DATE(YEAR($D$4),MONTH('PoC Transaction'!$C$9),DAY('PoC Transaction'!$C$9)),J276-$J$10-MONTH('PoC Transaction'!$C$9)+MONTH($D$4)+IF(DAY($D$4)&gt;=DAY('PoC Transaction'!$C$9),1,0)),
EDATE(DATE(YEAR($D$4),MONTH('PoC Transaction'!$C$9),DAY('PoC Transaction'!$C$9)),J276-$J$10-MONTH('PoC Transaction'!$C$9)+MONTH($D$4)+IF(DAY($D$4)&gt;=DAY('PoC Transaction'!$C$9),1,0)))</f>
        <v>50844</v>
      </c>
      <c r="T275" s="14">
        <f t="shared" si="43"/>
        <v>0.72695122716331484</v>
      </c>
      <c r="U275" s="60">
        <f t="shared" ca="1" si="45"/>
        <v>1.388883443527944</v>
      </c>
    </row>
    <row r="276" spans="10:21" x14ac:dyDescent="0.4">
      <c r="J276" s="4">
        <v>267</v>
      </c>
      <c r="K276" s="51">
        <f t="shared" si="48"/>
        <v>50860</v>
      </c>
      <c r="L276" s="10">
        <f t="shared" si="46"/>
        <v>22.260273972602739</v>
      </c>
      <c r="M276" s="14">
        <f t="shared" si="42"/>
        <v>8.4931506849315067E-2</v>
      </c>
      <c r="N276" s="26">
        <f>SUM($M$6:M276)</f>
        <v>22.246567856875579</v>
      </c>
      <c r="O276" s="57">
        <f t="shared" si="41"/>
        <v>1.4456448972459222</v>
      </c>
      <c r="P276" s="14">
        <f t="shared" si="47"/>
        <v>0.72651175404626211</v>
      </c>
      <c r="Q276" s="16">
        <f t="shared" si="44"/>
        <v>1.3886634564761247</v>
      </c>
      <c r="R276" s="17" t="e">
        <f>_xll.getRate("GBP LIBOR",K276)</f>
        <v>#NUM!</v>
      </c>
      <c r="S276" s="64">
        <f>IF('PoC Transaction'!$C$9/EOMONTH('PoC Transaction'!$C$9,0) = 1,   EOMONTH(DATE(YEAR($D$4),MONTH('PoC Transaction'!$C$9),DAY('PoC Transaction'!$C$9)),J277-$J$10-MONTH('PoC Transaction'!$C$9)+MONTH($D$4)+IF(DAY($D$4)&gt;=DAY('PoC Transaction'!$C$9),1,0)),
EDATE(DATE(YEAR($D$4),MONTH('PoC Transaction'!$C$9),DAY('PoC Transaction'!$C$9)),J277-$J$10-MONTH('PoC Transaction'!$C$9)+MONTH($D$4)+IF(DAY($D$4)&gt;=DAY('PoC Transaction'!$C$9),1,0)))</f>
        <v>50875</v>
      </c>
      <c r="T276" s="14">
        <f t="shared" si="43"/>
        <v>0.72610011473599056</v>
      </c>
      <c r="U276" s="60">
        <f t="shared" ca="1" si="45"/>
        <v>1.3884503437954665</v>
      </c>
    </row>
    <row r="277" spans="10:21" x14ac:dyDescent="0.4">
      <c r="J277" s="4">
        <v>268</v>
      </c>
      <c r="K277" s="51">
        <f t="shared" si="48"/>
        <v>50890</v>
      </c>
      <c r="L277" s="10">
        <f t="shared" si="46"/>
        <v>22.342465753424658</v>
      </c>
      <c r="M277" s="14">
        <f t="shared" si="42"/>
        <v>8.2191780821917818E-2</v>
      </c>
      <c r="N277" s="26">
        <f>SUM($M$6:M277)</f>
        <v>22.328759637697498</v>
      </c>
      <c r="O277" s="57">
        <f t="shared" si="41"/>
        <v>1.4454352195355413</v>
      </c>
      <c r="P277" s="14">
        <f t="shared" si="47"/>
        <v>0.7256887086592777</v>
      </c>
      <c r="Q277" s="16">
        <f t="shared" si="44"/>
        <v>1.3882372315628055</v>
      </c>
      <c r="R277" s="17" t="e">
        <f>_xll.getRate("GBP LIBOR",K277)</f>
        <v>#NUM!</v>
      </c>
      <c r="S277" s="64">
        <f>IF('PoC Transaction'!$C$9/EOMONTH('PoC Transaction'!$C$9,0) = 1,   EOMONTH(DATE(YEAR($D$4),MONTH('PoC Transaction'!$C$9),DAY('PoC Transaction'!$C$9)),J278-$J$10-MONTH('PoC Transaction'!$C$9)+MONTH($D$4)+IF(DAY($D$4)&gt;=DAY('PoC Transaction'!$C$9),1,0)),
EDATE(DATE(YEAR($D$4),MONTH('PoC Transaction'!$C$9),DAY('PoC Transaction'!$C$9)),J278-$J$10-MONTH('PoC Transaction'!$C$9)+MONTH($D$4)+IF(DAY($D$4)&gt;=DAY('PoC Transaction'!$C$9),1,0)))</f>
        <v>50905</v>
      </c>
      <c r="T277" s="14">
        <f t="shared" si="43"/>
        <v>0.72527766098453172</v>
      </c>
      <c r="U277" s="60">
        <f t="shared" ca="1" si="45"/>
        <v>1.3880309937049917</v>
      </c>
    </row>
    <row r="278" spans="10:21" x14ac:dyDescent="0.4">
      <c r="J278" s="4">
        <v>269</v>
      </c>
      <c r="K278" s="51">
        <f t="shared" si="48"/>
        <v>50921</v>
      </c>
      <c r="L278" s="10">
        <f t="shared" si="46"/>
        <v>22.427397260273974</v>
      </c>
      <c r="M278" s="14">
        <f t="shared" si="42"/>
        <v>8.4931506849315067E-2</v>
      </c>
      <c r="N278" s="26">
        <f>SUM($M$6:M278)</f>
        <v>22.413691144546814</v>
      </c>
      <c r="O278" s="57">
        <f t="shared" si="41"/>
        <v>1.4452185525681478</v>
      </c>
      <c r="P278" s="14">
        <f t="shared" si="47"/>
        <v>0.72483946675573607</v>
      </c>
      <c r="Q278" s="16">
        <f t="shared" si="44"/>
        <v>1.3878110071191108</v>
      </c>
      <c r="R278" s="17" t="e">
        <f>_xll.getRate("GBP LIBOR",K278)</f>
        <v>#NUM!</v>
      </c>
      <c r="S278" s="64">
        <f>IF('PoC Transaction'!$C$9/EOMONTH('PoC Transaction'!$C$9,0) = 1,   EOMONTH(DATE(YEAR($D$4),MONTH('PoC Transaction'!$C$9),DAY('PoC Transaction'!$C$9)),J279-$J$10-MONTH('PoC Transaction'!$C$9)+MONTH($D$4)+IF(DAY($D$4)&gt;=DAY('PoC Transaction'!$C$9),1,0)),
EDATE(DATE(YEAR($D$4),MONTH('PoC Transaction'!$C$9),DAY('PoC Transaction'!$C$9)),J279-$J$10-MONTH('PoC Transaction'!$C$9)+MONTH($D$4)+IF(DAY($D$4)&gt;=DAY('PoC Transaction'!$C$9),1,0)))</f>
        <v>50936</v>
      </c>
      <c r="T278" s="14">
        <f t="shared" si="43"/>
        <v>0.72442902526652309</v>
      </c>
      <c r="U278" s="60">
        <f t="shared" ca="1" si="45"/>
        <v>1.3875978948895806</v>
      </c>
    </row>
    <row r="279" spans="10:21" x14ac:dyDescent="0.4">
      <c r="J279" s="4">
        <v>270</v>
      </c>
      <c r="K279" s="51">
        <f t="shared" si="48"/>
        <v>50951</v>
      </c>
      <c r="L279" s="10">
        <f t="shared" si="46"/>
        <v>22.509589041095889</v>
      </c>
      <c r="M279" s="14">
        <f t="shared" si="42"/>
        <v>8.2191780821917818E-2</v>
      </c>
      <c r="N279" s="26">
        <f>SUM($M$6:M279)</f>
        <v>22.495882925368733</v>
      </c>
      <c r="O279" s="57">
        <f t="shared" si="41"/>
        <v>1.445008874857767</v>
      </c>
      <c r="P279" s="14">
        <f t="shared" si="47"/>
        <v>0.7240188161904495</v>
      </c>
      <c r="Q279" s="16">
        <f t="shared" si="44"/>
        <v>1.3873847831077146</v>
      </c>
      <c r="R279" s="17" t="e">
        <f>_xll.getRate("GBP LIBOR",K279)</f>
        <v>#NUM!</v>
      </c>
      <c r="S279" s="64">
        <f>IF('PoC Transaction'!$C$9/EOMONTH('PoC Transaction'!$C$9,0) = 1,   EOMONTH(DATE(YEAR($D$4),MONTH('PoC Transaction'!$C$9),DAY('PoC Transaction'!$C$9)),J280-$J$10-MONTH('PoC Transaction'!$C$9)+MONTH($D$4)+IF(DAY($D$4)&gt;=DAY('PoC Transaction'!$C$9),1,0)),
EDATE(DATE(YEAR($D$4),MONTH('PoC Transaction'!$C$9),DAY('PoC Transaction'!$C$9)),J280-$J$10-MONTH('PoC Transaction'!$C$9)+MONTH($D$4)+IF(DAY($D$4)&gt;=DAY('PoC Transaction'!$C$9),1,0)))</f>
        <v>50966</v>
      </c>
      <c r="T279" s="14">
        <f t="shared" si="43"/>
        <v>0.72360896440896771</v>
      </c>
      <c r="U279" s="60">
        <f t="shared" ca="1" si="45"/>
        <v>1.3871751647352548</v>
      </c>
    </row>
    <row r="280" spans="10:21" x14ac:dyDescent="0.4">
      <c r="J280" s="4">
        <v>271</v>
      </c>
      <c r="K280" s="51">
        <f t="shared" si="48"/>
        <v>50982</v>
      </c>
      <c r="L280" s="10">
        <f t="shared" si="46"/>
        <v>22.594520547945205</v>
      </c>
      <c r="M280" s="14">
        <f t="shared" si="42"/>
        <v>8.4931506849315067E-2</v>
      </c>
      <c r="N280" s="26">
        <f>SUM($M$6:M280)</f>
        <v>22.580814432218048</v>
      </c>
      <c r="O280" s="57">
        <f t="shared" si="41"/>
        <v>1.4447922078903734</v>
      </c>
      <c r="P280" s="14">
        <f t="shared" si="47"/>
        <v>0.72317204489703835</v>
      </c>
      <c r="Q280" s="16">
        <f t="shared" si="44"/>
        <v>1.3869515722822134</v>
      </c>
      <c r="R280" s="17" t="e">
        <f>_xll.getRate("GBP LIBOR",K280)</f>
        <v>#NUM!</v>
      </c>
      <c r="S280" s="64">
        <f>IF('PoC Transaction'!$C$9/EOMONTH('PoC Transaction'!$C$9,0) = 1,   EOMONTH(DATE(YEAR($D$4),MONTH('PoC Transaction'!$C$9),DAY('PoC Transaction'!$C$9)),J281-$J$10-MONTH('PoC Transaction'!$C$9)+MONTH($D$4)+IF(DAY($D$4)&gt;=DAY('PoC Transaction'!$C$9),1,0)),
EDATE(DATE(YEAR($D$4),MONTH('PoC Transaction'!$C$9),DAY('PoC Transaction'!$C$9)),J281-$J$10-MONTH('PoC Transaction'!$C$9)+MONTH($D$4)+IF(DAY($D$4)&gt;=DAY('PoC Transaction'!$C$9),1,0)))</f>
        <v>50997</v>
      </c>
      <c r="T280" s="14">
        <f t="shared" si="43"/>
        <v>0.72276279936919618</v>
      </c>
      <c r="U280" s="60">
        <f t="shared" ca="1" si="45"/>
        <v>1.3867453350727699</v>
      </c>
    </row>
    <row r="281" spans="10:21" x14ac:dyDescent="0.4">
      <c r="J281" s="4">
        <v>272</v>
      </c>
      <c r="K281" s="51">
        <f t="shared" si="48"/>
        <v>51013</v>
      </c>
      <c r="L281" s="10">
        <f t="shared" si="46"/>
        <v>22.67945205479452</v>
      </c>
      <c r="M281" s="14">
        <f t="shared" si="42"/>
        <v>8.4931506849315067E-2</v>
      </c>
      <c r="N281" s="26">
        <f>SUM($M$6:M281)</f>
        <v>22.665745939067364</v>
      </c>
      <c r="O281" s="57">
        <f t="shared" si="41"/>
        <v>1.4445755409229799</v>
      </c>
      <c r="P281" s="14">
        <f t="shared" si="47"/>
        <v>0.72232652607039083</v>
      </c>
      <c r="Q281" s="16">
        <f t="shared" si="44"/>
        <v>1.3865253491784912</v>
      </c>
      <c r="R281" s="17" t="e">
        <f>_xll.getRate("GBP LIBOR",K281)</f>
        <v>#NUM!</v>
      </c>
      <c r="S281" s="64">
        <f>IF('PoC Transaction'!$C$9/EOMONTH('PoC Transaction'!$C$9,0) = 1,   EOMONTH(DATE(YEAR($D$4),MONTH('PoC Transaction'!$C$9),DAY('PoC Transaction'!$C$9)),J282-$J$10-MONTH('PoC Transaction'!$C$9)+MONTH($D$4)+IF(DAY($D$4)&gt;=DAY('PoC Transaction'!$C$9),1,0)),
EDATE(DATE(YEAR($D$4),MONTH('PoC Transaction'!$C$9),DAY('PoC Transaction'!$C$9)),J282-$J$10-MONTH('PoC Transaction'!$C$9)+MONTH($D$4)+IF(DAY($D$4)&gt;=DAY('PoC Transaction'!$C$9),1,0)))</f>
        <v>51028</v>
      </c>
      <c r="T281" s="14">
        <f t="shared" si="43"/>
        <v>0.72191788374622934</v>
      </c>
      <c r="U281" s="60">
        <f t="shared" ca="1" si="45"/>
        <v>1.3863122376276626</v>
      </c>
    </row>
    <row r="282" spans="10:21" x14ac:dyDescent="0.4">
      <c r="J282" s="4">
        <v>273</v>
      </c>
      <c r="K282" s="51">
        <f t="shared" si="48"/>
        <v>51043</v>
      </c>
      <c r="L282" s="10">
        <f t="shared" si="46"/>
        <v>22.761643835616439</v>
      </c>
      <c r="M282" s="14">
        <f t="shared" si="42"/>
        <v>8.2191780821917818E-2</v>
      </c>
      <c r="N282" s="26">
        <f>SUM($M$6:M282)</f>
        <v>22.747937719889283</v>
      </c>
      <c r="O282" s="57">
        <f t="shared" ref="O282:O313" si="49">$O$249+($O$369-$O$249)/($N$369-$N$249)*(N282-$N$249)</f>
        <v>1.4443658632125993</v>
      </c>
      <c r="P282" s="14">
        <f t="shared" si="47"/>
        <v>0.72150947260359466</v>
      </c>
      <c r="Q282" s="16">
        <f t="shared" si="44"/>
        <v>1.3860991265252309</v>
      </c>
      <c r="R282" s="17" t="e">
        <f>_xll.getRate("GBP LIBOR",K282)</f>
        <v>#NUM!</v>
      </c>
      <c r="S282" s="64">
        <f>IF('PoC Transaction'!$C$9/EOMONTH('PoC Transaction'!$C$9,0) = 1,   EOMONTH(DATE(YEAR($D$4),MONTH('PoC Transaction'!$C$9),DAY('PoC Transaction'!$C$9)),J283-$J$10-MONTH('PoC Transaction'!$C$9)+MONTH($D$4)+IF(DAY($D$4)&gt;=DAY('PoC Transaction'!$C$9),1,0)),
EDATE(DATE(YEAR($D$4),MONTH('PoC Transaction'!$C$9),DAY('PoC Transaction'!$C$9)),J283-$J$10-MONTH('PoC Transaction'!$C$9)+MONTH($D$4)+IF(DAY($D$4)&gt;=DAY('PoC Transaction'!$C$9),1,0)))</f>
        <v>51058</v>
      </c>
      <c r="T282" s="14">
        <f t="shared" si="43"/>
        <v>0.72110141709272757</v>
      </c>
      <c r="U282" s="60">
        <f t="shared" ca="1" si="45"/>
        <v>1.3858928897526823</v>
      </c>
    </row>
    <row r="283" spans="10:21" x14ac:dyDescent="0.4">
      <c r="J283" s="4">
        <v>274</v>
      </c>
      <c r="K283" s="51">
        <f t="shared" si="48"/>
        <v>51074</v>
      </c>
      <c r="L283" s="10">
        <f t="shared" si="46"/>
        <v>22.846575342465755</v>
      </c>
      <c r="M283" s="14">
        <f t="shared" si="42"/>
        <v>8.4931506849315067E-2</v>
      </c>
      <c r="N283" s="26">
        <f>SUM($M$6:M283)</f>
        <v>22.832869226738598</v>
      </c>
      <c r="O283" s="57">
        <f t="shared" si="49"/>
        <v>1.4441491962452058</v>
      </c>
      <c r="P283" s="14">
        <f t="shared" si="47"/>
        <v>0.72066641224778061</v>
      </c>
      <c r="Q283" s="16">
        <f t="shared" si="44"/>
        <v>1.3856729043243199</v>
      </c>
      <c r="R283" s="17" t="e">
        <f>_xll.getRate("GBP LIBOR",K283)</f>
        <v>#NUM!</v>
      </c>
      <c r="S283" s="64">
        <f>IF('PoC Transaction'!$C$9/EOMONTH('PoC Transaction'!$C$9,0) = 1,   EOMONTH(DATE(YEAR($D$4),MONTH('PoC Transaction'!$C$9),DAY('PoC Transaction'!$C$9)),J284-$J$10-MONTH('PoC Transaction'!$C$9)+MONTH($D$4)+IF(DAY($D$4)&gt;=DAY('PoC Transaction'!$C$9),1,0)),
EDATE(DATE(YEAR($D$4),MONTH('PoC Transaction'!$C$9),DAY('PoC Transaction'!$C$9)),J284-$J$10-MONTH('PoC Transaction'!$C$9)+MONTH($D$4)+IF(DAY($D$4)&gt;=DAY('PoC Transaction'!$C$9),1,0)))</f>
        <v>51089</v>
      </c>
      <c r="T283" s="14">
        <f t="shared" si="43"/>
        <v>0.72025895797237927</v>
      </c>
      <c r="U283" s="60">
        <f t="shared" ca="1" si="45"/>
        <v>1.3854597932188906</v>
      </c>
    </row>
    <row r="284" spans="10:21" x14ac:dyDescent="0.4">
      <c r="J284" s="4">
        <v>275</v>
      </c>
      <c r="K284" s="51">
        <f t="shared" si="48"/>
        <v>51104</v>
      </c>
      <c r="L284" s="10">
        <f t="shared" si="46"/>
        <v>22.92876712328767</v>
      </c>
      <c r="M284" s="14">
        <f t="shared" si="42"/>
        <v>8.2191780821917818E-2</v>
      </c>
      <c r="N284" s="26">
        <f>SUM($M$6:M284)</f>
        <v>22.915061007560517</v>
      </c>
      <c r="O284" s="57">
        <f t="shared" si="49"/>
        <v>1.4439395185348249</v>
      </c>
      <c r="P284" s="14">
        <f t="shared" si="47"/>
        <v>0.7198517340656807</v>
      </c>
      <c r="Q284" s="16">
        <f t="shared" si="44"/>
        <v>1.3852466825614806</v>
      </c>
      <c r="R284" s="17" t="e">
        <f>_xll.getRate("GBP LIBOR",K284)</f>
        <v>#NUM!</v>
      </c>
      <c r="S284" s="64">
        <f>IF('PoC Transaction'!$C$9/EOMONTH('PoC Transaction'!$C$9,0) = 1,   EOMONTH(DATE(YEAR($D$4),MONTH('PoC Transaction'!$C$9),DAY('PoC Transaction'!$C$9)),J285-$J$10-MONTH('PoC Transaction'!$C$9)+MONTH($D$4)+IF(DAY($D$4)&gt;=DAY('PoC Transaction'!$C$9),1,0)),
EDATE(DATE(YEAR($D$4),MONTH('PoC Transaction'!$C$9),DAY('PoC Transaction'!$C$9)),J285-$J$10-MONTH('PoC Transaction'!$C$9)+MONTH($D$4)+IF(DAY($D$4)&gt;=DAY('PoC Transaction'!$C$9),1,0)))</f>
        <v>51119</v>
      </c>
      <c r="T284" s="14">
        <f t="shared" si="43"/>
        <v>0.71944486469305635</v>
      </c>
      <c r="U284" s="60">
        <f t="shared" ca="1" si="45"/>
        <v>1.3851124126318837</v>
      </c>
    </row>
    <row r="285" spans="10:21" x14ac:dyDescent="0.4">
      <c r="J285" s="4">
        <v>276</v>
      </c>
      <c r="K285" s="51">
        <f t="shared" si="48"/>
        <v>51135</v>
      </c>
      <c r="L285" s="10">
        <f t="shared" si="46"/>
        <v>23.013698630136986</v>
      </c>
      <c r="M285" s="14">
        <f t="shared" si="42"/>
        <v>8.4931506849315067E-2</v>
      </c>
      <c r="N285" s="26">
        <f>SUM($M$6:M285)</f>
        <v>22.999992514409833</v>
      </c>
      <c r="O285" s="57">
        <f t="shared" si="49"/>
        <v>1.4437228515674314</v>
      </c>
      <c r="P285" s="14">
        <f t="shared" si="47"/>
        <v>0.71901112416797497</v>
      </c>
      <c r="Q285" s="16">
        <f t="shared" si="44"/>
        <v>1.3886662789075688</v>
      </c>
      <c r="R285" s="17" t="e">
        <f>_xll.getRate("GBP LIBOR",K285)</f>
        <v>#NUM!</v>
      </c>
      <c r="S285" s="64">
        <f>IF('PoC Transaction'!$C$9/EOMONTH('PoC Transaction'!$C$9,0) = 1,   EOMONTH(DATE(YEAR($D$4),MONTH('PoC Transaction'!$C$9),DAY('PoC Transaction'!$C$9)),J286-$J$10-MONTH('PoC Transaction'!$C$9)+MONTH($D$4)+IF(DAY($D$4)&gt;=DAY('PoC Transaction'!$C$9),1,0)),
EDATE(DATE(YEAR($D$4),MONTH('PoC Transaction'!$C$9),DAY('PoC Transaction'!$C$9)),J286-$J$10-MONTH('PoC Transaction'!$C$9)+MONTH($D$4)+IF(DAY($D$4)&gt;=DAY('PoC Transaction'!$C$9),1,0)))</f>
        <v>51150</v>
      </c>
      <c r="T285" s="14">
        <f t="shared" si="43"/>
        <v>0.71860481074703275</v>
      </c>
      <c r="U285" s="60">
        <f t="shared" ca="1" si="45"/>
        <v>1.3847693928030536</v>
      </c>
    </row>
    <row r="286" spans="10:21" x14ac:dyDescent="0.4">
      <c r="J286" s="4">
        <v>277</v>
      </c>
      <c r="K286" s="51">
        <f t="shared" si="48"/>
        <v>51166</v>
      </c>
      <c r="L286" s="10">
        <f t="shared" si="46"/>
        <v>23.098630136986301</v>
      </c>
      <c r="M286" s="14">
        <f t="shared" si="42"/>
        <v>8.4706939142151355E-2</v>
      </c>
      <c r="N286" s="26">
        <f>SUM($M$6:M286)</f>
        <v>23.084699453551984</v>
      </c>
      <c r="O286" s="57">
        <f t="shared" si="49"/>
        <v>1.4435067574899569</v>
      </c>
      <c r="P286" s="14">
        <f t="shared" si="47"/>
        <v>0.71817166284038692</v>
      </c>
      <c r="Q286" s="16">
        <f t="shared" si="44"/>
        <v>1.3883757912160233</v>
      </c>
      <c r="R286" s="17" t="e">
        <f>_xll.getRate("GBP LIBOR",K286)</f>
        <v>#NUM!</v>
      </c>
      <c r="S286" s="64">
        <f>IF('PoC Transaction'!$C$9/EOMONTH('PoC Transaction'!$C$9,0) = 1,   EOMONTH(DATE(YEAR($D$4),MONTH('PoC Transaction'!$C$9),DAY('PoC Transaction'!$C$9)),J287-$J$10-MONTH('PoC Transaction'!$C$9)+MONTH($D$4)+IF(DAY($D$4)&gt;=DAY('PoC Transaction'!$C$9),1,0)),
EDATE(DATE(YEAR($D$4),MONTH('PoC Transaction'!$C$9),DAY('PoC Transaction'!$C$9)),J287-$J$10-MONTH('PoC Transaction'!$C$9)+MONTH($D$4)+IF(DAY($D$4)&gt;=DAY('PoC Transaction'!$C$9),1,0)))</f>
        <v>51181</v>
      </c>
      <c r="T286" s="14">
        <f t="shared" si="43"/>
        <v>0.71776594393479798</v>
      </c>
      <c r="U286" s="60">
        <f t="shared" ca="1" si="45"/>
        <v>1.3843400218763735</v>
      </c>
    </row>
    <row r="287" spans="10:21" x14ac:dyDescent="0.4">
      <c r="J287" s="4">
        <v>278</v>
      </c>
      <c r="K287" s="51">
        <f t="shared" si="48"/>
        <v>51195</v>
      </c>
      <c r="L287" s="10">
        <f t="shared" si="46"/>
        <v>23.17808219178082</v>
      </c>
      <c r="M287" s="14">
        <f t="shared" si="42"/>
        <v>7.9234972677595633E-2</v>
      </c>
      <c r="N287" s="26">
        <f>SUM($M$6:M287)</f>
        <v>23.163934426229581</v>
      </c>
      <c r="O287" s="57">
        <f t="shared" si="49"/>
        <v>1.4433046228301774</v>
      </c>
      <c r="P287" s="14">
        <f t="shared" si="47"/>
        <v>0.71738747975180284</v>
      </c>
      <c r="Q287" s="16">
        <f t="shared" si="44"/>
        <v>1.3879565418871032</v>
      </c>
      <c r="R287" s="17" t="e">
        <f>_xll.getRate("GBP LIBOR",K287)</f>
        <v>#NUM!</v>
      </c>
      <c r="S287" s="64">
        <f>IF('PoC Transaction'!$C$9/EOMONTH('PoC Transaction'!$C$9,0) = 1,   EOMONTH(DATE(YEAR($D$4),MONTH('PoC Transaction'!$C$9),DAY('PoC Transaction'!$C$9)),J288-$J$10-MONTH('PoC Transaction'!$C$9)+MONTH($D$4)+IF(DAY($D$4)&gt;=DAY('PoC Transaction'!$C$9),1,0)),
EDATE(DATE(YEAR($D$4),MONTH('PoC Transaction'!$C$9),DAY('PoC Transaction'!$C$9)),J288-$J$10-MONTH('PoC Transaction'!$C$9)+MONTH($D$4)+IF(DAY($D$4)&gt;=DAY('PoC Transaction'!$C$9),1,0)))</f>
        <v>51210</v>
      </c>
      <c r="T287" s="14">
        <f t="shared" si="43"/>
        <v>0.71698232536482598</v>
      </c>
      <c r="U287" s="60">
        <f t="shared" ca="1" si="45"/>
        <v>1.3839325140923009</v>
      </c>
    </row>
    <row r="288" spans="10:21" x14ac:dyDescent="0.4">
      <c r="J288" s="4">
        <v>279</v>
      </c>
      <c r="K288" s="51">
        <f t="shared" si="48"/>
        <v>51226</v>
      </c>
      <c r="L288" s="10">
        <f t="shared" si="46"/>
        <v>23.263013698630136</v>
      </c>
      <c r="M288" s="14">
        <f t="shared" si="42"/>
        <v>8.4699453551912565E-2</v>
      </c>
      <c r="N288" s="26">
        <f>SUM($M$6:M288)</f>
        <v>23.248633879781494</v>
      </c>
      <c r="O288" s="57">
        <f t="shared" si="49"/>
        <v>1.4430885478490336</v>
      </c>
      <c r="P288" s="14">
        <f t="shared" si="47"/>
        <v>0.71655041288882637</v>
      </c>
      <c r="Q288" s="16">
        <f t="shared" si="44"/>
        <v>1.3875303055305155</v>
      </c>
      <c r="R288" s="17" t="e">
        <f>_xll.getRate("GBP LIBOR",K288)</f>
        <v>#NUM!</v>
      </c>
      <c r="S288" s="64">
        <f>IF('PoC Transaction'!$C$9/EOMONTH('PoC Transaction'!$C$9,0) = 1,   EOMONTH(DATE(YEAR($D$4),MONTH('PoC Transaction'!$C$9),DAY('PoC Transaction'!$C$9)),J289-$J$10-MONTH('PoC Transaction'!$C$9)+MONTH($D$4)+IF(DAY($D$4)&gt;=DAY('PoC Transaction'!$C$9),1,0)),
EDATE(DATE(YEAR($D$4),MONTH('PoC Transaction'!$C$9),DAY('PoC Transaction'!$C$9)),J289-$J$10-MONTH('PoC Transaction'!$C$9)+MONTH($D$4)+IF(DAY($D$4)&gt;=DAY('PoC Transaction'!$C$9),1,0)))</f>
        <v>51241</v>
      </c>
      <c r="T288" s="14">
        <f t="shared" si="43"/>
        <v>0.71614585463586344</v>
      </c>
      <c r="U288" s="60">
        <f t="shared" ca="1" si="45"/>
        <v>1.3835006028030117</v>
      </c>
    </row>
    <row r="289" spans="10:21" x14ac:dyDescent="0.4">
      <c r="J289" s="4">
        <v>280</v>
      </c>
      <c r="K289" s="51">
        <f t="shared" si="48"/>
        <v>51256</v>
      </c>
      <c r="L289" s="10">
        <f t="shared" si="46"/>
        <v>23.345205479452055</v>
      </c>
      <c r="M289" s="14">
        <f t="shared" si="42"/>
        <v>8.1967213114754106E-2</v>
      </c>
      <c r="N289" s="26">
        <f>SUM($M$6:M289)</f>
        <v>23.330601092896249</v>
      </c>
      <c r="O289" s="57">
        <f t="shared" si="49"/>
        <v>1.4428794430285719</v>
      </c>
      <c r="P289" s="14">
        <f t="shared" si="47"/>
        <v>0.71574152479304032</v>
      </c>
      <c r="Q289" s="16">
        <f t="shared" si="44"/>
        <v>1.3871040696188386</v>
      </c>
      <c r="R289" s="17" t="e">
        <f>_xll.getRate("GBP LIBOR",K289)</f>
        <v>#NUM!</v>
      </c>
      <c r="S289" s="64">
        <f>IF('PoC Transaction'!$C$9/EOMONTH('PoC Transaction'!$C$9,0) = 1,   EOMONTH(DATE(YEAR($D$4),MONTH('PoC Transaction'!$C$9),DAY('PoC Transaction'!$C$9)),J290-$J$10-MONTH('PoC Transaction'!$C$9)+MONTH($D$4)+IF(DAY($D$4)&gt;=DAY('PoC Transaction'!$C$9),1,0)),
EDATE(DATE(YEAR($D$4),MONTH('PoC Transaction'!$C$9),DAY('PoC Transaction'!$C$9)),J290-$J$10-MONTH('PoC Transaction'!$C$9)+MONTH($D$4)+IF(DAY($D$4)&gt;=DAY('PoC Transaction'!$C$9),1,0)))</f>
        <v>51271</v>
      </c>
      <c r="T289" s="14">
        <f t="shared" si="43"/>
        <v>0.71533754648157899</v>
      </c>
      <c r="U289" s="60">
        <f t="shared" ca="1" si="45"/>
        <v>1.3830824034162248</v>
      </c>
    </row>
    <row r="290" spans="10:21" x14ac:dyDescent="0.4">
      <c r="J290" s="4">
        <v>281</v>
      </c>
      <c r="K290" s="51">
        <f t="shared" si="48"/>
        <v>51287</v>
      </c>
      <c r="L290" s="10">
        <f t="shared" si="46"/>
        <v>23.43013698630137</v>
      </c>
      <c r="M290" s="14">
        <f t="shared" si="42"/>
        <v>8.4699453551912565E-2</v>
      </c>
      <c r="N290" s="26">
        <f>SUM($M$6:M290)</f>
        <v>23.415300546448162</v>
      </c>
      <c r="O290" s="57">
        <f t="shared" si="49"/>
        <v>1.4426633680474281</v>
      </c>
      <c r="P290" s="14">
        <f t="shared" si="47"/>
        <v>0.71490688760068966</v>
      </c>
      <c r="Q290" s="16">
        <f t="shared" si="44"/>
        <v>1.386677834153871</v>
      </c>
      <c r="R290" s="17" t="e">
        <f>_xll.getRate("GBP LIBOR",K290)</f>
        <v>#NUM!</v>
      </c>
      <c r="S290" s="64">
        <f>IF('PoC Transaction'!$C$9/EOMONTH('PoC Transaction'!$C$9,0) = 1,   EOMONTH(DATE(YEAR($D$4),MONTH('PoC Transaction'!$C$9),DAY('PoC Transaction'!$C$9)),J291-$J$10-MONTH('PoC Transaction'!$C$9)+MONTH($D$4)+IF(DAY($D$4)&gt;=DAY('PoC Transaction'!$C$9),1,0)),
EDATE(DATE(YEAR($D$4),MONTH('PoC Transaction'!$C$9),DAY('PoC Transaction'!$C$9)),J291-$J$10-MONTH('PoC Transaction'!$C$9)+MONTH($D$4)+IF(DAY($D$4)&gt;=DAY('PoC Transaction'!$C$9),1,0)))</f>
        <v>51302</v>
      </c>
      <c r="T290" s="14">
        <f t="shared" si="43"/>
        <v>0.71450350348141223</v>
      </c>
      <c r="U290" s="60">
        <f t="shared" ca="1" si="45"/>
        <v>1.3826504930294581</v>
      </c>
    </row>
    <row r="291" spans="10:21" x14ac:dyDescent="0.4">
      <c r="J291" s="4">
        <v>282</v>
      </c>
      <c r="K291" s="51">
        <f t="shared" si="48"/>
        <v>51317</v>
      </c>
      <c r="L291" s="10">
        <f t="shared" si="46"/>
        <v>23.512328767123286</v>
      </c>
      <c r="M291" s="14">
        <f t="shared" si="42"/>
        <v>8.1967213114754106E-2</v>
      </c>
      <c r="N291" s="26">
        <f>SUM($M$6:M291)</f>
        <v>23.497267759562916</v>
      </c>
      <c r="O291" s="57">
        <f t="shared" si="49"/>
        <v>1.4424542632269663</v>
      </c>
      <c r="P291" s="14">
        <f t="shared" si="47"/>
        <v>0.71410034697044367</v>
      </c>
      <c r="Q291" s="16">
        <f t="shared" si="44"/>
        <v>1.386251599152355</v>
      </c>
      <c r="R291" s="17" t="e">
        <f>_xll.getRate("GBP LIBOR",K291)</f>
        <v>#NUM!</v>
      </c>
      <c r="S291" s="64">
        <f>IF('PoC Transaction'!$C$9/EOMONTH('PoC Transaction'!$C$9,0) = 1,   EOMONTH(DATE(YEAR($D$4),MONTH('PoC Transaction'!$C$9),DAY('PoC Transaction'!$C$9)),J292-$J$10-MONTH('PoC Transaction'!$C$9)+MONTH($D$4)+IF(DAY($D$4)&gt;=DAY('PoC Transaction'!$C$9),1,0)),
EDATE(DATE(YEAR($D$4),MONTH('PoC Transaction'!$C$9),DAY('PoC Transaction'!$C$9)),J292-$J$10-MONTH('PoC Transaction'!$C$9)+MONTH($D$4)+IF(DAY($D$4)&gt;=DAY('PoC Transaction'!$C$9),1,0)))</f>
        <v>51332</v>
      </c>
      <c r="T291" s="14">
        <f t="shared" si="43"/>
        <v>0.71369754090774107</v>
      </c>
      <c r="U291" s="60">
        <f t="shared" ca="1" si="45"/>
        <v>1.3822289228568874</v>
      </c>
    </row>
    <row r="292" spans="10:21" x14ac:dyDescent="0.4">
      <c r="J292" s="4">
        <v>283</v>
      </c>
      <c r="K292" s="51">
        <f t="shared" si="48"/>
        <v>51348</v>
      </c>
      <c r="L292" s="10">
        <f t="shared" si="46"/>
        <v>23.597260273972601</v>
      </c>
      <c r="M292" s="14">
        <f t="shared" si="42"/>
        <v>8.4699453551912565E-2</v>
      </c>
      <c r="N292" s="26">
        <f>SUM($M$6:M292)</f>
        <v>23.581967213114829</v>
      </c>
      <c r="O292" s="57">
        <f t="shared" si="49"/>
        <v>1.4422381882458226</v>
      </c>
      <c r="P292" s="14">
        <f t="shared" si="47"/>
        <v>0.71326813154335911</v>
      </c>
      <c r="Q292" s="16">
        <f t="shared" si="44"/>
        <v>1.3858183771429111</v>
      </c>
      <c r="R292" s="17" t="e">
        <f>_xll.getRate("GBP LIBOR",K292)</f>
        <v>#NUM!</v>
      </c>
      <c r="S292" s="64">
        <f>IF('PoC Transaction'!$C$9/EOMONTH('PoC Transaction'!$C$9,0) = 1,   EOMONTH(DATE(YEAR($D$4),MONTH('PoC Transaction'!$C$9),DAY('PoC Transaction'!$C$9)),J293-$J$10-MONTH('PoC Transaction'!$C$9)+MONTH($D$4)+IF(DAY($D$4)&gt;=DAY('PoC Transaction'!$C$9),1,0)),
EDATE(DATE(YEAR($D$4),MONTH('PoC Transaction'!$C$9),DAY('PoC Transaction'!$C$9)),J293-$J$10-MONTH('PoC Transaction'!$C$9)+MONTH($D$4)+IF(DAY($D$4)&gt;=DAY('PoC Transaction'!$C$9),1,0)))</f>
        <v>51363</v>
      </c>
      <c r="T292" s="14">
        <f t="shared" si="43"/>
        <v>0.71286591975149116</v>
      </c>
      <c r="U292" s="60">
        <f t="shared" ca="1" si="45"/>
        <v>1.3818002726539325</v>
      </c>
    </row>
    <row r="293" spans="10:21" x14ac:dyDescent="0.4">
      <c r="J293" s="4">
        <v>284</v>
      </c>
      <c r="K293" s="51">
        <f t="shared" si="48"/>
        <v>51379</v>
      </c>
      <c r="L293" s="10">
        <f t="shared" si="46"/>
        <v>23.682191780821917</v>
      </c>
      <c r="M293" s="14">
        <f t="shared" si="42"/>
        <v>8.4699453551912565E-2</v>
      </c>
      <c r="N293" s="26">
        <f>SUM($M$6:M293)</f>
        <v>23.666666666666742</v>
      </c>
      <c r="O293" s="57">
        <f t="shared" si="49"/>
        <v>1.4420221132646787</v>
      </c>
      <c r="P293" s="14">
        <f t="shared" si="47"/>
        <v>0.71243714382893397</v>
      </c>
      <c r="Q293" s="16">
        <f t="shared" si="44"/>
        <v>1.3853921430534211</v>
      </c>
      <c r="R293" s="17" t="e">
        <f>_xll.getRate("GBP LIBOR",K293)</f>
        <v>#NUM!</v>
      </c>
      <c r="S293" s="64">
        <f>IF('PoC Transaction'!$C$9/EOMONTH('PoC Transaction'!$C$9,0) = 1,   EOMONTH(DATE(YEAR($D$4),MONTH('PoC Transaction'!$C$9),DAY('PoC Transaction'!$C$9)),J294-$J$10-MONTH('PoC Transaction'!$C$9)+MONTH($D$4)+IF(DAY($D$4)&gt;=DAY('PoC Transaction'!$C$9),1,0)),
EDATE(DATE(YEAR($D$4),MONTH('PoC Transaction'!$C$9),DAY('PoC Transaction'!$C$9)),J294-$J$10-MONTH('PoC Transaction'!$C$9)+MONTH($D$4)+IF(DAY($D$4)&gt;=DAY('PoC Transaction'!$C$9),1,0)))</f>
        <v>51394</v>
      </c>
      <c r="T293" s="14">
        <f t="shared" si="43"/>
        <v>0.71203552331371311</v>
      </c>
      <c r="U293" s="60">
        <f t="shared" ca="1" si="45"/>
        <v>1.381368363634139</v>
      </c>
    </row>
    <row r="294" spans="10:21" x14ac:dyDescent="0.4">
      <c r="J294" s="4">
        <v>285</v>
      </c>
      <c r="K294" s="51">
        <f t="shared" si="48"/>
        <v>51409</v>
      </c>
      <c r="L294" s="10">
        <f t="shared" si="46"/>
        <v>23.764383561643836</v>
      </c>
      <c r="M294" s="14">
        <f t="shared" si="42"/>
        <v>8.1967213114754106E-2</v>
      </c>
      <c r="N294" s="26">
        <f>SUM($M$6:M294)</f>
        <v>23.748633879781497</v>
      </c>
      <c r="O294" s="57">
        <f t="shared" si="49"/>
        <v>1.4418130084442171</v>
      </c>
      <c r="P294" s="14">
        <f t="shared" si="47"/>
        <v>0.71163412920308056</v>
      </c>
      <c r="Q294" s="16">
        <f t="shared" si="44"/>
        <v>1.3849659094028688</v>
      </c>
      <c r="R294" s="17" t="e">
        <f>_xll.getRate("GBP LIBOR",K294)</f>
        <v>#NUM!</v>
      </c>
      <c r="S294" s="64">
        <f>IF('PoC Transaction'!$C$9/EOMONTH('PoC Transaction'!$C$9,0) = 1,   EOMONTH(DATE(YEAR($D$4),MONTH('PoC Transaction'!$C$9),DAY('PoC Transaction'!$C$9)),J295-$J$10-MONTH('PoC Transaction'!$C$9)+MONTH($D$4)+IF(DAY($D$4)&gt;=DAY('PoC Transaction'!$C$9),1,0)),
EDATE(DATE(YEAR($D$4),MONTH('PoC Transaction'!$C$9),DAY('PoC Transaction'!$C$9)),J295-$J$10-MONTH('PoC Transaction'!$C$9)+MONTH($D$4)+IF(DAY($D$4)&gt;=DAY('PoC Transaction'!$C$9),1,0)))</f>
        <v>51424</v>
      </c>
      <c r="T294" s="14">
        <f t="shared" si="43"/>
        <v>0.71123308391433571</v>
      </c>
      <c r="U294" s="60">
        <f t="shared" ca="1" si="45"/>
        <v>1.380950166450412</v>
      </c>
    </row>
    <row r="295" spans="10:21" x14ac:dyDescent="0.4">
      <c r="J295" s="4">
        <v>286</v>
      </c>
      <c r="K295" s="51">
        <f t="shared" si="48"/>
        <v>51440</v>
      </c>
      <c r="L295" s="10">
        <f t="shared" si="46"/>
        <v>23.849315068493151</v>
      </c>
      <c r="M295" s="14">
        <f t="shared" si="42"/>
        <v>8.4699453551912565E-2</v>
      </c>
      <c r="N295" s="26">
        <f>SUM($M$6:M295)</f>
        <v>23.83333333333341</v>
      </c>
      <c r="O295" s="57">
        <f t="shared" si="49"/>
        <v>1.4415969334630732</v>
      </c>
      <c r="P295" s="14">
        <f t="shared" si="47"/>
        <v>0.71080555138451695</v>
      </c>
      <c r="Q295" s="16">
        <f t="shared" si="44"/>
        <v>1.3845396762171891</v>
      </c>
      <c r="R295" s="17" t="e">
        <f>_xll.getRate("GBP LIBOR",K295)</f>
        <v>#NUM!</v>
      </c>
      <c r="S295" s="64">
        <f>IF('PoC Transaction'!$C$9/EOMONTH('PoC Transaction'!$C$9,0) = 1,   EOMONTH(DATE(YEAR($D$4),MONTH('PoC Transaction'!$C$9),DAY('PoC Transaction'!$C$9)),J296-$J$10-MONTH('PoC Transaction'!$C$9)+MONTH($D$4)+IF(DAY($D$4)&gt;=DAY('PoC Transaction'!$C$9),1,0)),
EDATE(DATE(YEAR($D$4),MONTH('PoC Transaction'!$C$9),DAY('PoC Transaction'!$C$9)),J296-$J$10-MONTH('PoC Transaction'!$C$9)+MONTH($D$4)+IF(DAY($D$4)&gt;=DAY('PoC Transaction'!$C$9),1,0)))</f>
        <v>51455</v>
      </c>
      <c r="T295" s="14">
        <f t="shared" si="43"/>
        <v>0.71040509544796304</v>
      </c>
      <c r="U295" s="60">
        <f t="shared" ca="1" si="45"/>
        <v>1.380518258339225</v>
      </c>
    </row>
    <row r="296" spans="10:21" x14ac:dyDescent="0.4">
      <c r="J296" s="4">
        <v>287</v>
      </c>
      <c r="K296" s="51">
        <f t="shared" si="48"/>
        <v>51470</v>
      </c>
      <c r="L296" s="10">
        <f t="shared" si="46"/>
        <v>23.931506849315067</v>
      </c>
      <c r="M296" s="14">
        <f t="shared" si="42"/>
        <v>8.1967213114754106E-2</v>
      </c>
      <c r="N296" s="26">
        <f>SUM($M$6:M296)</f>
        <v>23.915300546448165</v>
      </c>
      <c r="O296" s="57">
        <f t="shared" si="49"/>
        <v>1.4413878286426116</v>
      </c>
      <c r="P296" s="14">
        <f t="shared" si="47"/>
        <v>0.71000486512157324</v>
      </c>
      <c r="Q296" s="16">
        <f t="shared" si="44"/>
        <v>1.3841134434764424</v>
      </c>
      <c r="R296" s="17" t="e">
        <f>_xll.getRate("GBP LIBOR",K296)</f>
        <v>#NUM!</v>
      </c>
      <c r="S296" s="64">
        <f>IF('PoC Transaction'!$C$9/EOMONTH('PoC Transaction'!$C$9,0) = 1,   EOMONTH(DATE(YEAR($D$4),MONTH('PoC Transaction'!$C$9),DAY('PoC Transaction'!$C$9)),J297-$J$10-MONTH('PoC Transaction'!$C$9)+MONTH($D$4)+IF(DAY($D$4)&gt;=DAY('PoC Transaction'!$C$9),1,0)),
EDATE(DATE(YEAR($D$4),MONTH('PoC Transaction'!$C$9),DAY('PoC Transaction'!$C$9)),J297-$J$10-MONTH('PoC Transaction'!$C$9)+MONTH($D$4)+IF(DAY($D$4)&gt;=DAY('PoC Transaction'!$C$9),1,0)))</f>
        <v>51485</v>
      </c>
      <c r="T296" s="14">
        <f t="shared" si="43"/>
        <v>0.70960498254341897</v>
      </c>
      <c r="U296" s="60">
        <f t="shared" ca="1" si="45"/>
        <v>1.380018074037781</v>
      </c>
    </row>
    <row r="297" spans="10:21" x14ac:dyDescent="0.4">
      <c r="J297" s="4">
        <v>288</v>
      </c>
      <c r="K297" s="51">
        <f t="shared" si="48"/>
        <v>51501</v>
      </c>
      <c r="L297" s="10">
        <f t="shared" si="46"/>
        <v>24.016438356164382</v>
      </c>
      <c r="M297" s="14">
        <f t="shared" si="42"/>
        <v>8.4699453551912565E-2</v>
      </c>
      <c r="N297" s="26">
        <f>SUM($M$6:M297)</f>
        <v>24.000000000000078</v>
      </c>
      <c r="O297" s="57">
        <f t="shared" si="49"/>
        <v>1.4411717536614677</v>
      </c>
      <c r="P297" s="14">
        <f t="shared" si="47"/>
        <v>0.70917868936420947</v>
      </c>
      <c r="Q297" s="16">
        <f t="shared" si="44"/>
        <v>1.3798336885259888</v>
      </c>
      <c r="R297" s="17" t="e">
        <f>_xll.getRate("GBP LIBOR",K297)</f>
        <v>#NUM!</v>
      </c>
      <c r="S297" s="64">
        <f>IF('PoC Transaction'!$C$9/EOMONTH('PoC Transaction'!$C$9,0) = 1,   EOMONTH(DATE(YEAR($D$4),MONTH('PoC Transaction'!$C$9),DAY('PoC Transaction'!$C$9)),J298-$J$10-MONTH('PoC Transaction'!$C$9)+MONTH($D$4)+IF(DAY($D$4)&gt;=DAY('PoC Transaction'!$C$9),1,0)),
EDATE(DATE(YEAR($D$4),MONTH('PoC Transaction'!$C$9),DAY('PoC Transaction'!$C$9)),J298-$J$10-MONTH('PoC Transaction'!$C$9)+MONTH($D$4)+IF(DAY($D$4)&gt;=DAY('PoC Transaction'!$C$9),1,0)))</f>
        <v>51516</v>
      </c>
      <c r="T297" s="14">
        <f t="shared" si="43"/>
        <v>0.7087794429037092</v>
      </c>
      <c r="U297" s="60">
        <f t="shared" ca="1" si="45"/>
        <v>1.3795091562308182</v>
      </c>
    </row>
    <row r="298" spans="10:21" x14ac:dyDescent="0.4">
      <c r="J298" s="4">
        <v>289</v>
      </c>
      <c r="K298" s="51">
        <f t="shared" si="48"/>
        <v>51532</v>
      </c>
      <c r="L298" s="10">
        <f t="shared" si="46"/>
        <v>24.101369863013698</v>
      </c>
      <c r="M298" s="14">
        <f t="shared" si="42"/>
        <v>8.4924021259076277E-2</v>
      </c>
      <c r="N298" s="26">
        <f>SUM($M$6:M298)</f>
        <v>24.084924021259155</v>
      </c>
      <c r="O298" s="57">
        <f t="shared" si="49"/>
        <v>1.4409551057904049</v>
      </c>
      <c r="P298" s="14">
        <f t="shared" si="47"/>
        <v>0.70835382774912492</v>
      </c>
      <c r="Q298" s="16">
        <f t="shared" si="44"/>
        <v>1.3792936014146884</v>
      </c>
      <c r="R298" s="17" t="e">
        <f>_xll.getRate("GBP LIBOR",K298)</f>
        <v>#NUM!</v>
      </c>
      <c r="S298" s="64">
        <f>IF('PoC Transaction'!$C$9/EOMONTH('PoC Transaction'!$C$9,0) = 1,   EOMONTH(DATE(YEAR($D$4),MONTH('PoC Transaction'!$C$9),DAY('PoC Transaction'!$C$9)),J299-$J$10-MONTH('PoC Transaction'!$C$9)+MONTH($D$4)+IF(DAY($D$4)&gt;=DAY('PoC Transaction'!$C$9),1,0)),
EDATE(DATE(YEAR($D$4),MONTH('PoC Transaction'!$C$9),DAY('PoC Transaction'!$C$9)),J299-$J$10-MONTH('PoC Transaction'!$C$9)+MONTH($D$4)+IF(DAY($D$4)&gt;=DAY('PoC Transaction'!$C$9),1,0)))</f>
        <v>51547</v>
      </c>
      <c r="T298" s="14">
        <f t="shared" si="43"/>
        <v>0.70795516551548199</v>
      </c>
      <c r="U298" s="60">
        <f t="shared" ca="1" si="45"/>
        <v>1.3790727579236162</v>
      </c>
    </row>
    <row r="299" spans="10:21" x14ac:dyDescent="0.4">
      <c r="J299" s="4">
        <v>290</v>
      </c>
      <c r="K299" s="51">
        <f t="shared" si="48"/>
        <v>51560</v>
      </c>
      <c r="L299" s="10">
        <f t="shared" si="46"/>
        <v>24.17808219178082</v>
      </c>
      <c r="M299" s="14">
        <f t="shared" si="42"/>
        <v>7.6712328767123292E-2</v>
      </c>
      <c r="N299" s="26">
        <f>SUM($M$6:M299)</f>
        <v>24.161636350026278</v>
      </c>
      <c r="O299" s="57">
        <f t="shared" si="49"/>
        <v>1.4407594065940494</v>
      </c>
      <c r="P299" s="14">
        <f t="shared" si="47"/>
        <v>0.70760983973924196</v>
      </c>
      <c r="Q299" s="16">
        <f t="shared" si="44"/>
        <v>1.3788813606207428</v>
      </c>
      <c r="R299" s="17" t="e">
        <f>_xll.getRate("GBP LIBOR",K299)</f>
        <v>#NUM!</v>
      </c>
      <c r="S299" s="64">
        <f>IF('PoC Transaction'!$C$9/EOMONTH('PoC Transaction'!$C$9,0) = 1,   EOMONTH(DATE(YEAR($D$4),MONTH('PoC Transaction'!$C$9),DAY('PoC Transaction'!$C$9)),J300-$J$10-MONTH('PoC Transaction'!$C$9)+MONTH($D$4)+IF(DAY($D$4)&gt;=DAY('PoC Transaction'!$C$9),1,0)),
EDATE(DATE(YEAR($D$4),MONTH('PoC Transaction'!$C$9),DAY('PoC Transaction'!$C$9)),J300-$J$10-MONTH('PoC Transaction'!$C$9)+MONTH($D$4)+IF(DAY($D$4)&gt;=DAY('PoC Transaction'!$C$9),1,0)))</f>
        <v>51575</v>
      </c>
      <c r="T299" s="14">
        <f t="shared" si="43"/>
        <v>0.7072117144045289</v>
      </c>
      <c r="U299" s="60">
        <f t="shared" ca="1" si="45"/>
        <v>1.3786751275213005</v>
      </c>
    </row>
    <row r="300" spans="10:21" x14ac:dyDescent="0.4">
      <c r="J300" s="4">
        <v>291</v>
      </c>
      <c r="K300" s="51">
        <f t="shared" si="48"/>
        <v>51591</v>
      </c>
      <c r="L300" s="10">
        <f t="shared" si="46"/>
        <v>24.263013698630136</v>
      </c>
      <c r="M300" s="14">
        <f t="shared" si="42"/>
        <v>8.4931506849315067E-2</v>
      </c>
      <c r="N300" s="26">
        <f>SUM($M$6:M300)</f>
        <v>24.246567856875593</v>
      </c>
      <c r="O300" s="57">
        <f t="shared" si="49"/>
        <v>1.4405427396266559</v>
      </c>
      <c r="P300" s="14">
        <f t="shared" si="47"/>
        <v>0.70678729427424514</v>
      </c>
      <c r="Q300" s="16">
        <f t="shared" si="44"/>
        <v>1.3784551460113592</v>
      </c>
      <c r="R300" s="17" t="e">
        <f>_xll.getRate("GBP LIBOR",K300)</f>
        <v>#NUM!</v>
      </c>
      <c r="S300" s="64">
        <f>IF('PoC Transaction'!$C$9/EOMONTH('PoC Transaction'!$C$9,0) = 1,   EOMONTH(DATE(YEAR($D$4),MONTH('PoC Transaction'!$C$9),DAY('PoC Transaction'!$C$9)),J301-$J$10-MONTH('PoC Transaction'!$C$9)+MONTH($D$4)+IF(DAY($D$4)&gt;=DAY('PoC Transaction'!$C$9),1,0)),
EDATE(DATE(YEAR($D$4),MONTH('PoC Transaction'!$C$9),DAY('PoC Transaction'!$C$9)),J301-$J$10-MONTH('PoC Transaction'!$C$9)+MONTH($D$4)+IF(DAY($D$4)&gt;=DAY('PoC Transaction'!$C$9),1,0)))</f>
        <v>51606</v>
      </c>
      <c r="T300" s="14">
        <f t="shared" si="43"/>
        <v>0.70638975377782065</v>
      </c>
      <c r="U300" s="60">
        <f t="shared" ca="1" si="45"/>
        <v>1.3782420387082439</v>
      </c>
    </row>
    <row r="301" spans="10:21" x14ac:dyDescent="0.4">
      <c r="J301" s="4">
        <v>292</v>
      </c>
      <c r="K301" s="51">
        <f t="shared" si="48"/>
        <v>51621</v>
      </c>
      <c r="L301" s="10">
        <f t="shared" si="46"/>
        <v>24.345205479452055</v>
      </c>
      <c r="M301" s="14">
        <f t="shared" si="42"/>
        <v>8.2191780821917818E-2</v>
      </c>
      <c r="N301" s="26">
        <f>SUM($M$6:M301)</f>
        <v>24.328759637697512</v>
      </c>
      <c r="O301" s="57">
        <f t="shared" si="49"/>
        <v>1.4403330619162751</v>
      </c>
      <c r="P301" s="14">
        <f t="shared" si="47"/>
        <v>0.70599243688253832</v>
      </c>
      <c r="Q301" s="16">
        <f t="shared" si="44"/>
        <v>1.3780289318529704</v>
      </c>
      <c r="R301" s="17" t="e">
        <f>_xll.getRate("GBP LIBOR",K301)</f>
        <v>#NUM!</v>
      </c>
      <c r="S301" s="64">
        <f>IF('PoC Transaction'!$C$9/EOMONTH('PoC Transaction'!$C$9,0) = 1,   EOMONTH(DATE(YEAR($D$4),MONTH('PoC Transaction'!$C$9),DAY('PoC Transaction'!$C$9)),J302-$J$10-MONTH('PoC Transaction'!$C$9)+MONTH($D$4)+IF(DAY($D$4)&gt;=DAY('PoC Transaction'!$C$9),1,0)),
EDATE(DATE(YEAR($D$4),MONTH('PoC Transaction'!$C$9),DAY('PoC Transaction'!$C$9)),J302-$J$10-MONTH('PoC Transaction'!$C$9)+MONTH($D$4)+IF(DAY($D$4)&gt;=DAY('PoC Transaction'!$C$9),1,0)))</f>
        <v>51636</v>
      </c>
      <c r="T301" s="14">
        <f t="shared" si="43"/>
        <v>0.70559546537204831</v>
      </c>
      <c r="U301" s="60">
        <f t="shared" ca="1" si="45"/>
        <v>1.3778226991903342</v>
      </c>
    </row>
    <row r="302" spans="10:21" x14ac:dyDescent="0.4">
      <c r="J302" s="4">
        <v>293</v>
      </c>
      <c r="K302" s="51">
        <f t="shared" si="48"/>
        <v>51652</v>
      </c>
      <c r="L302" s="10">
        <f t="shared" si="46"/>
        <v>24.43013698630137</v>
      </c>
      <c r="M302" s="14">
        <f t="shared" si="42"/>
        <v>8.4931506849315067E-2</v>
      </c>
      <c r="N302" s="26">
        <f>SUM($M$6:M302)</f>
        <v>24.413691144546828</v>
      </c>
      <c r="O302" s="57">
        <f t="shared" si="49"/>
        <v>1.4401163949488818</v>
      </c>
      <c r="P302" s="14">
        <f t="shared" si="47"/>
        <v>0.70517227512096314</v>
      </c>
      <c r="Q302" s="16">
        <f t="shared" si="44"/>
        <v>1.3776027181461092</v>
      </c>
      <c r="R302" s="17" t="e">
        <f>_xll.getRate("GBP LIBOR",K302)</f>
        <v>#NUM!</v>
      </c>
      <c r="S302" s="64">
        <f>IF('PoC Transaction'!$C$9/EOMONTH('PoC Transaction'!$C$9,0) = 1,   EOMONTH(DATE(YEAR($D$4),MONTH('PoC Transaction'!$C$9),DAY('PoC Transaction'!$C$9)),J303-$J$10-MONTH('PoC Transaction'!$C$9)+MONTH($D$4)+IF(DAY($D$4)&gt;=DAY('PoC Transaction'!$C$9),1,0)),
EDATE(DATE(YEAR($D$4),MONTH('PoC Transaction'!$C$9),DAY('PoC Transaction'!$C$9)),J303-$J$10-MONTH('PoC Transaction'!$C$9)+MONTH($D$4)+IF(DAY($D$4)&gt;=DAY('PoC Transaction'!$C$9),1,0)))</f>
        <v>51667</v>
      </c>
      <c r="T302" s="14">
        <f t="shared" si="43"/>
        <v>0.70477588654629231</v>
      </c>
      <c r="U302" s="60">
        <f t="shared" ca="1" si="45"/>
        <v>1.3773896112877493</v>
      </c>
    </row>
    <row r="303" spans="10:21" x14ac:dyDescent="0.4">
      <c r="J303" s="4">
        <v>294</v>
      </c>
      <c r="K303" s="51">
        <f t="shared" si="48"/>
        <v>51682</v>
      </c>
      <c r="L303" s="10">
        <f t="shared" si="46"/>
        <v>24.512328767123286</v>
      </c>
      <c r="M303" s="14">
        <f t="shared" si="42"/>
        <v>8.2191780821917818E-2</v>
      </c>
      <c r="N303" s="26">
        <f>SUM($M$6:M303)</f>
        <v>24.495882925368747</v>
      </c>
      <c r="O303" s="57">
        <f t="shared" si="49"/>
        <v>1.4399067172385009</v>
      </c>
      <c r="P303" s="14">
        <f t="shared" si="47"/>
        <v>0.70437972078795674</v>
      </c>
      <c r="Q303" s="16">
        <f t="shared" si="44"/>
        <v>1.3771765048774975</v>
      </c>
      <c r="R303" s="17" t="e">
        <f>_xll.getRate("GBP LIBOR",K303)</f>
        <v>#NUM!</v>
      </c>
      <c r="S303" s="64">
        <f>IF('PoC Transaction'!$C$9/EOMONTH('PoC Transaction'!$C$9,0) = 1,   EOMONTH(DATE(YEAR($D$4),MONTH('PoC Transaction'!$C$9),DAY('PoC Transaction'!$C$9)),J304-$J$10-MONTH('PoC Transaction'!$C$9)+MONTH($D$4)+IF(DAY($D$4)&gt;=DAY('PoC Transaction'!$C$9),1,0)),
EDATE(DATE(YEAR($D$4),MONTH('PoC Transaction'!$C$9),DAY('PoC Transaction'!$C$9)),J304-$J$10-MONTH('PoC Transaction'!$C$9)+MONTH($D$4)+IF(DAY($D$4)&gt;=DAY('PoC Transaction'!$C$9),1,0)))</f>
        <v>51697</v>
      </c>
      <c r="T303" s="14">
        <f t="shared" si="43"/>
        <v>0.7039838993524552</v>
      </c>
      <c r="U303" s="60">
        <f t="shared" ca="1" si="45"/>
        <v>1.3769668917882116</v>
      </c>
    </row>
    <row r="304" spans="10:21" x14ac:dyDescent="0.4">
      <c r="J304" s="4">
        <v>295</v>
      </c>
      <c r="K304" s="51">
        <f t="shared" si="48"/>
        <v>51713</v>
      </c>
      <c r="L304" s="10">
        <f t="shared" si="46"/>
        <v>24.597260273972601</v>
      </c>
      <c r="M304" s="14">
        <f t="shared" si="42"/>
        <v>8.4931506849315067E-2</v>
      </c>
      <c r="N304" s="26">
        <f>SUM($M$6:M304)</f>
        <v>24.580814432218062</v>
      </c>
      <c r="O304" s="57">
        <f t="shared" si="49"/>
        <v>1.4396900502711074</v>
      </c>
      <c r="P304" s="14">
        <f t="shared" si="47"/>
        <v>0.70356193498458452</v>
      </c>
      <c r="Q304" s="16">
        <f t="shared" si="44"/>
        <v>1.3767433049705957</v>
      </c>
      <c r="R304" s="17" t="e">
        <f>_xll.getRate("GBP LIBOR",K304)</f>
        <v>#NUM!</v>
      </c>
      <c r="S304" s="64">
        <f>IF('PoC Transaction'!$C$9/EOMONTH('PoC Transaction'!$C$9,0) = 1,   EOMONTH(DATE(YEAR($D$4),MONTH('PoC Transaction'!$C$9),DAY('PoC Transaction'!$C$9)),J305-$J$10-MONTH('PoC Transaction'!$C$9)+MONTH($D$4)+IF(DAY($D$4)&gt;=DAY('PoC Transaction'!$C$9),1,0)),
EDATE(DATE(YEAR($D$4),MONTH('PoC Transaction'!$C$9),DAY('PoC Transaction'!$C$9)),J305-$J$10-MONTH('PoC Transaction'!$C$9)+MONTH($D$4)+IF(DAY($D$4)&gt;=DAY('PoC Transaction'!$C$9),1,0)))</f>
        <v>51728</v>
      </c>
      <c r="T304" s="14">
        <f t="shared" si="43"/>
        <v>0.70316669658089515</v>
      </c>
      <c r="U304" s="60">
        <f t="shared" ca="1" si="45"/>
        <v>1.3765370729592608</v>
      </c>
    </row>
    <row r="305" spans="10:21" x14ac:dyDescent="0.4">
      <c r="J305" s="4">
        <v>296</v>
      </c>
      <c r="K305" s="51">
        <f t="shared" si="48"/>
        <v>51744</v>
      </c>
      <c r="L305" s="10">
        <f t="shared" si="46"/>
        <v>24.682191780821917</v>
      </c>
      <c r="M305" s="14">
        <f t="shared" si="42"/>
        <v>8.4931506849315067E-2</v>
      </c>
      <c r="N305" s="26">
        <f>SUM($M$6:M305)</f>
        <v>24.665745939067378</v>
      </c>
      <c r="O305" s="57">
        <f t="shared" si="49"/>
        <v>1.4394733833037139</v>
      </c>
      <c r="P305" s="14">
        <f t="shared" si="47"/>
        <v>0.70274535367604918</v>
      </c>
      <c r="Q305" s="16">
        <f t="shared" si="44"/>
        <v>1.3763170926096358</v>
      </c>
      <c r="R305" s="17" t="e">
        <f>_xll.getRate("GBP LIBOR",K305)</f>
        <v>#NUM!</v>
      </c>
      <c r="S305" s="64">
        <f>IF('PoC Transaction'!$C$9/EOMONTH('PoC Transaction'!$C$9,0) = 1,   EOMONTH(DATE(YEAR($D$4),MONTH('PoC Transaction'!$C$9),DAY('PoC Transaction'!$C$9)),J306-$J$10-MONTH('PoC Transaction'!$C$9)+MONTH($D$4)+IF(DAY($D$4)&gt;=DAY('PoC Transaction'!$C$9),1,0)),
EDATE(DATE(YEAR($D$4),MONTH('PoC Transaction'!$C$9),DAY('PoC Transaction'!$C$9)),J306-$J$10-MONTH('PoC Transaction'!$C$9)+MONTH($D$4)+IF(DAY($D$4)&gt;=DAY('PoC Transaction'!$C$9),1,0)))</f>
        <v>51759</v>
      </c>
      <c r="T305" s="14">
        <f t="shared" si="43"/>
        <v>0.70235069535174088</v>
      </c>
      <c r="U305" s="60">
        <f t="shared" ca="1" si="45"/>
        <v>1.3761039864305102</v>
      </c>
    </row>
    <row r="306" spans="10:21" x14ac:dyDescent="0.4">
      <c r="J306" s="4">
        <v>297</v>
      </c>
      <c r="K306" s="51">
        <f t="shared" si="48"/>
        <v>51774</v>
      </c>
      <c r="L306" s="10">
        <f t="shared" si="46"/>
        <v>24.764383561643836</v>
      </c>
      <c r="M306" s="14">
        <f t="shared" si="42"/>
        <v>8.2191780821917818E-2</v>
      </c>
      <c r="N306" s="26">
        <f>SUM($M$6:M306)</f>
        <v>24.747937719889297</v>
      </c>
      <c r="O306" s="57">
        <f t="shared" si="49"/>
        <v>1.4392637055933331</v>
      </c>
      <c r="P306" s="14">
        <f t="shared" si="47"/>
        <v>0.70195625866560096</v>
      </c>
      <c r="Q306" s="16">
        <f t="shared" si="44"/>
        <v>1.3758908806996706</v>
      </c>
      <c r="R306" s="17" t="e">
        <f>_xll.getRate("GBP LIBOR",K306)</f>
        <v>#NUM!</v>
      </c>
      <c r="S306" s="64">
        <f>IF('PoC Transaction'!$C$9/EOMONTH('PoC Transaction'!$C$9,0) = 1,   EOMONTH(DATE(YEAR($D$4),MONTH('PoC Transaction'!$C$9),DAY('PoC Transaction'!$C$9)),J307-$J$10-MONTH('PoC Transaction'!$C$9)+MONTH($D$4)+IF(DAY($D$4)&gt;=DAY('PoC Transaction'!$C$9),1,0)),
EDATE(DATE(YEAR($D$4),MONTH('PoC Transaction'!$C$9),DAY('PoC Transaction'!$C$9)),J307-$J$10-MONTH('PoC Transaction'!$C$9)+MONTH($D$4)+IF(DAY($D$4)&gt;=DAY('PoC Transaction'!$C$9),1,0)))</f>
        <v>51789</v>
      </c>
      <c r="T306" s="14">
        <f t="shared" si="43"/>
        <v>0.70156216470763788</v>
      </c>
      <c r="U306" s="60">
        <f t="shared" ca="1" si="45"/>
        <v>1.3756846491254304</v>
      </c>
    </row>
    <row r="307" spans="10:21" x14ac:dyDescent="0.4">
      <c r="J307" s="4">
        <v>298</v>
      </c>
      <c r="K307" s="51">
        <f t="shared" si="48"/>
        <v>51805</v>
      </c>
      <c r="L307" s="10">
        <f t="shared" si="46"/>
        <v>24.849315068493151</v>
      </c>
      <c r="M307" s="14">
        <f t="shared" si="42"/>
        <v>8.4931506849315067E-2</v>
      </c>
      <c r="N307" s="26">
        <f>SUM($M$6:M307)</f>
        <v>24.832869226738612</v>
      </c>
      <c r="O307" s="57">
        <f t="shared" si="49"/>
        <v>1.4390470386259395</v>
      </c>
      <c r="P307" s="14">
        <f t="shared" si="47"/>
        <v>0.70114204168626215</v>
      </c>
      <c r="Q307" s="16">
        <f t="shared" si="44"/>
        <v>1.3754646692417882</v>
      </c>
      <c r="R307" s="17" t="e">
        <f>_xll.getRate("GBP LIBOR",K307)</f>
        <v>#NUM!</v>
      </c>
      <c r="S307" s="64">
        <f>IF('PoC Transaction'!$C$9/EOMONTH('PoC Transaction'!$C$9,0) = 1,   EOMONTH(DATE(YEAR($D$4),MONTH('PoC Transaction'!$C$9),DAY('PoC Transaction'!$C$9)),J308-$J$10-MONTH('PoC Transaction'!$C$9)+MONTH($D$4)+IF(DAY($D$4)&gt;=DAY('PoC Transaction'!$C$9),1,0)),
EDATE(DATE(YEAR($D$4),MONTH('PoC Transaction'!$C$9),DAY('PoC Transaction'!$C$9)),J308-$J$10-MONTH('PoC Transaction'!$C$9)+MONTH($D$4)+IF(DAY($D$4)&gt;=DAY('PoC Transaction'!$C$9),1,0)))</f>
        <v>51820</v>
      </c>
      <c r="T307" s="14">
        <f t="shared" si="43"/>
        <v>0.70074852592222014</v>
      </c>
      <c r="U307" s="60">
        <f t="shared" ca="1" si="45"/>
        <v>1.3752515635044427</v>
      </c>
    </row>
    <row r="308" spans="10:21" x14ac:dyDescent="0.4">
      <c r="J308" s="4">
        <v>299</v>
      </c>
      <c r="K308" s="51">
        <f t="shared" si="48"/>
        <v>51835</v>
      </c>
      <c r="L308" s="10">
        <f t="shared" si="46"/>
        <v>24.931506849315067</v>
      </c>
      <c r="M308" s="14">
        <f t="shared" si="42"/>
        <v>8.2191780821917818E-2</v>
      </c>
      <c r="N308" s="26">
        <f>SUM($M$6:M308)</f>
        <v>24.915061007560531</v>
      </c>
      <c r="O308" s="57">
        <f t="shared" si="49"/>
        <v>1.4388373609155589</v>
      </c>
      <c r="P308" s="14">
        <f t="shared" si="47"/>
        <v>0.70035523101878461</v>
      </c>
      <c r="Q308" s="16">
        <f t="shared" si="44"/>
        <v>1.3750384582150943</v>
      </c>
      <c r="R308" s="17" t="e">
        <f>_xll.getRate("GBP LIBOR",K308)</f>
        <v>#NUM!</v>
      </c>
      <c r="S308" s="64">
        <f>IF('PoC Transaction'!$C$9/EOMONTH('PoC Transaction'!$C$9,0) = 1,   EOMONTH(DATE(YEAR($D$4),MONTH('PoC Transaction'!$C$9),DAY('PoC Transaction'!$C$9)),J309-$J$10-MONTH('PoC Transaction'!$C$9)+MONTH($D$4)+IF(DAY($D$4)&gt;=DAY('PoC Transaction'!$C$9),1,0)),
EDATE(DATE(YEAR($D$4),MONTH('PoC Transaction'!$C$9),DAY('PoC Transaction'!$C$9)),J309-$J$10-MONTH('PoC Transaction'!$C$9)+MONTH($D$4)+IF(DAY($D$4)&gt;=DAY('PoC Transaction'!$C$9),1,0)))</f>
        <v>51850</v>
      </c>
      <c r="T308" s="14">
        <f t="shared" si="43"/>
        <v>0.69996227779081821</v>
      </c>
      <c r="U308" s="60">
        <f t="shared" ca="1" si="45"/>
        <v>1.37482884623501</v>
      </c>
    </row>
    <row r="309" spans="10:21" x14ac:dyDescent="0.4">
      <c r="J309" s="4">
        <v>300</v>
      </c>
      <c r="K309" s="51">
        <f t="shared" si="48"/>
        <v>51866</v>
      </c>
      <c r="L309" s="10">
        <f t="shared" si="46"/>
        <v>25.016438356164382</v>
      </c>
      <c r="M309" s="14">
        <f t="shared" si="42"/>
        <v>8.4931506849315067E-2</v>
      </c>
      <c r="N309" s="26">
        <f>SUM($M$6:M309)</f>
        <v>24.999992514409847</v>
      </c>
      <c r="O309" s="57">
        <f t="shared" si="49"/>
        <v>1.4386206939481654</v>
      </c>
      <c r="P309" s="14">
        <f t="shared" si="47"/>
        <v>0.69954337069263595</v>
      </c>
      <c r="Q309" s="16">
        <f t="shared" si="44"/>
        <v>1.3746052606004033</v>
      </c>
      <c r="R309" s="17" t="e">
        <f>_xll.getRate("GBP LIBOR",K309)</f>
        <v>#NUM!</v>
      </c>
      <c r="S309" s="64">
        <f>IF('PoC Transaction'!$C$9/EOMONTH('PoC Transaction'!$C$9,0) = 1,   EOMONTH(DATE(YEAR($D$4),MONTH('PoC Transaction'!$C$9),DAY('PoC Transaction'!$C$9)),J310-$J$10-MONTH('PoC Transaction'!$C$9)+MONTH($D$4)+IF(DAY($D$4)&gt;=DAY('PoC Transaction'!$C$9),1,0)),
EDATE(DATE(YEAR($D$4),MONTH('PoC Transaction'!$C$9),DAY('PoC Transaction'!$C$9)),J310-$J$10-MONTH('PoC Transaction'!$C$9)+MONTH($D$4)+IF(DAY($D$4)&gt;=DAY('PoC Transaction'!$C$9),1,0)))</f>
        <v>51881</v>
      </c>
      <c r="T309" s="14">
        <f t="shared" si="43"/>
        <v>0.69915099576018291</v>
      </c>
      <c r="U309" s="60">
        <f t="shared" ca="1" si="45"/>
        <v>1.3744057913549934</v>
      </c>
    </row>
    <row r="310" spans="10:21" x14ac:dyDescent="0.4">
      <c r="J310" s="4">
        <v>301</v>
      </c>
      <c r="K310" s="51">
        <f t="shared" si="48"/>
        <v>51897</v>
      </c>
      <c r="L310" s="10">
        <f t="shared" si="46"/>
        <v>25.101369863013698</v>
      </c>
      <c r="M310" s="14">
        <f t="shared" si="42"/>
        <v>8.4931506849315067E-2</v>
      </c>
      <c r="N310" s="26">
        <f>SUM($M$6:M310)</f>
        <v>25.084924021259162</v>
      </c>
      <c r="O310" s="57">
        <f t="shared" si="49"/>
        <v>1.4384040269807719</v>
      </c>
      <c r="P310" s="14">
        <f t="shared" si="47"/>
        <v>0.69873270507701157</v>
      </c>
      <c r="Q310" s="16">
        <f t="shared" si="44"/>
        <v>1.3741930245925849</v>
      </c>
      <c r="R310" s="17" t="e">
        <f>_xll.getRate("GBP LIBOR",K310)</f>
        <v>#NUM!</v>
      </c>
      <c r="S310" s="64">
        <f>IF('PoC Transaction'!$C$9/EOMONTH('PoC Transaction'!$C$9,0) = 1,   EOMONTH(DATE(YEAR($D$4),MONTH('PoC Transaction'!$C$9),DAY('PoC Transaction'!$C$9)),J311-$J$10-MONTH('PoC Transaction'!$C$9)+MONTH($D$4)+IF(DAY($D$4)&gt;=DAY('PoC Transaction'!$C$9),1,0)),
EDATE(DATE(YEAR($D$4),MONTH('PoC Transaction'!$C$9),DAY('PoC Transaction'!$C$9)),J311-$J$10-MONTH('PoC Transaction'!$C$9)+MONTH($D$4)+IF(DAY($D$4)&gt;=DAY('PoC Transaction'!$C$9),1,0)))</f>
        <v>51912</v>
      </c>
      <c r="T310" s="14">
        <f t="shared" si="43"/>
        <v>0.69834090155151496</v>
      </c>
      <c r="U310" s="60">
        <f t="shared" ca="1" si="45"/>
        <v>1.3739721838812446</v>
      </c>
    </row>
    <row r="311" spans="10:21" x14ac:dyDescent="0.4">
      <c r="J311" s="4">
        <v>302</v>
      </c>
      <c r="K311" s="51">
        <f t="shared" si="48"/>
        <v>51925</v>
      </c>
      <c r="L311" s="10">
        <f t="shared" si="46"/>
        <v>25.17808219178082</v>
      </c>
      <c r="M311" s="14">
        <f t="shared" si="42"/>
        <v>7.6712328767123292E-2</v>
      </c>
      <c r="N311" s="26">
        <f>SUM($M$6:M311)</f>
        <v>25.161636350026285</v>
      </c>
      <c r="O311" s="57">
        <f t="shared" si="49"/>
        <v>1.4382083277844164</v>
      </c>
      <c r="P311" s="14">
        <f t="shared" si="47"/>
        <v>0.69800151621158235</v>
      </c>
      <c r="Q311" s="16">
        <f t="shared" si="44"/>
        <v>1.3737807889875553</v>
      </c>
      <c r="R311" s="17" t="e">
        <f>_xll.getRate("GBP LIBOR",K311)</f>
        <v>#NUM!</v>
      </c>
      <c r="S311" s="64">
        <f>IF('PoC Transaction'!$C$9/EOMONTH('PoC Transaction'!$C$9,0) = 1,   EOMONTH(DATE(YEAR($D$4),MONTH('PoC Transaction'!$C$9),DAY('PoC Transaction'!$C$9)),J312-$J$10-MONTH('PoC Transaction'!$C$9)+MONTH($D$4)+IF(DAY($D$4)&gt;=DAY('PoC Transaction'!$C$9),1,0)),
EDATE(DATE(YEAR($D$4),MONTH('PoC Transaction'!$C$9),DAY('PoC Transaction'!$C$9)),J312-$J$10-MONTH('PoC Transaction'!$C$9)+MONTH($D$4)+IF(DAY($D$4)&gt;=DAY('PoC Transaction'!$C$9),1,0)))</f>
        <v>51940</v>
      </c>
      <c r="T311" s="14">
        <f t="shared" si="43"/>
        <v>0.69761023927054422</v>
      </c>
      <c r="U311" s="60">
        <f t="shared" ca="1" si="45"/>
        <v>1.3735745584871006</v>
      </c>
    </row>
    <row r="312" spans="10:21" x14ac:dyDescent="0.4">
      <c r="J312" s="4">
        <v>303</v>
      </c>
      <c r="K312" s="51">
        <f t="shared" si="48"/>
        <v>51956</v>
      </c>
      <c r="L312" s="10">
        <f t="shared" si="46"/>
        <v>25.263013698630136</v>
      </c>
      <c r="M312" s="14">
        <f t="shared" si="42"/>
        <v>8.4931506849315067E-2</v>
      </c>
      <c r="N312" s="26">
        <f>SUM($M$6:M312)</f>
        <v>25.2465678568756</v>
      </c>
      <c r="O312" s="57">
        <f t="shared" si="49"/>
        <v>1.4379916608170229</v>
      </c>
      <c r="P312" s="14">
        <f t="shared" si="47"/>
        <v>0.69719311895534286</v>
      </c>
      <c r="Q312" s="16">
        <f t="shared" si="44"/>
        <v>1.3733545797489866</v>
      </c>
      <c r="R312" s="17" t="e">
        <f>_xll.getRate("GBP LIBOR",K312)</f>
        <v>#NUM!</v>
      </c>
      <c r="S312" s="64">
        <f>IF('PoC Transaction'!$C$9/EOMONTH('PoC Transaction'!$C$9,0) = 1,   EOMONTH(DATE(YEAR($D$4),MONTH('PoC Transaction'!$C$9),DAY('PoC Transaction'!$C$9)),J313-$J$10-MONTH('PoC Transaction'!$C$9)+MONTH($D$4)+IF(DAY($D$4)&gt;=DAY('PoC Transaction'!$C$9),1,0)),
EDATE(DATE(YEAR($D$4),MONTH('PoC Transaction'!$C$9),DAY('PoC Transaction'!$C$9)),J313-$J$10-MONTH('PoC Transaction'!$C$9)+MONTH($D$4)+IF(DAY($D$4)&gt;=DAY('PoC Transaction'!$C$9),1,0)))</f>
        <v>51971</v>
      </c>
      <c r="T312" s="14">
        <f t="shared" si="43"/>
        <v>0.69680241556986322</v>
      </c>
      <c r="U312" s="60">
        <f t="shared" ca="1" si="45"/>
        <v>1.3731414751242621</v>
      </c>
    </row>
    <row r="313" spans="10:21" x14ac:dyDescent="0.4">
      <c r="J313" s="4">
        <v>304</v>
      </c>
      <c r="K313" s="51">
        <f t="shared" si="48"/>
        <v>51986</v>
      </c>
      <c r="L313" s="10">
        <f t="shared" si="46"/>
        <v>25.345205479452055</v>
      </c>
      <c r="M313" s="14">
        <f t="shared" si="42"/>
        <v>8.2191780821917818E-2</v>
      </c>
      <c r="N313" s="26">
        <f>SUM($M$6:M313)</f>
        <v>25.328759637697519</v>
      </c>
      <c r="O313" s="57">
        <f t="shared" si="49"/>
        <v>1.4377819831066421</v>
      </c>
      <c r="P313" s="14">
        <f t="shared" si="47"/>
        <v>0.69641193113252198</v>
      </c>
      <c r="Q313" s="16">
        <f t="shared" si="44"/>
        <v>1.3729283709481122</v>
      </c>
      <c r="R313" s="17" t="e">
        <f>_xll.getRate("GBP LIBOR",K313)</f>
        <v>#NUM!</v>
      </c>
      <c r="S313" s="64">
        <f>IF('PoC Transaction'!$C$9/EOMONTH('PoC Transaction'!$C$9,0) = 1,   EOMONTH(DATE(YEAR($D$4),MONTH('PoC Transaction'!$C$9),DAY('PoC Transaction'!$C$9)),J314-$J$10-MONTH('PoC Transaction'!$C$9)+MONTH($D$4)+IF(DAY($D$4)&gt;=DAY('PoC Transaction'!$C$9),1,0)),
EDATE(DATE(YEAR($D$4),MONTH('PoC Transaction'!$C$9),DAY('PoC Transaction'!$C$9)),J314-$J$10-MONTH('PoC Transaction'!$C$9)+MONTH($D$4)+IF(DAY($D$4)&gt;=DAY('PoC Transaction'!$C$9),1,0)))</f>
        <v>52001</v>
      </c>
      <c r="T313" s="14">
        <f t="shared" si="43"/>
        <v>0.6960217857804829</v>
      </c>
      <c r="U313" s="60">
        <f t="shared" ca="1" si="45"/>
        <v>1.372722140878202</v>
      </c>
    </row>
    <row r="314" spans="10:21" x14ac:dyDescent="0.4">
      <c r="J314" s="4">
        <v>305</v>
      </c>
      <c r="K314" s="51">
        <f t="shared" si="48"/>
        <v>52017</v>
      </c>
      <c r="L314" s="10">
        <f t="shared" si="46"/>
        <v>25.43013698630137</v>
      </c>
      <c r="M314" s="14">
        <f t="shared" si="42"/>
        <v>8.4931506849315067E-2</v>
      </c>
      <c r="N314" s="26">
        <f>SUM($M$6:M314)</f>
        <v>25.413691144546835</v>
      </c>
      <c r="O314" s="57">
        <f t="shared" ref="O314:O345" si="50">$O$249+($O$369-$O$249)/($N$369-$N$249)*(N314-$N$249)</f>
        <v>1.4375653161392488</v>
      </c>
      <c r="P314" s="14">
        <f t="shared" si="47"/>
        <v>0.69560587164586674</v>
      </c>
      <c r="Q314" s="16">
        <f t="shared" si="44"/>
        <v>1.3725021625990319</v>
      </c>
      <c r="R314" s="17" t="e">
        <f>_xll.getRate("GBP LIBOR",K314)</f>
        <v>#NUM!</v>
      </c>
      <c r="S314" s="64">
        <f>IF('PoC Transaction'!$C$9/EOMONTH('PoC Transaction'!$C$9,0) = 1,   EOMONTH(DATE(YEAR($D$4),MONTH('PoC Transaction'!$C$9),DAY('PoC Transaction'!$C$9)),J315-$J$10-MONTH('PoC Transaction'!$C$9)+MONTH($D$4)+IF(DAY($D$4)&gt;=DAY('PoC Transaction'!$C$9),1,0)),
EDATE(DATE(YEAR($D$4),MONTH('PoC Transaction'!$C$9),DAY('PoC Transaction'!$C$9)),J315-$J$10-MONTH('PoC Transaction'!$C$9)+MONTH($D$4)+IF(DAY($D$4)&gt;=DAY('PoC Transaction'!$C$9),1,0)))</f>
        <v>52032</v>
      </c>
      <c r="T314" s="14">
        <f t="shared" si="43"/>
        <v>0.6952162979872285</v>
      </c>
      <c r="U314" s="60">
        <f t="shared" ca="1" si="45"/>
        <v>1.3722890584262348</v>
      </c>
    </row>
    <row r="315" spans="10:21" x14ac:dyDescent="0.4">
      <c r="J315" s="4">
        <v>306</v>
      </c>
      <c r="K315" s="51">
        <f t="shared" si="48"/>
        <v>52047</v>
      </c>
      <c r="L315" s="10">
        <f t="shared" si="46"/>
        <v>25.512328767123286</v>
      </c>
      <c r="M315" s="14">
        <f t="shared" si="42"/>
        <v>8.2191780821917818E-2</v>
      </c>
      <c r="N315" s="26">
        <f>SUM($M$6:M315)</f>
        <v>25.495882925368754</v>
      </c>
      <c r="O315" s="57">
        <f t="shared" si="50"/>
        <v>1.4373556384288679</v>
      </c>
      <c r="P315" s="14">
        <f t="shared" si="47"/>
        <v>0.69482694250908839</v>
      </c>
      <c r="Q315" s="16">
        <f t="shared" si="44"/>
        <v>1.3720759547015904</v>
      </c>
      <c r="R315" s="17" t="e">
        <f>_xll.getRate("GBP LIBOR",K315)</f>
        <v>#NUM!</v>
      </c>
      <c r="S315" s="64">
        <f>IF('PoC Transaction'!$C$9/EOMONTH('PoC Transaction'!$C$9,0) = 1,   EOMONTH(DATE(YEAR($D$4),MONTH('PoC Transaction'!$C$9),DAY('PoC Transaction'!$C$9)),J316-$J$10-MONTH('PoC Transaction'!$C$9)+MONTH($D$4)+IF(DAY($D$4)&gt;=DAY('PoC Transaction'!$C$9),1,0)),
EDATE(DATE(YEAR($D$4),MONTH('PoC Transaction'!$C$9),DAY('PoC Transaction'!$C$9)),J316-$J$10-MONTH('PoC Transaction'!$C$9)+MONTH($D$4)+IF(DAY($D$4)&gt;=DAY('PoC Transaction'!$C$9),1,0)))</f>
        <v>52062</v>
      </c>
      <c r="T315" s="14">
        <f t="shared" si="43"/>
        <v>0.69443792507620805</v>
      </c>
      <c r="U315" s="60">
        <f t="shared" ca="1" si="45"/>
        <v>1.3718663442506385</v>
      </c>
    </row>
    <row r="316" spans="10:21" x14ac:dyDescent="0.4">
      <c r="J316" s="4">
        <v>307</v>
      </c>
      <c r="K316" s="51">
        <f t="shared" si="48"/>
        <v>52078</v>
      </c>
      <c r="L316" s="10">
        <f t="shared" si="46"/>
        <v>25.597260273972601</v>
      </c>
      <c r="M316" s="14">
        <f t="shared" si="42"/>
        <v>8.4931506849315067E-2</v>
      </c>
      <c r="N316" s="26">
        <f>SUM($M$6:M316)</f>
        <v>25.580814432218069</v>
      </c>
      <c r="O316" s="57">
        <f t="shared" si="50"/>
        <v>1.4371389714614744</v>
      </c>
      <c r="P316" s="14">
        <f t="shared" si="47"/>
        <v>0.69402321321080596</v>
      </c>
      <c r="Q316" s="16">
        <f t="shared" si="44"/>
        <v>1.3716427602472603</v>
      </c>
      <c r="R316" s="17" t="e">
        <f>_xll.getRate("GBP LIBOR",K316)</f>
        <v>#NUM!</v>
      </c>
      <c r="S316" s="64">
        <f>IF('PoC Transaction'!$C$9/EOMONTH('PoC Transaction'!$C$9,0) = 1,   EOMONTH(DATE(YEAR($D$4),MONTH('PoC Transaction'!$C$9),DAY('PoC Transaction'!$C$9)),J317-$J$10-MONTH('PoC Transaction'!$C$9)+MONTH($D$4)+IF(DAY($D$4)&gt;=DAY('PoC Transaction'!$C$9),1,0)),
EDATE(DATE(YEAR($D$4),MONTH('PoC Transaction'!$C$9),DAY('PoC Transaction'!$C$9)),J317-$J$10-MONTH('PoC Transaction'!$C$9)+MONTH($D$4)+IF(DAY($D$4)&gt;=DAY('PoC Transaction'!$C$9),1,0)))</f>
        <v>52093</v>
      </c>
      <c r="T316" s="14">
        <f t="shared" si="43"/>
        <v>0.69363476758054632</v>
      </c>
      <c r="U316" s="60">
        <f t="shared" ca="1" si="45"/>
        <v>1.3714365308351129</v>
      </c>
    </row>
    <row r="317" spans="10:21" x14ac:dyDescent="0.4">
      <c r="J317" s="4">
        <v>308</v>
      </c>
      <c r="K317" s="51">
        <f t="shared" si="48"/>
        <v>52109</v>
      </c>
      <c r="L317" s="10">
        <f t="shared" si="46"/>
        <v>25.682191780821917</v>
      </c>
      <c r="M317" s="14">
        <f t="shared" si="42"/>
        <v>8.4931506849315067E-2</v>
      </c>
      <c r="N317" s="26">
        <f>SUM($M$6:M317)</f>
        <v>25.665745939067385</v>
      </c>
      <c r="O317" s="57">
        <f t="shared" si="50"/>
        <v>1.4369223044940809</v>
      </c>
      <c r="P317" s="14">
        <f t="shared" si="47"/>
        <v>0.6932206652099332</v>
      </c>
      <c r="Q317" s="16">
        <f t="shared" si="44"/>
        <v>1.3712165532575149</v>
      </c>
      <c r="R317" s="17" t="e">
        <f>_xll.getRate("GBP LIBOR",K317)</f>
        <v>#NUM!</v>
      </c>
      <c r="S317" s="64">
        <f>IF('PoC Transaction'!$C$9/EOMONTH('PoC Transaction'!$C$9,0) = 1,   EOMONTH(DATE(YEAR($D$4),MONTH('PoC Transaction'!$C$9),DAY('PoC Transaction'!$C$9)),J318-$J$10-MONTH('PoC Transaction'!$C$9)+MONTH($D$4)+IF(DAY($D$4)&gt;=DAY('PoC Transaction'!$C$9),1,0)),
EDATE(DATE(YEAR($D$4),MONTH('PoC Transaction'!$C$9),DAY('PoC Transaction'!$C$9)),J318-$J$10-MONTH('PoC Transaction'!$C$9)+MONTH($D$4)+IF(DAY($D$4)&gt;=DAY('PoC Transaction'!$C$9),1,0)))</f>
        <v>52124</v>
      </c>
      <c r="T317" s="14">
        <f t="shared" si="43"/>
        <v>0.69283278847713203</v>
      </c>
      <c r="U317" s="60">
        <f t="shared" ca="1" si="45"/>
        <v>1.3710034497540047</v>
      </c>
    </row>
    <row r="318" spans="10:21" x14ac:dyDescent="0.4">
      <c r="J318" s="4">
        <v>309</v>
      </c>
      <c r="K318" s="51">
        <f t="shared" si="48"/>
        <v>52139</v>
      </c>
      <c r="L318" s="10">
        <f t="shared" si="46"/>
        <v>25.764383561643836</v>
      </c>
      <c r="M318" s="14">
        <f t="shared" si="42"/>
        <v>8.2191780821917818E-2</v>
      </c>
      <c r="N318" s="26">
        <f>SUM($M$6:M318)</f>
        <v>25.747937719889304</v>
      </c>
      <c r="O318" s="57">
        <f t="shared" si="50"/>
        <v>1.4367126267837</v>
      </c>
      <c r="P318" s="14">
        <f t="shared" si="47"/>
        <v>0.69244512877242514</v>
      </c>
      <c r="Q318" s="16">
        <f t="shared" si="44"/>
        <v>1.3707903466984472</v>
      </c>
      <c r="R318" s="17" t="e">
        <f>_xll.getRate("GBP LIBOR",K318)</f>
        <v>#NUM!</v>
      </c>
      <c r="S318" s="64">
        <f>IF('PoC Transaction'!$C$9/EOMONTH('PoC Transaction'!$C$9,0) = 1,   EOMONTH(DATE(YEAR($D$4),MONTH('PoC Transaction'!$C$9),DAY('PoC Transaction'!$C$9)),J319-$J$10-MONTH('PoC Transaction'!$C$9)+MONTH($D$4)+IF(DAY($D$4)&gt;=DAY('PoC Transaction'!$C$9),1,0)),
EDATE(DATE(YEAR($D$4),MONTH('PoC Transaction'!$C$9),DAY('PoC Transaction'!$C$9)),J319-$J$10-MONTH('PoC Transaction'!$C$9)+MONTH($D$4)+IF(DAY($D$4)&gt;=DAY('PoC Transaction'!$C$9),1,0)))</f>
        <v>52154</v>
      </c>
      <c r="T318" s="14">
        <f t="shared" si="43"/>
        <v>0.69205780555122987</v>
      </c>
      <c r="U318" s="60">
        <f t="shared" ca="1" si="45"/>
        <v>1.3705841177229727</v>
      </c>
    </row>
    <row r="319" spans="10:21" x14ac:dyDescent="0.4">
      <c r="J319" s="4">
        <v>310</v>
      </c>
      <c r="K319" s="51">
        <f t="shared" si="48"/>
        <v>52170</v>
      </c>
      <c r="L319" s="10">
        <f t="shared" si="46"/>
        <v>25.849315068493151</v>
      </c>
      <c r="M319" s="14">
        <f t="shared" si="42"/>
        <v>8.4931506849315067E-2</v>
      </c>
      <c r="N319" s="26">
        <f>SUM($M$6:M319)</f>
        <v>25.83286922673862</v>
      </c>
      <c r="O319" s="57">
        <f t="shared" si="50"/>
        <v>1.4364959598163065</v>
      </c>
      <c r="P319" s="14">
        <f t="shared" si="47"/>
        <v>0.69164489957708708</v>
      </c>
      <c r="Q319" s="16">
        <f t="shared" si="44"/>
        <v>1.3703641406119349</v>
      </c>
      <c r="R319" s="17" t="e">
        <f>_xll.getRate("GBP LIBOR",K319)</f>
        <v>#NUM!</v>
      </c>
      <c r="S319" s="64">
        <f>IF('PoC Transaction'!$C$9/EOMONTH('PoC Transaction'!$C$9,0) = 1,   EOMONTH(DATE(YEAR($D$4),MONTH('PoC Transaction'!$C$9),DAY('PoC Transaction'!$C$9)),J320-$J$10-MONTH('PoC Transaction'!$C$9)+MONTH($D$4)+IF(DAY($D$4)&gt;=DAY('PoC Transaction'!$C$9),1,0)),
EDATE(DATE(YEAR($D$4),MONTH('PoC Transaction'!$C$9),DAY('PoC Transaction'!$C$9)),J320-$J$10-MONTH('PoC Transaction'!$C$9)+MONTH($D$4)+IF(DAY($D$4)&gt;=DAY('PoC Transaction'!$C$9),1,0)))</f>
        <v>52185</v>
      </c>
      <c r="T319" s="14">
        <f t="shared" si="43"/>
        <v>0.69125814340781078</v>
      </c>
      <c r="U319" s="60">
        <f t="shared" ca="1" si="45"/>
        <v>1.3701510375601522</v>
      </c>
    </row>
    <row r="320" spans="10:21" x14ac:dyDescent="0.4">
      <c r="J320" s="4">
        <v>311</v>
      </c>
      <c r="K320" s="51">
        <f t="shared" si="48"/>
        <v>52200</v>
      </c>
      <c r="L320" s="10">
        <f t="shared" si="46"/>
        <v>25.931506849315067</v>
      </c>
      <c r="M320" s="14">
        <f t="shared" si="42"/>
        <v>8.2191780821917818E-2</v>
      </c>
      <c r="N320" s="26">
        <f>SUM($M$6:M320)</f>
        <v>25.915061007560539</v>
      </c>
      <c r="O320" s="57">
        <f t="shared" si="50"/>
        <v>1.4362862821059257</v>
      </c>
      <c r="P320" s="14">
        <f t="shared" si="47"/>
        <v>0.69087160350606502</v>
      </c>
      <c r="Q320" s="16">
        <f t="shared" si="44"/>
        <v>1.3699379349562335</v>
      </c>
      <c r="R320" s="17" t="e">
        <f>_xll.getRate("GBP LIBOR",K320)</f>
        <v>#NUM!</v>
      </c>
      <c r="S320" s="64">
        <f>IF('PoC Transaction'!$C$9/EOMONTH('PoC Transaction'!$C$9,0) = 1,   EOMONTH(DATE(YEAR($D$4),MONTH('PoC Transaction'!$C$9),DAY('PoC Transaction'!$C$9)),J321-$J$10-MONTH('PoC Transaction'!$C$9)+MONTH($D$4)+IF(DAY($D$4)&gt;=DAY('PoC Transaction'!$C$9),1,0)),
EDATE(DATE(YEAR($D$4),MONTH('PoC Transaction'!$C$9),DAY('PoC Transaction'!$C$9)),J321-$J$10-MONTH('PoC Transaction'!$C$9)+MONTH($D$4)+IF(DAY($D$4)&gt;=DAY('PoC Transaction'!$C$9),1,0)))</f>
        <v>52215</v>
      </c>
      <c r="T320" s="14">
        <f t="shared" si="43"/>
        <v>0.69048539905683048</v>
      </c>
      <c r="U320" s="60">
        <f t="shared" ca="1" si="45"/>
        <v>1.3697283256112858</v>
      </c>
    </row>
    <row r="321" spans="10:21" x14ac:dyDescent="0.4">
      <c r="J321" s="4">
        <v>312</v>
      </c>
      <c r="K321" s="51">
        <f t="shared" si="48"/>
        <v>52231</v>
      </c>
      <c r="L321" s="10">
        <f t="shared" si="46"/>
        <v>26.016438356164382</v>
      </c>
      <c r="M321" s="14">
        <f t="shared" si="42"/>
        <v>8.4931506849315067E-2</v>
      </c>
      <c r="N321" s="26">
        <f>SUM($M$6:M321)</f>
        <v>25.999992514409854</v>
      </c>
      <c r="O321" s="57">
        <f t="shared" si="50"/>
        <v>1.4360696151385324</v>
      </c>
      <c r="P321" s="14">
        <f t="shared" si="47"/>
        <v>0.69007368560267512</v>
      </c>
      <c r="Q321" s="16">
        <f t="shared" si="44"/>
        <v>1.3695047427874307</v>
      </c>
      <c r="R321" s="17" t="e">
        <f>_xll.getRate("GBP LIBOR",K321)</f>
        <v>#NUM!</v>
      </c>
      <c r="S321" s="64">
        <f>IF('PoC Transaction'!$C$9/EOMONTH('PoC Transaction'!$C$9,0) = 1,   EOMONTH(DATE(YEAR($D$4),MONTH('PoC Transaction'!$C$9),DAY('PoC Transaction'!$C$9)),J322-$J$10-MONTH('PoC Transaction'!$C$9)+MONTH($D$4)+IF(DAY($D$4)&gt;=DAY('PoC Transaction'!$C$9),1,0)),
EDATE(DATE(YEAR($D$4),MONTH('PoC Transaction'!$C$9),DAY('PoC Transaction'!$C$9)),J322-$J$10-MONTH('PoC Transaction'!$C$9)+MONTH($D$4)+IF(DAY($D$4)&gt;=DAY('PoC Transaction'!$C$9),1,0)))</f>
        <v>52246</v>
      </c>
      <c r="T321" s="14">
        <f t="shared" si="43"/>
        <v>0.68968804831999309</v>
      </c>
      <c r="U321" s="60">
        <f t="shared" ca="1" si="45"/>
        <v>1.3693052760527902</v>
      </c>
    </row>
    <row r="322" spans="10:21" x14ac:dyDescent="0.4">
      <c r="J322" s="4">
        <v>313</v>
      </c>
      <c r="K322" s="51">
        <f t="shared" si="48"/>
        <v>52262</v>
      </c>
      <c r="L322" s="10">
        <f t="shared" si="46"/>
        <v>26.101369863013698</v>
      </c>
      <c r="M322" s="14">
        <f t="shared" ref="M322:M369" si="51">IF(MOD(YEAR(K321),4)=0,1/366 + IF(MOD(YEAR(K322),4)=0,(K322-K321-1)/366, (K322-K321-1)/365), 1/365 + IF(MOD(YEAR(K322),4)=0,(K322-K321-1)/366,(K322-K321-1)/365) )</f>
        <v>8.4931506849315067E-2</v>
      </c>
      <c r="N322" s="26">
        <f>SUM($M$6:M322)</f>
        <v>26.08492402125917</v>
      </c>
      <c r="O322" s="57">
        <f t="shared" si="50"/>
        <v>1.4358529481711388</v>
      </c>
      <c r="P322" s="14">
        <f t="shared" si="47"/>
        <v>0.6892769394194318</v>
      </c>
      <c r="Q322" s="16">
        <f t="shared" si="44"/>
        <v>1.3690925119684172</v>
      </c>
      <c r="R322" s="17" t="e">
        <f>_xll.getRate("GBP LIBOR",K322)</f>
        <v>#NUM!</v>
      </c>
      <c r="S322" s="64">
        <f>IF('PoC Transaction'!$C$9/EOMONTH('PoC Transaction'!$C$9,0) = 1,   EOMONTH(DATE(YEAR($D$4),MONTH('PoC Transaction'!$C$9),DAY('PoC Transaction'!$C$9)),J323-$J$10-MONTH('PoC Transaction'!$C$9)+MONTH($D$4)+IF(DAY($D$4)&gt;=DAY('PoC Transaction'!$C$9),1,0)),
EDATE(DATE(YEAR($D$4),MONTH('PoC Transaction'!$C$9),DAY('PoC Transaction'!$C$9)),J323-$J$10-MONTH('PoC Transaction'!$C$9)+MONTH($D$4)+IF(DAY($D$4)&gt;=DAY('PoC Transaction'!$C$9),1,0)))</f>
        <v>52277</v>
      </c>
      <c r="T322" s="14">
        <f t="shared" si="43"/>
        <v>0.68889186251500489</v>
      </c>
      <c r="U322" s="60">
        <f t="shared" ca="1" si="45"/>
        <v>1.368871674036809</v>
      </c>
    </row>
    <row r="323" spans="10:21" x14ac:dyDescent="0.4">
      <c r="J323" s="4">
        <v>314</v>
      </c>
      <c r="K323" s="51">
        <f t="shared" si="48"/>
        <v>52290</v>
      </c>
      <c r="L323" s="10">
        <f t="shared" si="46"/>
        <v>26.17808219178082</v>
      </c>
      <c r="M323" s="14">
        <f t="shared" si="51"/>
        <v>7.6712328767123292E-2</v>
      </c>
      <c r="N323" s="26">
        <f>SUM($M$6:M323)</f>
        <v>26.161636350026292</v>
      </c>
      <c r="O323" s="57">
        <f t="shared" si="50"/>
        <v>1.4356572489747834</v>
      </c>
      <c r="P323" s="14">
        <f t="shared" si="47"/>
        <v>0.68855830321851041</v>
      </c>
      <c r="Q323" s="16">
        <f t="shared" si="44"/>
        <v>1.3686802815522592</v>
      </c>
      <c r="R323" s="17" t="e">
        <f>_xll.getRate("GBP LIBOR",K323)</f>
        <v>#NUM!</v>
      </c>
      <c r="S323" s="64">
        <f>IF('PoC Transaction'!$C$9/EOMONTH('PoC Transaction'!$C$9,0) = 1,   EOMONTH(DATE(YEAR($D$4),MONTH('PoC Transaction'!$C$9),DAY('PoC Transaction'!$C$9)),J324-$J$10-MONTH('PoC Transaction'!$C$9)+MONTH($D$4)+IF(DAY($D$4)&gt;=DAY('PoC Transaction'!$C$9),1,0)),
EDATE(DATE(YEAR($D$4),MONTH('PoC Transaction'!$C$9),DAY('PoC Transaction'!$C$9)),J324-$J$10-MONTH('PoC Transaction'!$C$9)+MONTH($D$4)+IF(DAY($D$4)&gt;=DAY('PoC Transaction'!$C$9),1,0)))</f>
        <v>52305</v>
      </c>
      <c r="T323" s="14">
        <f t="shared" si="43"/>
        <v>0.68817374280206156</v>
      </c>
      <c r="U323" s="60">
        <f t="shared" ca="1" si="45"/>
        <v>1.3684740536439088</v>
      </c>
    </row>
    <row r="324" spans="10:21" x14ac:dyDescent="0.4">
      <c r="J324" s="4">
        <v>315</v>
      </c>
      <c r="K324" s="51">
        <f t="shared" si="48"/>
        <v>52321</v>
      </c>
      <c r="L324" s="10">
        <f t="shared" si="46"/>
        <v>26.263013698630136</v>
      </c>
      <c r="M324" s="14">
        <f t="shared" si="51"/>
        <v>8.4931506849315067E-2</v>
      </c>
      <c r="N324" s="26">
        <f>SUM($M$6:M324)</f>
        <v>26.246567856875608</v>
      </c>
      <c r="O324" s="57">
        <f t="shared" si="50"/>
        <v>1.4354405820073899</v>
      </c>
      <c r="P324" s="14">
        <f t="shared" si="47"/>
        <v>0.68776378175392361</v>
      </c>
      <c r="Q324" s="16">
        <f t="shared" si="44"/>
        <v>1.3682540776711383</v>
      </c>
      <c r="R324" s="17" t="e">
        <f>_xll.getRate("GBP LIBOR",K324)</f>
        <v>#NUM!</v>
      </c>
      <c r="S324" s="64">
        <f>IF('PoC Transaction'!$C$9/EOMONTH('PoC Transaction'!$C$9,0) = 1,   EOMONTH(DATE(YEAR($D$4),MONTH('PoC Transaction'!$C$9),DAY('PoC Transaction'!$C$9)),J325-$J$10-MONTH('PoC Transaction'!$C$9)+MONTH($D$4)+IF(DAY($D$4)&gt;=DAY('PoC Transaction'!$C$9),1,0)),
EDATE(DATE(YEAR($D$4),MONTH('PoC Transaction'!$C$9),DAY('PoC Transaction'!$C$9)),J325-$J$10-MONTH('PoC Transaction'!$C$9)+MONTH($D$4)+IF(DAY($D$4)&gt;=DAY('PoC Transaction'!$C$9),1,0)))</f>
        <v>52336</v>
      </c>
      <c r="T324" s="14">
        <f t="shared" si="43"/>
        <v>0.68737978384919651</v>
      </c>
      <c r="U324" s="60">
        <f t="shared" ca="1" si="45"/>
        <v>1.3680409757327539</v>
      </c>
    </row>
    <row r="325" spans="10:21" x14ac:dyDescent="0.4">
      <c r="J325" s="4">
        <v>316</v>
      </c>
      <c r="K325" s="51">
        <f t="shared" si="48"/>
        <v>52351</v>
      </c>
      <c r="L325" s="10">
        <f t="shared" si="46"/>
        <v>26.345205479452055</v>
      </c>
      <c r="M325" s="14">
        <f t="shared" si="51"/>
        <v>8.2191780821917818E-2</v>
      </c>
      <c r="N325" s="26">
        <f>SUM($M$6:M325)</f>
        <v>26.328759637697527</v>
      </c>
      <c r="O325" s="57">
        <f t="shared" si="50"/>
        <v>1.4352309042970091</v>
      </c>
      <c r="P325" s="14">
        <f t="shared" si="47"/>
        <v>0.68699600034132291</v>
      </c>
      <c r="Q325" s="16">
        <f t="shared" si="44"/>
        <v>1.3678278742421002</v>
      </c>
      <c r="R325" s="17" t="e">
        <f>_xll.getRate("GBP LIBOR",K325)</f>
        <v>#NUM!</v>
      </c>
      <c r="S325" s="64">
        <f>IF('PoC Transaction'!$C$9/EOMONTH('PoC Transaction'!$C$9,0) = 1,   EOMONTH(DATE(YEAR($D$4),MONTH('PoC Transaction'!$C$9),DAY('PoC Transaction'!$C$9)),J326-$J$10-MONTH('PoC Transaction'!$C$9)+MONTH($D$4)+IF(DAY($D$4)&gt;=DAY('PoC Transaction'!$C$9),1,0)),
EDATE(DATE(YEAR($D$4),MONTH('PoC Transaction'!$C$9),DAY('PoC Transaction'!$C$9)),J326-$J$10-MONTH('PoC Transaction'!$C$9)+MONTH($D$4)+IF(DAY($D$4)&gt;=DAY('PoC Transaction'!$C$9),1,0)))</f>
        <v>52366</v>
      </c>
      <c r="T325" s="14">
        <f t="shared" si="43"/>
        <v>0.68661254974919017</v>
      </c>
      <c r="U325" s="60">
        <f t="shared" ca="1" si="45"/>
        <v>1.3676216467710001</v>
      </c>
    </row>
    <row r="326" spans="10:21" x14ac:dyDescent="0.4">
      <c r="J326" s="4">
        <v>317</v>
      </c>
      <c r="K326" s="51">
        <f t="shared" si="48"/>
        <v>52382</v>
      </c>
      <c r="L326" s="10">
        <f t="shared" si="46"/>
        <v>26.43013698630137</v>
      </c>
      <c r="M326" s="14">
        <f t="shared" si="51"/>
        <v>8.4931506849315067E-2</v>
      </c>
      <c r="N326" s="26">
        <f>SUM($M$6:M326)</f>
        <v>26.413691144546842</v>
      </c>
      <c r="O326" s="57">
        <f t="shared" si="50"/>
        <v>1.4350142373296155</v>
      </c>
      <c r="P326" s="14">
        <f t="shared" si="47"/>
        <v>0.68620377168449376</v>
      </c>
      <c r="Q326" s="16">
        <f t="shared" si="44"/>
        <v>1.3674016712644788</v>
      </c>
      <c r="R326" s="17" t="e">
        <f>_xll.getRate("GBP LIBOR",K326)</f>
        <v>#NUM!</v>
      </c>
      <c r="S326" s="64">
        <f>IF('PoC Transaction'!$C$9/EOMONTH('PoC Transaction'!$C$9,0) = 1,   EOMONTH(DATE(YEAR($D$4),MONTH('PoC Transaction'!$C$9),DAY('PoC Transaction'!$C$9)),J327-$J$10-MONTH('PoC Transaction'!$C$9)+MONTH($D$4)+IF(DAY($D$4)&gt;=DAY('PoC Transaction'!$C$9),1,0)),
EDATE(DATE(YEAR($D$4),MONTH('PoC Transaction'!$C$9),DAY('PoC Transaction'!$C$9)),J327-$J$10-MONTH('PoC Transaction'!$C$9)+MONTH($D$4)+IF(DAY($D$4)&gt;=DAY('PoC Transaction'!$C$9),1,0)))</f>
        <v>52397</v>
      </c>
      <c r="T326" s="14">
        <f t="shared" si="43"/>
        <v>0.6858208817813114</v>
      </c>
      <c r="U326" s="60">
        <f t="shared" ca="1" si="45"/>
        <v>1.3671885697707609</v>
      </c>
    </row>
    <row r="327" spans="10:21" x14ac:dyDescent="0.4">
      <c r="J327" s="4">
        <v>318</v>
      </c>
      <c r="K327" s="51">
        <f t="shared" si="48"/>
        <v>52412</v>
      </c>
      <c r="L327" s="10">
        <f t="shared" si="46"/>
        <v>26.512328767123286</v>
      </c>
      <c r="M327" s="14">
        <f t="shared" si="51"/>
        <v>8.2191780821917818E-2</v>
      </c>
      <c r="N327" s="26">
        <f>SUM($M$6:M327)</f>
        <v>26.495882925368761</v>
      </c>
      <c r="O327" s="57">
        <f t="shared" si="50"/>
        <v>1.4348045596192347</v>
      </c>
      <c r="P327" s="14">
        <f t="shared" si="47"/>
        <v>0.68543820552411006</v>
      </c>
      <c r="Q327" s="16">
        <f t="shared" si="44"/>
        <v>1.36697546872524</v>
      </c>
      <c r="R327" s="17" t="e">
        <f>_xll.getRate("GBP LIBOR",K327)</f>
        <v>#NUM!</v>
      </c>
      <c r="S327" s="64">
        <f>IF('PoC Transaction'!$C$9/EOMONTH('PoC Transaction'!$C$9,0) = 1,   EOMONTH(DATE(YEAR($D$4),MONTH('PoC Transaction'!$C$9),DAY('PoC Transaction'!$C$9)),J328-$J$10-MONTH('PoC Transaction'!$C$9)+MONTH($D$4)+IF(DAY($D$4)&gt;=DAY('PoC Transaction'!$C$9),1,0)),
EDATE(DATE(YEAR($D$4),MONTH('PoC Transaction'!$C$9),DAY('PoC Transaction'!$C$9)),J328-$J$10-MONTH('PoC Transaction'!$C$9)+MONTH($D$4)+IF(DAY($D$4)&gt;=DAY('PoC Transaction'!$C$9),1,0)))</f>
        <v>52427</v>
      </c>
      <c r="T327" s="14">
        <f t="shared" si="43"/>
        <v>0.6850558611640406</v>
      </c>
      <c r="U327" s="60">
        <f t="shared" ca="1" si="45"/>
        <v>1.3667658609092248</v>
      </c>
    </row>
    <row r="328" spans="10:21" x14ac:dyDescent="0.4">
      <c r="J328" s="4">
        <v>319</v>
      </c>
      <c r="K328" s="51">
        <f t="shared" si="48"/>
        <v>52443</v>
      </c>
      <c r="L328" s="10">
        <f t="shared" si="46"/>
        <v>26.597260273972601</v>
      </c>
      <c r="M328" s="14">
        <f t="shared" si="51"/>
        <v>8.4931506849315067E-2</v>
      </c>
      <c r="N328" s="26">
        <f>SUM($M$6:M328)</f>
        <v>26.580814432218077</v>
      </c>
      <c r="O328" s="57">
        <f t="shared" si="50"/>
        <v>1.4345878926518414</v>
      </c>
      <c r="P328" s="14">
        <f t="shared" si="47"/>
        <v>0.68464826225410191</v>
      </c>
      <c r="Q328" s="16">
        <f t="shared" si="44"/>
        <v>1.3665422797161542</v>
      </c>
      <c r="R328" s="17" t="e">
        <f>_xll.getRate("GBP LIBOR",K328)</f>
        <v>#NUM!</v>
      </c>
      <c r="S328" s="64">
        <f>IF('PoC Transaction'!$C$9/EOMONTH('PoC Transaction'!$C$9,0) = 1,   EOMONTH(DATE(YEAR($D$4),MONTH('PoC Transaction'!$C$9),DAY('PoC Transaction'!$C$9)),J329-$J$10-MONTH('PoC Transaction'!$C$9)+MONTH($D$4)+IF(DAY($D$4)&gt;=DAY('PoC Transaction'!$C$9),1,0)),
EDATE(DATE(YEAR($D$4),MONTH('PoC Transaction'!$C$9),DAY('PoC Transaction'!$C$9)),J329-$J$10-MONTH('PoC Transaction'!$C$9)+MONTH($D$4)+IF(DAY($D$4)&gt;=DAY('PoC Transaction'!$C$9),1,0)))</f>
        <v>52458</v>
      </c>
      <c r="T328" s="14">
        <f t="shared" si="43"/>
        <v>0.68426647870498292</v>
      </c>
      <c r="U328" s="60">
        <f t="shared" ca="1" si="45"/>
        <v>1.3663360529029944</v>
      </c>
    </row>
    <row r="329" spans="10:21" x14ac:dyDescent="0.4">
      <c r="J329" s="4">
        <v>320</v>
      </c>
      <c r="K329" s="51">
        <f t="shared" si="48"/>
        <v>52474</v>
      </c>
      <c r="L329" s="10">
        <f t="shared" si="46"/>
        <v>26.682191780821917</v>
      </c>
      <c r="M329" s="14">
        <f t="shared" si="51"/>
        <v>8.4931506849315067E-2</v>
      </c>
      <c r="N329" s="26">
        <f>SUM($M$6:M329)</f>
        <v>26.665745939067392</v>
      </c>
      <c r="O329" s="57">
        <f t="shared" si="50"/>
        <v>1.4343712256844479</v>
      </c>
      <c r="P329" s="14">
        <f t="shared" si="47"/>
        <v>0.6838594775747312</v>
      </c>
      <c r="Q329" s="16">
        <f t="shared" si="44"/>
        <v>1.3661160780981785</v>
      </c>
      <c r="R329" s="17" t="e">
        <f>_xll.getRate("GBP LIBOR",K329)</f>
        <v>#NUM!</v>
      </c>
      <c r="S329" s="64">
        <f>IF('PoC Transaction'!$C$9/EOMONTH('PoC Transaction'!$C$9,0) = 1,   EOMONTH(DATE(YEAR($D$4),MONTH('PoC Transaction'!$C$9),DAY('PoC Transaction'!$C$9)),J330-$J$10-MONTH('PoC Transaction'!$C$9)+MONTH($D$4)+IF(DAY($D$4)&gt;=DAY('PoC Transaction'!$C$9),1,0)),
EDATE(DATE(YEAR($D$4),MONTH('PoC Transaction'!$C$9),DAY('PoC Transaction'!$C$9)),J330-$J$10-MONTH('PoC Transaction'!$C$9)+MONTH($D$4)+IF(DAY($D$4)&gt;=DAY('PoC Transaction'!$C$9),1,0)))</f>
        <v>52489</v>
      </c>
      <c r="T329" s="14">
        <f t="shared" ref="T329:T368" si="52">P329*(P330/P329)^((S329-K329)/(K330-K329))</f>
        <v>0.6834782519777427</v>
      </c>
      <c r="U329" s="60">
        <f t="shared" ca="1" si="45"/>
        <v>1.3659029772804532</v>
      </c>
    </row>
    <row r="330" spans="10:21" x14ac:dyDescent="0.4">
      <c r="J330" s="4">
        <v>321</v>
      </c>
      <c r="K330" s="51">
        <f t="shared" si="48"/>
        <v>52504</v>
      </c>
      <c r="L330" s="10">
        <f t="shared" si="46"/>
        <v>26.764383561643836</v>
      </c>
      <c r="M330" s="14">
        <f t="shared" si="51"/>
        <v>8.2191780821917818E-2</v>
      </c>
      <c r="N330" s="26">
        <f>SUM($M$6:M330)</f>
        <v>26.747937719889311</v>
      </c>
      <c r="O330" s="57">
        <f t="shared" si="50"/>
        <v>1.434161547974067</v>
      </c>
      <c r="P330" s="14">
        <f t="shared" si="47"/>
        <v>0.68309723889949603</v>
      </c>
      <c r="Q330" s="16">
        <f t="shared" ref="Q330:Q368" si="53">((P330/P331)^(1/M331)-1)*100</f>
        <v>1.3656898769105696</v>
      </c>
      <c r="R330" s="17" t="e">
        <f>_xll.getRate("GBP LIBOR",K330)</f>
        <v>#NUM!</v>
      </c>
      <c r="S330" s="64">
        <f>IF('PoC Transaction'!$C$9/EOMONTH('PoC Transaction'!$C$9,0) = 1,   EOMONTH(DATE(YEAR($D$4),MONTH('PoC Transaction'!$C$9),DAY('PoC Transaction'!$C$9)),J331-$J$10-MONTH('PoC Transaction'!$C$9)+MONTH($D$4)+IF(DAY($D$4)&gt;=DAY('PoC Transaction'!$C$9),1,0)),
EDATE(DATE(YEAR($D$4),MONTH('PoC Transaction'!$C$9),DAY('PoC Transaction'!$C$9)),J331-$J$10-MONTH('PoC Transaction'!$C$9)+MONTH($D$4)+IF(DAY($D$4)&gt;=DAY('PoC Transaction'!$C$9),1,0)))</f>
        <v>52519</v>
      </c>
      <c r="T330" s="14">
        <f t="shared" si="52"/>
        <v>0.68271655618879701</v>
      </c>
      <c r="U330" s="60">
        <f t="shared" ref="U330:U368" ca="1" si="54">((T330/OFFSET(T330,$U$3,0))^(365/(OFFSET(S330,$U$3,0)-S330))-1)*100</f>
        <v>1.3654836505246459</v>
      </c>
    </row>
    <row r="331" spans="10:21" x14ac:dyDescent="0.4">
      <c r="J331" s="4">
        <v>322</v>
      </c>
      <c r="K331" s="51">
        <f t="shared" si="48"/>
        <v>52535</v>
      </c>
      <c r="L331" s="10">
        <f t="shared" ref="L331:L369" si="55">(K331-$K$6) / 365</f>
        <v>26.849315068493151</v>
      </c>
      <c r="M331" s="14">
        <f t="shared" si="51"/>
        <v>8.4931506849315067E-2</v>
      </c>
      <c r="N331" s="26">
        <f>SUM($M$6:M331)</f>
        <v>26.832869226738627</v>
      </c>
      <c r="O331" s="57">
        <f t="shared" si="50"/>
        <v>1.4339448810066735</v>
      </c>
      <c r="P331" s="14">
        <f t="shared" ref="P331:P369" si="56">1/(1+O331/100)^L331</f>
        <v>0.68231072846466467</v>
      </c>
      <c r="Q331" s="16">
        <f t="shared" si="53"/>
        <v>1.3652636761749992</v>
      </c>
      <c r="R331" s="17" t="e">
        <f>_xll.getRate("GBP LIBOR",K331)</f>
        <v>#NUM!</v>
      </c>
      <c r="S331" s="64">
        <f>IF('PoC Transaction'!$C$9/EOMONTH('PoC Transaction'!$C$9,0) = 1,   EOMONTH(DATE(YEAR($D$4),MONTH('PoC Transaction'!$C$9),DAY('PoC Transaction'!$C$9)),J332-$J$10-MONTH('PoC Transaction'!$C$9)+MONTH($D$4)+IF(DAY($D$4)&gt;=DAY('PoC Transaction'!$C$9),1,0)),
EDATE(DATE(YEAR($D$4),MONTH('PoC Transaction'!$C$9),DAY('PoC Transaction'!$C$9)),J332-$J$10-MONTH('PoC Transaction'!$C$9)+MONTH($D$4)+IF(DAY($D$4)&gt;=DAY('PoC Transaction'!$C$9),1,0)))</f>
        <v>52550</v>
      </c>
      <c r="T331" s="14">
        <f t="shared" si="52"/>
        <v>0.68193060189957444</v>
      </c>
      <c r="U331" s="60">
        <f t="shared" ca="1" si="54"/>
        <v>1.3650505758093567</v>
      </c>
    </row>
    <row r="332" spans="10:21" x14ac:dyDescent="0.4">
      <c r="J332" s="4">
        <v>323</v>
      </c>
      <c r="K332" s="51">
        <f t="shared" ref="K332:K369" si="57">EOMONTH(K331,1)</f>
        <v>52565</v>
      </c>
      <c r="L332" s="10">
        <f t="shared" si="55"/>
        <v>26.931506849315067</v>
      </c>
      <c r="M332" s="14">
        <f t="shared" si="51"/>
        <v>8.2191780821917818E-2</v>
      </c>
      <c r="N332" s="26">
        <f>SUM($M$6:M332)</f>
        <v>26.915061007560546</v>
      </c>
      <c r="O332" s="57">
        <f t="shared" si="50"/>
        <v>1.4337352032962927</v>
      </c>
      <c r="P332" s="14">
        <f t="shared" si="56"/>
        <v>0.68155068710926581</v>
      </c>
      <c r="Q332" s="16">
        <f t="shared" si="53"/>
        <v>1.3648374758915782</v>
      </c>
      <c r="R332" s="17" t="e">
        <f>_xll.getRate("GBP LIBOR",K332)</f>
        <v>#NUM!</v>
      </c>
      <c r="S332" s="64">
        <f>IF('PoC Transaction'!$C$9/EOMONTH('PoC Transaction'!$C$9,0) = 1,   EOMONTH(DATE(YEAR($D$4),MONTH('PoC Transaction'!$C$9),DAY('PoC Transaction'!$C$9)),J333-$J$10-MONTH('PoC Transaction'!$C$9)+MONTH($D$4)+IF(DAY($D$4)&gt;=DAY('PoC Transaction'!$C$9),1,0)),
EDATE(DATE(YEAR($D$4),MONTH('PoC Transaction'!$C$9),DAY('PoC Transaction'!$C$9)),J333-$J$10-MONTH('PoC Transaction'!$C$9)+MONTH($D$4)+IF(DAY($D$4)&gt;=DAY('PoC Transaction'!$C$9),1,0)))</f>
        <v>52580</v>
      </c>
      <c r="T332" s="14">
        <f t="shared" si="52"/>
        <v>0.68117110167673167</v>
      </c>
      <c r="U332" s="60">
        <f t="shared" ca="1" si="54"/>
        <v>1.3647162644921718</v>
      </c>
    </row>
    <row r="333" spans="10:21" x14ac:dyDescent="0.4">
      <c r="J333" s="4">
        <v>324</v>
      </c>
      <c r="K333" s="51">
        <f t="shared" si="57"/>
        <v>52596</v>
      </c>
      <c r="L333" s="10">
        <f t="shared" si="55"/>
        <v>27.016438356164382</v>
      </c>
      <c r="M333" s="14">
        <f t="shared" si="51"/>
        <v>8.4931506849315067E-2</v>
      </c>
      <c r="N333" s="26">
        <f>SUM($M$6:M333)</f>
        <v>26.999992514409861</v>
      </c>
      <c r="O333" s="57">
        <f t="shared" si="50"/>
        <v>1.4335185363288991</v>
      </c>
      <c r="P333" s="14">
        <f t="shared" si="56"/>
        <v>0.68076644356413629</v>
      </c>
      <c r="Q333" s="16">
        <f t="shared" si="53"/>
        <v>1.3682292844765076</v>
      </c>
      <c r="R333" s="17" t="e">
        <f>_xll.getRate("GBP LIBOR",K333)</f>
        <v>#NUM!</v>
      </c>
      <c r="S333" s="64">
        <f>IF('PoC Transaction'!$C$9/EOMONTH('PoC Transaction'!$C$9,0) = 1,   EOMONTH(DATE(YEAR($D$4),MONTH('PoC Transaction'!$C$9),DAY('PoC Transaction'!$C$9)),J334-$J$10-MONTH('PoC Transaction'!$C$9)+MONTH($D$4)+IF(DAY($D$4)&gt;=DAY('PoC Transaction'!$C$9),1,0)),
EDATE(DATE(YEAR($D$4),MONTH('PoC Transaction'!$C$9),DAY('PoC Transaction'!$C$9)),J334-$J$10-MONTH('PoC Transaction'!$C$9)+MONTH($D$4)+IF(DAY($D$4)&gt;=DAY('PoC Transaction'!$C$9),1,0)))</f>
        <v>52611</v>
      </c>
      <c r="T333" s="14">
        <f t="shared" si="52"/>
        <v>0.68038736401172606</v>
      </c>
      <c r="U333" s="60">
        <f t="shared" ca="1" si="54"/>
        <v>1.36438761882689</v>
      </c>
    </row>
    <row r="334" spans="10:21" x14ac:dyDescent="0.4">
      <c r="J334" s="4">
        <v>325</v>
      </c>
      <c r="K334" s="51">
        <f t="shared" si="57"/>
        <v>52627</v>
      </c>
      <c r="L334" s="10">
        <f t="shared" si="55"/>
        <v>27.101369863013698</v>
      </c>
      <c r="M334" s="14">
        <f t="shared" si="51"/>
        <v>8.4706939142151355E-2</v>
      </c>
      <c r="N334" s="26">
        <f>SUM($M$6:M334)</f>
        <v>27.084699453552012</v>
      </c>
      <c r="O334" s="57">
        <f t="shared" si="50"/>
        <v>1.4333024422514249</v>
      </c>
      <c r="P334" s="14">
        <f t="shared" si="56"/>
        <v>0.67998324515164199</v>
      </c>
      <c r="Q334" s="16">
        <f t="shared" si="53"/>
        <v>1.3679378885253612</v>
      </c>
      <c r="R334" s="17" t="e">
        <f>_xll.getRate("GBP LIBOR",K334)</f>
        <v>#NUM!</v>
      </c>
      <c r="S334" s="64">
        <f>IF('PoC Transaction'!$C$9/EOMONTH('PoC Transaction'!$C$9,0) = 1,   EOMONTH(DATE(YEAR($D$4),MONTH('PoC Transaction'!$C$9),DAY('PoC Transaction'!$C$9)),J335-$J$10-MONTH('PoC Transaction'!$C$9)+MONTH($D$4)+IF(DAY($D$4)&gt;=DAY('PoC Transaction'!$C$9),1,0)),
EDATE(DATE(YEAR($D$4),MONTH('PoC Transaction'!$C$9),DAY('PoC Transaction'!$C$9)),J335-$J$10-MONTH('PoC Transaction'!$C$9)+MONTH($D$4)+IF(DAY($D$4)&gt;=DAY('PoC Transaction'!$C$9),1,0)))</f>
        <v>52642</v>
      </c>
      <c r="T334" s="14">
        <f t="shared" si="52"/>
        <v>0.67960471523493515</v>
      </c>
      <c r="U334" s="60">
        <f t="shared" ca="1" si="54"/>
        <v>1.3639587335330328</v>
      </c>
    </row>
    <row r="335" spans="10:21" x14ac:dyDescent="0.4">
      <c r="J335" s="4">
        <v>326</v>
      </c>
      <c r="K335" s="51">
        <f t="shared" si="57"/>
        <v>52656</v>
      </c>
      <c r="L335" s="10">
        <f t="shared" si="55"/>
        <v>27.18082191780822</v>
      </c>
      <c r="M335" s="14">
        <f t="shared" si="51"/>
        <v>7.9234972677595633E-2</v>
      </c>
      <c r="N335" s="26">
        <f>SUM($M$6:M335)</f>
        <v>27.163934426229609</v>
      </c>
      <c r="O335" s="57">
        <f t="shared" si="50"/>
        <v>1.4331003075916451</v>
      </c>
      <c r="P335" s="14">
        <f t="shared" si="56"/>
        <v>0.67925161076307317</v>
      </c>
      <c r="Q335" s="16">
        <f t="shared" si="53"/>
        <v>1.367518660482836</v>
      </c>
      <c r="R335" s="17" t="e">
        <f>_xll.getRate("GBP LIBOR",K335)</f>
        <v>#NUM!</v>
      </c>
      <c r="S335" s="64">
        <f>IF('PoC Transaction'!$C$9/EOMONTH('PoC Transaction'!$C$9,0) = 1,   EOMONTH(DATE(YEAR($D$4),MONTH('PoC Transaction'!$C$9),DAY('PoC Transaction'!$C$9)),J336-$J$10-MONTH('PoC Transaction'!$C$9)+MONTH($D$4)+IF(DAY($D$4)&gt;=DAY('PoC Transaction'!$C$9),1,0)),
EDATE(DATE(YEAR($D$4),MONTH('PoC Transaction'!$C$9),DAY('PoC Transaction'!$C$9)),J336-$J$10-MONTH('PoC Transaction'!$C$9)+MONTH($D$4)+IF(DAY($D$4)&gt;=DAY('PoC Transaction'!$C$9),1,0)))</f>
        <v>52671</v>
      </c>
      <c r="T335" s="14">
        <f t="shared" si="52"/>
        <v>0.67887360319590517</v>
      </c>
      <c r="U335" s="60">
        <f t="shared" ca="1" si="54"/>
        <v>1.3635512462195409</v>
      </c>
    </row>
    <row r="336" spans="10:21" x14ac:dyDescent="0.4">
      <c r="J336" s="4">
        <v>327</v>
      </c>
      <c r="K336" s="51">
        <f t="shared" si="57"/>
        <v>52687</v>
      </c>
      <c r="L336" s="10">
        <f t="shared" si="55"/>
        <v>27.265753424657536</v>
      </c>
      <c r="M336" s="14">
        <f t="shared" si="51"/>
        <v>8.4699453551912565E-2</v>
      </c>
      <c r="N336" s="26">
        <f>SUM($M$6:M336)</f>
        <v>27.248633879781522</v>
      </c>
      <c r="O336" s="57">
        <f t="shared" si="50"/>
        <v>1.4328842326105014</v>
      </c>
      <c r="P336" s="14">
        <f t="shared" si="56"/>
        <v>0.67847062698867466</v>
      </c>
      <c r="Q336" s="16">
        <f t="shared" si="53"/>
        <v>1.3670924457770184</v>
      </c>
      <c r="R336" s="17" t="e">
        <f>_xll.getRate("GBP LIBOR",K336)</f>
        <v>#NUM!</v>
      </c>
      <c r="S336" s="64">
        <f>IF('PoC Transaction'!$C$9/EOMONTH('PoC Transaction'!$C$9,0) = 1,   EOMONTH(DATE(YEAR($D$4),MONTH('PoC Transaction'!$C$9),DAY('PoC Transaction'!$C$9)),J337-$J$10-MONTH('PoC Transaction'!$C$9)+MONTH($D$4)+IF(DAY($D$4)&gt;=DAY('PoC Transaction'!$C$9),1,0)),
EDATE(DATE(YEAR($D$4),MONTH('PoC Transaction'!$C$9),DAY('PoC Transaction'!$C$9)),J337-$J$10-MONTH('PoC Transaction'!$C$9)+MONTH($D$4)+IF(DAY($D$4)&gt;=DAY('PoC Transaction'!$C$9),1,0)))</f>
        <v>52702</v>
      </c>
      <c r="T336" s="14">
        <f t="shared" si="52"/>
        <v>0.67809317089398335</v>
      </c>
      <c r="U336" s="60">
        <f t="shared" ca="1" si="54"/>
        <v>1.3631193566272293</v>
      </c>
    </row>
    <row r="337" spans="10:21" x14ac:dyDescent="0.4">
      <c r="J337" s="4">
        <v>328</v>
      </c>
      <c r="K337" s="51">
        <f t="shared" si="57"/>
        <v>52717</v>
      </c>
      <c r="L337" s="10">
        <f t="shared" si="55"/>
        <v>27.347945205479451</v>
      </c>
      <c r="M337" s="14">
        <f t="shared" si="51"/>
        <v>8.1967213114754106E-2</v>
      </c>
      <c r="N337" s="26">
        <f>SUM($M$6:M337)</f>
        <v>27.330601092896277</v>
      </c>
      <c r="O337" s="57">
        <f t="shared" si="50"/>
        <v>1.4326751277900396</v>
      </c>
      <c r="P337" s="14">
        <f t="shared" si="56"/>
        <v>0.67771592479084919</v>
      </c>
      <c r="Q337" s="16">
        <f t="shared" si="53"/>
        <v>1.3666662315080735</v>
      </c>
      <c r="R337" s="17" t="e">
        <f>_xll.getRate("GBP LIBOR",K337)</f>
        <v>#NUM!</v>
      </c>
      <c r="S337" s="64">
        <f>IF('PoC Transaction'!$C$9/EOMONTH('PoC Transaction'!$C$9,0) = 1,   EOMONTH(DATE(YEAR($D$4),MONTH('PoC Transaction'!$C$9),DAY('PoC Transaction'!$C$9)),J338-$J$10-MONTH('PoC Transaction'!$C$9)+MONTH($D$4)+IF(DAY($D$4)&gt;=DAY('PoC Transaction'!$C$9),1,0)),
EDATE(DATE(YEAR($D$4),MONTH('PoC Transaction'!$C$9),DAY('PoC Transaction'!$C$9)),J338-$J$10-MONTH('PoC Transaction'!$C$9)+MONTH($D$4)+IF(DAY($D$4)&gt;=DAY('PoC Transaction'!$C$9),1,0)))</f>
        <v>52732</v>
      </c>
      <c r="T337" s="14">
        <f t="shared" si="52"/>
        <v>0.67733900528321311</v>
      </c>
      <c r="U337" s="60">
        <f t="shared" ca="1" si="54"/>
        <v>1.362701178254766</v>
      </c>
    </row>
    <row r="338" spans="10:21" x14ac:dyDescent="0.4">
      <c r="J338" s="4">
        <v>329</v>
      </c>
      <c r="K338" s="51">
        <f t="shared" si="57"/>
        <v>52748</v>
      </c>
      <c r="L338" s="10">
        <f t="shared" si="55"/>
        <v>27.432876712328767</v>
      </c>
      <c r="M338" s="14">
        <f t="shared" si="51"/>
        <v>8.4699453551912565E-2</v>
      </c>
      <c r="N338" s="26">
        <f>SUM($M$6:M338)</f>
        <v>27.41530054644819</v>
      </c>
      <c r="O338" s="57">
        <f t="shared" si="50"/>
        <v>1.4324590528088958</v>
      </c>
      <c r="P338" s="14">
        <f t="shared" si="56"/>
        <v>0.67693718886231746</v>
      </c>
      <c r="Q338" s="16">
        <f t="shared" si="53"/>
        <v>1.3662400177059997</v>
      </c>
      <c r="R338" s="17" t="e">
        <f>_xll.getRate("GBP LIBOR",K338)</f>
        <v>#NUM!</v>
      </c>
      <c r="S338" s="64">
        <f>IF('PoC Transaction'!$C$9/EOMONTH('PoC Transaction'!$C$9,0) = 1,   EOMONTH(DATE(YEAR($D$4),MONTH('PoC Transaction'!$C$9),DAY('PoC Transaction'!$C$9)),J339-$J$10-MONTH('PoC Transaction'!$C$9)+MONTH($D$4)+IF(DAY($D$4)&gt;=DAY('PoC Transaction'!$C$9),1,0)),
EDATE(DATE(YEAR($D$4),MONTH('PoC Transaction'!$C$9),DAY('PoC Transaction'!$C$9)),J339-$J$10-MONTH('PoC Transaction'!$C$9)+MONTH($D$4)+IF(DAY($D$4)&gt;=DAY('PoC Transaction'!$C$9),1,0)))</f>
        <v>52763</v>
      </c>
      <c r="T338" s="14">
        <f t="shared" si="52"/>
        <v>0.67656081904465593</v>
      </c>
      <c r="U338" s="60">
        <f t="shared" ca="1" si="54"/>
        <v>1.3622692895720379</v>
      </c>
    </row>
    <row r="339" spans="10:21" x14ac:dyDescent="0.4">
      <c r="J339" s="4">
        <v>330</v>
      </c>
      <c r="K339" s="51">
        <f t="shared" si="57"/>
        <v>52778</v>
      </c>
      <c r="L339" s="10">
        <f t="shared" si="55"/>
        <v>27.515068493150686</v>
      </c>
      <c r="M339" s="14">
        <f t="shared" si="51"/>
        <v>8.1967213114754106E-2</v>
      </c>
      <c r="N339" s="26">
        <f>SUM($M$6:M339)</f>
        <v>27.497267759562945</v>
      </c>
      <c r="O339" s="57">
        <f t="shared" si="50"/>
        <v>1.4322499479884341</v>
      </c>
      <c r="P339" s="14">
        <f t="shared" si="56"/>
        <v>0.67618465848457698</v>
      </c>
      <c r="Q339" s="16">
        <f t="shared" si="53"/>
        <v>1.3658138043488588</v>
      </c>
      <c r="R339" s="17" t="e">
        <f>_xll.getRate("GBP LIBOR",K339)</f>
        <v>#NUM!</v>
      </c>
      <c r="S339" s="64">
        <f>IF('PoC Transaction'!$C$9/EOMONTH('PoC Transaction'!$C$9,0) = 1,   EOMONTH(DATE(YEAR($D$4),MONTH('PoC Transaction'!$C$9),DAY('PoC Transaction'!$C$9)),J340-$J$10-MONTH('PoC Transaction'!$C$9)+MONTH($D$4)+IF(DAY($D$4)&gt;=DAY('PoC Transaction'!$C$9),1,0)),
EDATE(DATE(YEAR($D$4),MONTH('PoC Transaction'!$C$9),DAY('PoC Transaction'!$C$9)),J340-$J$10-MONTH('PoC Transaction'!$C$9)+MONTH($D$4)+IF(DAY($D$4)&gt;=DAY('PoC Transaction'!$C$9),1,0)))</f>
        <v>52793</v>
      </c>
      <c r="T339" s="14">
        <f t="shared" si="52"/>
        <v>0.67580882352354743</v>
      </c>
      <c r="U339" s="60">
        <f t="shared" ca="1" si="54"/>
        <v>1.3618477405769269</v>
      </c>
    </row>
    <row r="340" spans="10:21" x14ac:dyDescent="0.4">
      <c r="J340" s="4">
        <v>331</v>
      </c>
      <c r="K340" s="51">
        <f t="shared" si="57"/>
        <v>52809</v>
      </c>
      <c r="L340" s="10">
        <f t="shared" si="55"/>
        <v>27.6</v>
      </c>
      <c r="M340" s="14">
        <f t="shared" si="51"/>
        <v>8.4699453551912565E-2</v>
      </c>
      <c r="N340" s="26">
        <f>SUM($M$6:M340)</f>
        <v>27.581967213114858</v>
      </c>
      <c r="O340" s="57">
        <f t="shared" si="50"/>
        <v>1.4320338730072903</v>
      </c>
      <c r="P340" s="14">
        <f t="shared" si="56"/>
        <v>0.67540816314484353</v>
      </c>
      <c r="Q340" s="16">
        <f t="shared" si="53"/>
        <v>1.3653806043427252</v>
      </c>
      <c r="R340" s="17" t="e">
        <f>_xll.getRate("GBP LIBOR",K340)</f>
        <v>#NUM!</v>
      </c>
      <c r="S340" s="64">
        <f>IF('PoC Transaction'!$C$9/EOMONTH('PoC Transaction'!$C$9,0) = 1,   EOMONTH(DATE(YEAR($D$4),MONTH('PoC Transaction'!$C$9),DAY('PoC Transaction'!$C$9)),J341-$J$10-MONTH('PoC Transaction'!$C$9)+MONTH($D$4)+IF(DAY($D$4)&gt;=DAY('PoC Transaction'!$C$9),1,0)),
EDATE(DATE(YEAR($D$4),MONTH('PoC Transaction'!$C$9),DAY('PoC Transaction'!$C$9)),J341-$J$10-MONTH('PoC Transaction'!$C$9)+MONTH($D$4)+IF(DAY($D$4)&gt;=DAY('PoC Transaction'!$C$9),1,0)))</f>
        <v>52824</v>
      </c>
      <c r="T340" s="14">
        <f t="shared" si="52"/>
        <v>0.675032878004589</v>
      </c>
      <c r="U340" s="60">
        <f t="shared" ca="1" si="54"/>
        <v>1.3614191119104113</v>
      </c>
    </row>
    <row r="341" spans="10:21" x14ac:dyDescent="0.4">
      <c r="J341" s="4">
        <v>332</v>
      </c>
      <c r="K341" s="51">
        <f t="shared" si="57"/>
        <v>52840</v>
      </c>
      <c r="L341" s="10">
        <f t="shared" si="55"/>
        <v>27.684931506849313</v>
      </c>
      <c r="M341" s="14">
        <f t="shared" si="51"/>
        <v>8.4699453551912565E-2</v>
      </c>
      <c r="N341" s="26">
        <f>SUM($M$6:M341)</f>
        <v>27.666666666666771</v>
      </c>
      <c r="O341" s="57">
        <f t="shared" si="50"/>
        <v>1.4318177980261466</v>
      </c>
      <c r="P341" s="14">
        <f t="shared" si="56"/>
        <v>0.67463280369213585</v>
      </c>
      <c r="Q341" s="16">
        <f t="shared" si="53"/>
        <v>1.3649543919045382</v>
      </c>
      <c r="R341" s="17" t="e">
        <f>_xll.getRate("GBP LIBOR",K341)</f>
        <v>#NUM!</v>
      </c>
      <c r="S341" s="64">
        <f>IF('PoC Transaction'!$C$9/EOMONTH('PoC Transaction'!$C$9,0) = 1,   EOMONTH(DATE(YEAR($D$4),MONTH('PoC Transaction'!$C$9),DAY('PoC Transaction'!$C$9)),J342-$J$10-MONTH('PoC Transaction'!$C$9)+MONTH($D$4)+IF(DAY($D$4)&gt;=DAY('PoC Transaction'!$C$9),1,0)),
EDATE(DATE(YEAR($D$4),MONTH('PoC Transaction'!$C$9),DAY('PoC Transaction'!$C$9)),J342-$J$10-MONTH('PoC Transaction'!$C$9)+MONTH($D$4)+IF(DAY($D$4)&gt;=DAY('PoC Transaction'!$C$9),1,0)))</f>
        <v>52855</v>
      </c>
      <c r="T341" s="14">
        <f t="shared" si="52"/>
        <v>0.67425806556546974</v>
      </c>
      <c r="U341" s="60">
        <f t="shared" ca="1" si="54"/>
        <v>1.3609872245908594</v>
      </c>
    </row>
    <row r="342" spans="10:21" x14ac:dyDescent="0.4">
      <c r="J342" s="4">
        <v>333</v>
      </c>
      <c r="K342" s="51">
        <f t="shared" si="57"/>
        <v>52870</v>
      </c>
      <c r="L342" s="10">
        <f t="shared" si="55"/>
        <v>27.767123287671232</v>
      </c>
      <c r="M342" s="14">
        <f t="shared" si="51"/>
        <v>8.1967213114754106E-2</v>
      </c>
      <c r="N342" s="26">
        <f>SUM($M$6:M342)</f>
        <v>27.748633879781526</v>
      </c>
      <c r="O342" s="57">
        <f t="shared" si="50"/>
        <v>1.4316086932056848</v>
      </c>
      <c r="P342" s="14">
        <f t="shared" si="56"/>
        <v>0.67388353559450376</v>
      </c>
      <c r="Q342" s="16">
        <f t="shared" si="53"/>
        <v>1.3645281799029796</v>
      </c>
      <c r="R342" s="17" t="e">
        <f>_xll.getRate("GBP LIBOR",K342)</f>
        <v>#NUM!</v>
      </c>
      <c r="S342" s="64">
        <f>IF('PoC Transaction'!$C$9/EOMONTH('PoC Transaction'!$C$9,0) = 1,   EOMONTH(DATE(YEAR($D$4),MONTH('PoC Transaction'!$C$9),DAY('PoC Transaction'!$C$9)),J343-$J$10-MONTH('PoC Transaction'!$C$9)+MONTH($D$4)+IF(DAY($D$4)&gt;=DAY('PoC Transaction'!$C$9),1,0)),
EDATE(DATE(YEAR($D$4),MONTH('PoC Transaction'!$C$9),DAY('PoC Transaction'!$C$9)),J343-$J$10-MONTH('PoC Transaction'!$C$9)+MONTH($D$4)+IF(DAY($D$4)&gt;=DAY('PoC Transaction'!$C$9),1,0)))</f>
        <v>52885</v>
      </c>
      <c r="T342" s="14">
        <f t="shared" si="52"/>
        <v>0.67350932972627142</v>
      </c>
      <c r="U342" s="60">
        <f t="shared" ca="1" si="54"/>
        <v>1.3605690484188582</v>
      </c>
    </row>
    <row r="343" spans="10:21" x14ac:dyDescent="0.4">
      <c r="J343" s="4">
        <v>334</v>
      </c>
      <c r="K343" s="51">
        <f t="shared" si="57"/>
        <v>52901</v>
      </c>
      <c r="L343" s="10">
        <f t="shared" si="55"/>
        <v>27.852054794520548</v>
      </c>
      <c r="M343" s="14">
        <f t="shared" si="51"/>
        <v>8.4699453551912565E-2</v>
      </c>
      <c r="N343" s="26">
        <f>SUM($M$6:M343)</f>
        <v>27.833333333333439</v>
      </c>
      <c r="O343" s="57">
        <f t="shared" si="50"/>
        <v>1.4313926182245411</v>
      </c>
      <c r="P343" s="14">
        <f t="shared" si="56"/>
        <v>0.67311040583425519</v>
      </c>
      <c r="Q343" s="16">
        <f t="shared" si="53"/>
        <v>1.3641019683684696</v>
      </c>
      <c r="R343" s="17" t="e">
        <f>_xll.getRate("GBP LIBOR",K343)</f>
        <v>#NUM!</v>
      </c>
      <c r="S343" s="64">
        <f>IF('PoC Transaction'!$C$9/EOMONTH('PoC Transaction'!$C$9,0) = 1,   EOMONTH(DATE(YEAR($D$4),MONTH('PoC Transaction'!$C$9),DAY('PoC Transaction'!$C$9)),J344-$J$10-MONTH('PoC Transaction'!$C$9)+MONTH($D$4)+IF(DAY($D$4)&gt;=DAY('PoC Transaction'!$C$9),1,0)),
EDATE(DATE(YEAR($D$4),MONTH('PoC Transaction'!$C$9),DAY('PoC Transaction'!$C$9)),J344-$J$10-MONTH('PoC Transaction'!$C$9)+MONTH($D$4)+IF(DAY($D$4)&gt;=DAY('PoC Transaction'!$C$9),1,0)))</f>
        <v>52916</v>
      </c>
      <c r="T343" s="14">
        <f t="shared" si="52"/>
        <v>0.67273674521295734</v>
      </c>
      <c r="U343" s="60">
        <f t="shared" ca="1" si="54"/>
        <v>1.3601371620055813</v>
      </c>
    </row>
    <row r="344" spans="10:21" x14ac:dyDescent="0.4">
      <c r="J344" s="4">
        <v>335</v>
      </c>
      <c r="K344" s="51">
        <f t="shared" si="57"/>
        <v>52931</v>
      </c>
      <c r="L344" s="10">
        <f t="shared" si="55"/>
        <v>27.934246575342467</v>
      </c>
      <c r="M344" s="14">
        <f t="shared" si="51"/>
        <v>8.1967213114754106E-2</v>
      </c>
      <c r="N344" s="26">
        <f>SUM($M$6:M344)</f>
        <v>27.915300546448194</v>
      </c>
      <c r="O344" s="57">
        <f t="shared" si="50"/>
        <v>1.4311835134040793</v>
      </c>
      <c r="P344" s="14">
        <f t="shared" si="56"/>
        <v>0.67236329202012701</v>
      </c>
      <c r="Q344" s="16">
        <f t="shared" si="53"/>
        <v>1.3636757572711877</v>
      </c>
      <c r="R344" s="17" t="e">
        <f>_xll.getRate("GBP LIBOR",K344)</f>
        <v>#NUM!</v>
      </c>
      <c r="S344" s="64">
        <f>IF('PoC Transaction'!$C$9/EOMONTH('PoC Transaction'!$C$9,0) = 1,   EOMONTH(DATE(YEAR($D$4),MONTH('PoC Transaction'!$C$9),DAY('PoC Transaction'!$C$9)),J345-$J$10-MONTH('PoC Transaction'!$C$9)+MONTH($D$4)+IF(DAY($D$4)&gt;=DAY('PoC Transaction'!$C$9),1,0)),
EDATE(DATE(YEAR($D$4),MONTH('PoC Transaction'!$C$9),DAY('PoC Transaction'!$C$9)),J345-$J$10-MONTH('PoC Transaction'!$C$9)+MONTH($D$4)+IF(DAY($D$4)&gt;=DAY('PoC Transaction'!$C$9),1,0)))</f>
        <v>52946</v>
      </c>
      <c r="T344" s="14">
        <f t="shared" si="52"/>
        <v>0.67199016194221006</v>
      </c>
      <c r="U344" s="60">
        <f t="shared" ca="1" si="54"/>
        <v>1.3596239515519359</v>
      </c>
    </row>
    <row r="345" spans="10:21" x14ac:dyDescent="0.4">
      <c r="J345" s="4">
        <v>336</v>
      </c>
      <c r="K345" s="51">
        <f t="shared" si="57"/>
        <v>52962</v>
      </c>
      <c r="L345" s="10">
        <f t="shared" si="55"/>
        <v>28.019178082191782</v>
      </c>
      <c r="M345" s="14">
        <f t="shared" si="51"/>
        <v>8.4699453551912565E-2</v>
      </c>
      <c r="N345" s="26">
        <f>SUM($M$6:M345)</f>
        <v>28.000000000000107</v>
      </c>
      <c r="O345" s="57">
        <f t="shared" si="50"/>
        <v>1.4309674384229356</v>
      </c>
      <c r="P345" s="14">
        <f t="shared" si="56"/>
        <v>0.67159238475975869</v>
      </c>
      <c r="Q345" s="16">
        <f t="shared" si="53"/>
        <v>1.3594238368486167</v>
      </c>
      <c r="R345" s="17" t="e">
        <f>_xll.getRate("GBP LIBOR",K345)</f>
        <v>#NUM!</v>
      </c>
      <c r="S345" s="64">
        <f>IF('PoC Transaction'!$C$9/EOMONTH('PoC Transaction'!$C$9,0) = 1,   EOMONTH(DATE(YEAR($D$4),MONTH('PoC Transaction'!$C$9),DAY('PoC Transaction'!$C$9)),J346-$J$10-MONTH('PoC Transaction'!$C$9)+MONTH($D$4)+IF(DAY($D$4)&gt;=DAY('PoC Transaction'!$C$9),1,0)),
EDATE(DATE(YEAR($D$4),MONTH('PoC Transaction'!$C$9),DAY('PoC Transaction'!$C$9)),J346-$J$10-MONTH('PoC Transaction'!$C$9)+MONTH($D$4)+IF(DAY($D$4)&gt;=DAY('PoC Transaction'!$C$9),1,0)))</f>
        <v>52977</v>
      </c>
      <c r="T345" s="14">
        <f t="shared" si="52"/>
        <v>0.67121985161901465</v>
      </c>
      <c r="U345" s="60">
        <f t="shared" ca="1" si="54"/>
        <v>1.3591007030163693</v>
      </c>
    </row>
    <row r="346" spans="10:21" x14ac:dyDescent="0.4">
      <c r="J346" s="4">
        <v>337</v>
      </c>
      <c r="K346" s="51">
        <f t="shared" si="57"/>
        <v>52993</v>
      </c>
      <c r="L346" s="10">
        <f t="shared" si="55"/>
        <v>28.104109589041094</v>
      </c>
      <c r="M346" s="14">
        <f t="shared" si="51"/>
        <v>8.4924021259076277E-2</v>
      </c>
      <c r="N346" s="26">
        <f>SUM($M$6:M346)</f>
        <v>28.084924021259184</v>
      </c>
      <c r="O346" s="57">
        <f t="shared" ref="O346:O368" si="58">$O$249+($O$369-$O$249)/($N$369-$N$249)*(N346-$N$249)</f>
        <v>1.4307507905518726</v>
      </c>
      <c r="P346" s="14">
        <f t="shared" si="56"/>
        <v>0.67082271070101862</v>
      </c>
      <c r="Q346" s="16">
        <f t="shared" si="53"/>
        <v>1.3588846950142841</v>
      </c>
      <c r="R346" s="17" t="e">
        <f>_xll.getRate("GBP LIBOR",K346)</f>
        <v>#NUM!</v>
      </c>
      <c r="S346" s="64">
        <f>IF('PoC Transaction'!$C$9/EOMONTH('PoC Transaction'!$C$9,0) = 1,   EOMONTH(DATE(YEAR($D$4),MONTH('PoC Transaction'!$C$9),DAY('PoC Transaction'!$C$9)),J347-$J$10-MONTH('PoC Transaction'!$C$9)+MONTH($D$4)+IF(DAY($D$4)&gt;=DAY('PoC Transaction'!$C$9),1,0)),
EDATE(DATE(YEAR($D$4),MONTH('PoC Transaction'!$C$9),DAY('PoC Transaction'!$C$9)),J347-$J$10-MONTH('PoC Transaction'!$C$9)+MONTH($D$4)+IF(DAY($D$4)&gt;=DAY('PoC Transaction'!$C$9),1,0)))</f>
        <v>53008</v>
      </c>
      <c r="T346" s="14">
        <f t="shared" si="52"/>
        <v>0.67045071826596581</v>
      </c>
      <c r="U346" s="60">
        <f t="shared" ca="1" si="54"/>
        <v>1.3586638626504</v>
      </c>
    </row>
    <row r="347" spans="10:21" x14ac:dyDescent="0.4">
      <c r="J347" s="4">
        <v>338</v>
      </c>
      <c r="K347" s="51">
        <f t="shared" si="57"/>
        <v>53021</v>
      </c>
      <c r="L347" s="10">
        <f t="shared" si="55"/>
        <v>28.18082191780822</v>
      </c>
      <c r="M347" s="14">
        <f t="shared" si="51"/>
        <v>7.6712328767123292E-2</v>
      </c>
      <c r="N347" s="26">
        <f>SUM($M$6:M347)</f>
        <v>28.161636350026306</v>
      </c>
      <c r="O347" s="57">
        <f t="shared" si="58"/>
        <v>1.4305550913555174</v>
      </c>
      <c r="P347" s="14">
        <f t="shared" si="56"/>
        <v>0.67012849168524813</v>
      </c>
      <c r="Q347" s="16">
        <f t="shared" si="53"/>
        <v>1.3584724749904797</v>
      </c>
      <c r="R347" s="17" t="e">
        <f>_xll.getRate("GBP LIBOR",K347)</f>
        <v>#NUM!</v>
      </c>
      <c r="S347" s="64">
        <f>IF('PoC Transaction'!$C$9/EOMONTH('PoC Transaction'!$C$9,0) = 1,   EOMONTH(DATE(YEAR($D$4),MONTH('PoC Transaction'!$C$9),DAY('PoC Transaction'!$C$9)),J348-$J$10-MONTH('PoC Transaction'!$C$9)+MONTH($D$4)+IF(DAY($D$4)&gt;=DAY('PoC Transaction'!$C$9),1,0)),
EDATE(DATE(YEAR($D$4),MONTH('PoC Transaction'!$C$9),DAY('PoC Transaction'!$C$9)),J348-$J$10-MONTH('PoC Transaction'!$C$9)+MONTH($D$4)+IF(DAY($D$4)&gt;=DAY('PoC Transaction'!$C$9),1,0)))</f>
        <v>53036</v>
      </c>
      <c r="T347" s="14">
        <f t="shared" si="52"/>
        <v>0.66975699615622508</v>
      </c>
      <c r="U347" s="60">
        <f t="shared" ca="1" si="54"/>
        <v>1.358266252281326</v>
      </c>
    </row>
    <row r="348" spans="10:21" x14ac:dyDescent="0.4">
      <c r="J348" s="4">
        <v>339</v>
      </c>
      <c r="K348" s="51">
        <f t="shared" si="57"/>
        <v>53052</v>
      </c>
      <c r="L348" s="10">
        <f t="shared" si="55"/>
        <v>28.265753424657536</v>
      </c>
      <c r="M348" s="14">
        <f t="shared" si="51"/>
        <v>8.4931506849315067E-2</v>
      </c>
      <c r="N348" s="26">
        <f>SUM($M$6:M348)</f>
        <v>28.246567856875622</v>
      </c>
      <c r="O348" s="57">
        <f t="shared" si="58"/>
        <v>1.4303384243881239</v>
      </c>
      <c r="P348" s="14">
        <f t="shared" si="56"/>
        <v>0.66936096125183409</v>
      </c>
      <c r="Q348" s="16">
        <f t="shared" si="53"/>
        <v>1.3580462818542749</v>
      </c>
      <c r="R348" s="17" t="e">
        <f>_xll.getRate("GBP LIBOR",K348)</f>
        <v>#NUM!</v>
      </c>
      <c r="S348" s="64">
        <f>IF('PoC Transaction'!$C$9/EOMONTH('PoC Transaction'!$C$9,0) = 1,   EOMONTH(DATE(YEAR($D$4),MONTH('PoC Transaction'!$C$9),DAY('PoC Transaction'!$C$9)),J349-$J$10-MONTH('PoC Transaction'!$C$9)+MONTH($D$4)+IF(DAY($D$4)&gt;=DAY('PoC Transaction'!$C$9),1,0)),
EDATE(DATE(YEAR($D$4),MONTH('PoC Transaction'!$C$9),DAY('PoC Transaction'!$C$9)),J349-$J$10-MONTH('PoC Transaction'!$C$9)+MONTH($D$4)+IF(DAY($D$4)&gt;=DAY('PoC Transaction'!$C$9),1,0)))</f>
        <v>53067</v>
      </c>
      <c r="T348" s="14">
        <f t="shared" si="52"/>
        <v>0.66899000681651677</v>
      </c>
      <c r="U348" s="60">
        <f t="shared" ca="1" si="54"/>
        <v>1.3578331852882153</v>
      </c>
    </row>
    <row r="349" spans="10:21" x14ac:dyDescent="0.4">
      <c r="J349" s="4">
        <v>340</v>
      </c>
      <c r="K349" s="51">
        <f t="shared" si="57"/>
        <v>53082</v>
      </c>
      <c r="L349" s="10">
        <f t="shared" si="55"/>
        <v>28.347945205479451</v>
      </c>
      <c r="M349" s="14">
        <f t="shared" si="51"/>
        <v>8.2191780821917818E-2</v>
      </c>
      <c r="N349" s="26">
        <f>SUM($M$6:M349)</f>
        <v>28.328759637697541</v>
      </c>
      <c r="O349" s="57">
        <f t="shared" si="58"/>
        <v>1.430128746677743</v>
      </c>
      <c r="P349" s="14">
        <f t="shared" si="56"/>
        <v>0.66861925796114974</v>
      </c>
      <c r="Q349" s="16">
        <f t="shared" si="53"/>
        <v>1.3576200891701751</v>
      </c>
      <c r="R349" s="17" t="e">
        <f>_xll.getRate("GBP LIBOR",K349)</f>
        <v>#NUM!</v>
      </c>
      <c r="S349" s="64">
        <f>IF('PoC Transaction'!$C$9/EOMONTH('PoC Transaction'!$C$9,0) = 1,   EOMONTH(DATE(YEAR($D$4),MONTH('PoC Transaction'!$C$9),DAY('PoC Transaction'!$C$9)),J350-$J$10-MONTH('PoC Transaction'!$C$9)+MONTH($D$4)+IF(DAY($D$4)&gt;=DAY('PoC Transaction'!$C$9),1,0)),
EDATE(DATE(YEAR($D$4),MONTH('PoC Transaction'!$C$9),DAY('PoC Transaction'!$C$9)),J350-$J$10-MONTH('PoC Transaction'!$C$9)+MONTH($D$4)+IF(DAY($D$4)&gt;=DAY('PoC Transaction'!$C$9),1,0)))</f>
        <v>53097</v>
      </c>
      <c r="T349" s="14">
        <f t="shared" si="52"/>
        <v>0.66824883004607516</v>
      </c>
      <c r="U349" s="60">
        <f t="shared" ca="1" si="54"/>
        <v>1.3574138668984492</v>
      </c>
    </row>
    <row r="350" spans="10:21" x14ac:dyDescent="0.4">
      <c r="J350" s="4">
        <v>341</v>
      </c>
      <c r="K350" s="51">
        <f t="shared" si="57"/>
        <v>53113</v>
      </c>
      <c r="L350" s="10">
        <f t="shared" si="55"/>
        <v>28.432876712328767</v>
      </c>
      <c r="M350" s="14">
        <f t="shared" si="51"/>
        <v>8.4931506849315067E-2</v>
      </c>
      <c r="N350" s="26">
        <f>SUM($M$6:M350)</f>
        <v>28.413691144546856</v>
      </c>
      <c r="O350" s="57">
        <f t="shared" si="58"/>
        <v>1.4299120797103495</v>
      </c>
      <c r="P350" s="14">
        <f t="shared" si="56"/>
        <v>0.66785393313653096</v>
      </c>
      <c r="Q350" s="16">
        <f t="shared" si="53"/>
        <v>1.357193896937936</v>
      </c>
      <c r="R350" s="17" t="e">
        <f>_xll.getRate("GBP LIBOR",K350)</f>
        <v>#NUM!</v>
      </c>
      <c r="S350" s="64">
        <f>IF('PoC Transaction'!$C$9/EOMONTH('PoC Transaction'!$C$9,0) = 1,   EOMONTH(DATE(YEAR($D$4),MONTH('PoC Transaction'!$C$9),DAY('PoC Transaction'!$C$9)),J351-$J$10-MONTH('PoC Transaction'!$C$9)+MONTH($D$4)+IF(DAY($D$4)&gt;=DAY('PoC Transaction'!$C$9),1,0)),
EDATE(DATE(YEAR($D$4),MONTH('PoC Transaction'!$C$9),DAY('PoC Transaction'!$C$9)),J351-$J$10-MONTH('PoC Transaction'!$C$9)+MONTH($D$4)+IF(DAY($D$4)&gt;=DAY('PoC Transaction'!$C$9),1,0)))</f>
        <v>53128</v>
      </c>
      <c r="T350" s="14">
        <f t="shared" si="52"/>
        <v>0.66748404456859323</v>
      </c>
      <c r="U350" s="60">
        <f t="shared" ca="1" si="54"/>
        <v>1.3569808008128792</v>
      </c>
    </row>
    <row r="351" spans="10:21" x14ac:dyDescent="0.4">
      <c r="J351" s="4">
        <v>342</v>
      </c>
      <c r="K351" s="51">
        <f t="shared" si="57"/>
        <v>53143</v>
      </c>
      <c r="L351" s="10">
        <f t="shared" si="55"/>
        <v>28.515068493150686</v>
      </c>
      <c r="M351" s="14">
        <f t="shared" si="51"/>
        <v>8.2191780821917818E-2</v>
      </c>
      <c r="N351" s="26">
        <f>SUM($M$6:M351)</f>
        <v>28.495882925368775</v>
      </c>
      <c r="O351" s="57">
        <f t="shared" si="58"/>
        <v>1.4297024019999687</v>
      </c>
      <c r="P351" s="14">
        <f t="shared" si="56"/>
        <v>0.66711436086214682</v>
      </c>
      <c r="Q351" s="16">
        <f t="shared" si="53"/>
        <v>1.3567677051357085</v>
      </c>
      <c r="R351" s="17" t="e">
        <f>_xll.getRate("GBP LIBOR",K351)</f>
        <v>#NUM!</v>
      </c>
      <c r="S351" s="64">
        <f>IF('PoC Transaction'!$C$9/EOMONTH('PoC Transaction'!$C$9,0) = 1,   EOMONTH(DATE(YEAR($D$4),MONTH('PoC Transaction'!$C$9),DAY('PoC Transaction'!$C$9)),J352-$J$10-MONTH('PoC Transaction'!$C$9)+MONTH($D$4)+IF(DAY($D$4)&gt;=DAY('PoC Transaction'!$C$9),1,0)),
EDATE(DATE(YEAR($D$4),MONTH('PoC Transaction'!$C$9),DAY('PoC Transaction'!$C$9)),J352-$J$10-MONTH('PoC Transaction'!$C$9)+MONTH($D$4)+IF(DAY($D$4)&gt;=DAY('PoC Transaction'!$C$9),1,0)))</f>
        <v>53158</v>
      </c>
      <c r="T351" s="14">
        <f t="shared" si="52"/>
        <v>0.66674499711886903</v>
      </c>
      <c r="U351" s="60">
        <f t="shared" ca="1" si="54"/>
        <v>1.3565581026108386</v>
      </c>
    </row>
    <row r="352" spans="10:21" x14ac:dyDescent="0.4">
      <c r="J352" s="4">
        <v>343</v>
      </c>
      <c r="K352" s="51">
        <f t="shared" si="57"/>
        <v>53174</v>
      </c>
      <c r="L352" s="10">
        <f t="shared" si="55"/>
        <v>28.6</v>
      </c>
      <c r="M352" s="14">
        <f t="shared" si="51"/>
        <v>8.4931506849315067E-2</v>
      </c>
      <c r="N352" s="26">
        <f>SUM($M$6:M352)</f>
        <v>28.580814432218091</v>
      </c>
      <c r="O352" s="57">
        <f t="shared" si="58"/>
        <v>1.4294857350325751</v>
      </c>
      <c r="P352" s="14">
        <f t="shared" si="56"/>
        <v>0.66635123453545586</v>
      </c>
      <c r="Q352" s="16">
        <f t="shared" si="53"/>
        <v>1.3563345270625415</v>
      </c>
      <c r="R352" s="17" t="e">
        <f>_xll.getRate("GBP LIBOR",K352)</f>
        <v>#NUM!</v>
      </c>
      <c r="S352" s="64">
        <f>IF('PoC Transaction'!$C$9/EOMONTH('PoC Transaction'!$C$9,0) = 1,   EOMONTH(DATE(YEAR($D$4),MONTH('PoC Transaction'!$C$9),DAY('PoC Transaction'!$C$9)),J353-$J$10-MONTH('PoC Transaction'!$C$9)+MONTH($D$4)+IF(DAY($D$4)&gt;=DAY('PoC Transaction'!$C$9),1,0)),
EDATE(DATE(YEAR($D$4),MONTH('PoC Transaction'!$C$9),DAY('PoC Transaction'!$C$9)),J353-$J$10-MONTH('PoC Transaction'!$C$9)+MONTH($D$4)+IF(DAY($D$4)&gt;=DAY('PoC Transaction'!$C$9),1,0)))</f>
        <v>53189</v>
      </c>
      <c r="T352" s="14">
        <f t="shared" si="52"/>
        <v>0.66598241028557248</v>
      </c>
      <c r="U352" s="60">
        <f t="shared" ca="1" si="54"/>
        <v>1.3561283054450479</v>
      </c>
    </row>
    <row r="353" spans="10:21" x14ac:dyDescent="0.4">
      <c r="J353" s="4">
        <v>344</v>
      </c>
      <c r="K353" s="51">
        <f t="shared" si="57"/>
        <v>53205</v>
      </c>
      <c r="L353" s="10">
        <f t="shared" si="55"/>
        <v>28.684931506849313</v>
      </c>
      <c r="M353" s="14">
        <f t="shared" si="51"/>
        <v>8.4931506849315067E-2</v>
      </c>
      <c r="N353" s="26">
        <f>SUM($M$6:M353)</f>
        <v>28.665745939067406</v>
      </c>
      <c r="O353" s="57">
        <f t="shared" si="58"/>
        <v>1.4292690680651818</v>
      </c>
      <c r="P353" s="14">
        <f t="shared" si="56"/>
        <v>0.66558922276118715</v>
      </c>
      <c r="Q353" s="16">
        <f t="shared" si="53"/>
        <v>1.3559083361823321</v>
      </c>
      <c r="R353" s="17" t="e">
        <f>_xll.getRate("GBP LIBOR",K353)</f>
        <v>#NUM!</v>
      </c>
      <c r="S353" s="64">
        <f>IF('PoC Transaction'!$C$9/EOMONTH('PoC Transaction'!$C$9,0) = 1,   EOMONTH(DATE(YEAR($D$4),MONTH('PoC Transaction'!$C$9),DAY('PoC Transaction'!$C$9)),J354-$J$10-MONTH('PoC Transaction'!$C$9)+MONTH($D$4)+IF(DAY($D$4)&gt;=DAY('PoC Transaction'!$C$9),1,0)),
EDATE(DATE(YEAR($D$4),MONTH('PoC Transaction'!$C$9),DAY('PoC Transaction'!$C$9)),J354-$J$10-MONTH('PoC Transaction'!$C$9)+MONTH($D$4)+IF(DAY($D$4)&gt;=DAY('PoC Transaction'!$C$9),1,0)))</f>
        <v>53220</v>
      </c>
      <c r="T353" s="14">
        <f t="shared" si="52"/>
        <v>0.66522093523599979</v>
      </c>
      <c r="U353" s="60">
        <f t="shared" ca="1" si="54"/>
        <v>1.3556952407371314</v>
      </c>
    </row>
    <row r="354" spans="10:21" x14ac:dyDescent="0.4">
      <c r="J354" s="4">
        <v>345</v>
      </c>
      <c r="K354" s="51">
        <f t="shared" si="57"/>
        <v>53235</v>
      </c>
      <c r="L354" s="10">
        <f t="shared" si="55"/>
        <v>28.767123287671232</v>
      </c>
      <c r="M354" s="14">
        <f t="shared" si="51"/>
        <v>8.2191780821917818E-2</v>
      </c>
      <c r="N354" s="26">
        <f>SUM($M$6:M354)</f>
        <v>28.747937719889325</v>
      </c>
      <c r="O354" s="57">
        <f t="shared" si="58"/>
        <v>1.429059390354801</v>
      </c>
      <c r="P354" s="14">
        <f t="shared" si="56"/>
        <v>0.66485285149371109</v>
      </c>
      <c r="Q354" s="16">
        <f t="shared" si="53"/>
        <v>1.3554821457399724</v>
      </c>
      <c r="R354" s="17" t="e">
        <f>_xll.getRate("GBP LIBOR",K354)</f>
        <v>#NUM!</v>
      </c>
      <c r="S354" s="64">
        <f>IF('PoC Transaction'!$C$9/EOMONTH('PoC Transaction'!$C$9,0) = 1,   EOMONTH(DATE(YEAR($D$4),MONTH('PoC Transaction'!$C$9),DAY('PoC Transaction'!$C$9)),J355-$J$10-MONTH('PoC Transaction'!$C$9)+MONTH($D$4)+IF(DAY($D$4)&gt;=DAY('PoC Transaction'!$C$9),1,0)),
EDATE(DATE(YEAR($D$4),MONTH('PoC Transaction'!$C$9),DAY('PoC Transaction'!$C$9)),J355-$J$10-MONTH('PoC Transaction'!$C$9)+MONTH($D$4)+IF(DAY($D$4)&gt;=DAY('PoC Transaction'!$C$9),1,0)))</f>
        <v>53250</v>
      </c>
      <c r="T354" s="14">
        <f t="shared" si="52"/>
        <v>0.6644850862472742</v>
      </c>
      <c r="U354" s="60">
        <f t="shared" ca="1" si="54"/>
        <v>1.3552759245528234</v>
      </c>
    </row>
    <row r="355" spans="10:21" x14ac:dyDescent="0.4">
      <c r="J355" s="4">
        <v>346</v>
      </c>
      <c r="K355" s="51">
        <f t="shared" si="57"/>
        <v>53266</v>
      </c>
      <c r="L355" s="10">
        <f t="shared" si="55"/>
        <v>28.852054794520548</v>
      </c>
      <c r="M355" s="14">
        <f t="shared" si="51"/>
        <v>8.4931506849315067E-2</v>
      </c>
      <c r="N355" s="26">
        <f>SUM($M$6:M355)</f>
        <v>28.832869226738641</v>
      </c>
      <c r="O355" s="57">
        <f t="shared" si="58"/>
        <v>1.4288427233874075</v>
      </c>
      <c r="P355" s="14">
        <f t="shared" si="56"/>
        <v>0.66409302754048405</v>
      </c>
      <c r="Q355" s="16">
        <f t="shared" si="53"/>
        <v>1.3550559557489184</v>
      </c>
      <c r="R355" s="17" t="e">
        <f>_xll.getRate("GBP LIBOR",K355)</f>
        <v>#NUM!</v>
      </c>
      <c r="S355" s="64">
        <f>IF('PoC Transaction'!$C$9/EOMONTH('PoC Transaction'!$C$9,0) = 1,   EOMONTH(DATE(YEAR($D$4),MONTH('PoC Transaction'!$C$9),DAY('PoC Transaction'!$C$9)),J356-$J$10-MONTH('PoC Transaction'!$C$9)+MONTH($D$4)+IF(DAY($D$4)&gt;=DAY('PoC Transaction'!$C$9),1,0)),
EDATE(DATE(YEAR($D$4),MONTH('PoC Transaction'!$C$9),DAY('PoC Transaction'!$C$9)),J356-$J$10-MONTH('PoC Transaction'!$C$9)+MONTH($D$4)+IF(DAY($D$4)&gt;=DAY('PoC Transaction'!$C$9),1,0)))</f>
        <v>53281</v>
      </c>
      <c r="T355" s="14">
        <f t="shared" si="52"/>
        <v>0.66372579728769265</v>
      </c>
      <c r="U355" s="60">
        <f t="shared" ca="1" si="54"/>
        <v>1.3548428607560004</v>
      </c>
    </row>
    <row r="356" spans="10:21" x14ac:dyDescent="0.4">
      <c r="J356" s="4">
        <v>347</v>
      </c>
      <c r="K356" s="51">
        <f t="shared" si="57"/>
        <v>53296</v>
      </c>
      <c r="L356" s="10">
        <f t="shared" si="55"/>
        <v>28.934246575342467</v>
      </c>
      <c r="M356" s="14">
        <f t="shared" si="51"/>
        <v>8.2191780821917818E-2</v>
      </c>
      <c r="N356" s="26">
        <f>SUM($M$6:M356)</f>
        <v>28.91506100756056</v>
      </c>
      <c r="O356" s="57">
        <f t="shared" si="58"/>
        <v>1.4286330456770266</v>
      </c>
      <c r="P356" s="14">
        <f t="shared" si="56"/>
        <v>0.66335877010593636</v>
      </c>
      <c r="Q356" s="16">
        <f t="shared" si="53"/>
        <v>1.3546297662108575</v>
      </c>
      <c r="R356" s="17" t="e">
        <f>_xll.getRate("GBP LIBOR",K356)</f>
        <v>#NUM!</v>
      </c>
      <c r="S356" s="64">
        <f>IF('PoC Transaction'!$C$9/EOMONTH('PoC Transaction'!$C$9,0) = 1,   EOMONTH(DATE(YEAR($D$4),MONTH('PoC Transaction'!$C$9),DAY('PoC Transaction'!$C$9)),J357-$J$10-MONTH('PoC Transaction'!$C$9)+MONTH($D$4)+IF(DAY($D$4)&gt;=DAY('PoC Transaction'!$C$9),1,0)),
EDATE(DATE(YEAR($D$4),MONTH('PoC Transaction'!$C$9),DAY('PoC Transaction'!$C$9)),J357-$J$10-MONTH('PoC Transaction'!$C$9)+MONTH($D$4)+IF(DAY($D$4)&gt;=DAY('PoC Transaction'!$C$9),1,0)))</f>
        <v>53311</v>
      </c>
      <c r="T356" s="14">
        <f t="shared" si="52"/>
        <v>0.66299206045135184</v>
      </c>
      <c r="U356" s="60">
        <f t="shared" ca="1" si="54"/>
        <v>1.3544201647887277</v>
      </c>
    </row>
    <row r="357" spans="10:21" x14ac:dyDescent="0.4">
      <c r="J357" s="4">
        <v>348</v>
      </c>
      <c r="K357" s="51">
        <f t="shared" si="57"/>
        <v>53327</v>
      </c>
      <c r="L357" s="10">
        <f t="shared" si="55"/>
        <v>29.019178082191782</v>
      </c>
      <c r="M357" s="14">
        <f t="shared" si="51"/>
        <v>8.4931506849315067E-2</v>
      </c>
      <c r="N357" s="26">
        <f>SUM($M$6:M357)</f>
        <v>28.999992514409875</v>
      </c>
      <c r="O357" s="57">
        <f t="shared" si="58"/>
        <v>1.4284163787096331</v>
      </c>
      <c r="P357" s="14">
        <f t="shared" si="56"/>
        <v>0.66260112692600737</v>
      </c>
      <c r="Q357" s="16">
        <f t="shared" si="53"/>
        <v>1.3541965904162234</v>
      </c>
      <c r="R357" s="17" t="e">
        <f>_xll.getRate("GBP LIBOR",K357)</f>
        <v>#NUM!</v>
      </c>
      <c r="S357" s="64">
        <f>IF('PoC Transaction'!$C$9/EOMONTH('PoC Transaction'!$C$9,0) = 1,   EOMONTH(DATE(YEAR($D$4),MONTH('PoC Transaction'!$C$9),DAY('PoC Transaction'!$C$9)),J358-$J$10-MONTH('PoC Transaction'!$C$9)+MONTH($D$4)+IF(DAY($D$4)&gt;=DAY('PoC Transaction'!$C$9),1,0)),
EDATE(DATE(YEAR($D$4),MONTH('PoC Transaction'!$C$9),DAY('PoC Transaction'!$C$9)),J358-$J$10-MONTH('PoC Transaction'!$C$9)+MONTH($D$4)+IF(DAY($D$4)&gt;=DAY('PoC Transaction'!$C$9),1,0)))</f>
        <v>53342</v>
      </c>
      <c r="T357" s="14">
        <f t="shared" si="52"/>
        <v>0.66223495241619434</v>
      </c>
      <c r="U357" s="60">
        <f t="shared" ca="1" si="54"/>
        <v>1.3539971312211962</v>
      </c>
    </row>
    <row r="358" spans="10:21" x14ac:dyDescent="0.4">
      <c r="J358" s="4">
        <v>349</v>
      </c>
      <c r="K358" s="51">
        <f t="shared" si="57"/>
        <v>53358</v>
      </c>
      <c r="L358" s="10">
        <f t="shared" si="55"/>
        <v>29.104109589041094</v>
      </c>
      <c r="M358" s="14">
        <f t="shared" si="51"/>
        <v>8.4931506849315067E-2</v>
      </c>
      <c r="N358" s="26">
        <f>SUM($M$6:M358)</f>
        <v>29.084924021259191</v>
      </c>
      <c r="O358" s="57">
        <f t="shared" si="58"/>
        <v>1.4281997117422396</v>
      </c>
      <c r="P358" s="14">
        <f t="shared" si="56"/>
        <v>0.6618445893150231</v>
      </c>
      <c r="Q358" s="16">
        <f t="shared" si="53"/>
        <v>1.3537843751786127</v>
      </c>
      <c r="R358" s="17" t="e">
        <f>_xll.getRate("GBP LIBOR",K358)</f>
        <v>#NUM!</v>
      </c>
      <c r="S358" s="64">
        <f>IF('PoC Transaction'!$C$9/EOMONTH('PoC Transaction'!$C$9,0) = 1,   EOMONTH(DATE(YEAR($D$4),MONTH('PoC Transaction'!$C$9),DAY('PoC Transaction'!$C$9)),J359-$J$10-MONTH('PoC Transaction'!$C$9)+MONTH($D$4)+IF(DAY($D$4)&gt;=DAY('PoC Transaction'!$C$9),1,0)),
EDATE(DATE(YEAR($D$4),MONTH('PoC Transaction'!$C$9),DAY('PoC Transaction'!$C$9)),J359-$J$10-MONTH('PoC Transaction'!$C$9)+MONTH($D$4)+IF(DAY($D$4)&gt;=DAY('PoC Transaction'!$C$9),1,0)))</f>
        <v>53373</v>
      </c>
      <c r="T358" s="14">
        <f t="shared" si="52"/>
        <v>0.66147894345189939</v>
      </c>
      <c r="U358" s="60">
        <f t="shared" ca="1" si="54"/>
        <v>1.353563545594838</v>
      </c>
    </row>
    <row r="359" spans="10:21" x14ac:dyDescent="0.4">
      <c r="J359" s="4">
        <v>350</v>
      </c>
      <c r="K359" s="51">
        <f t="shared" si="57"/>
        <v>53386</v>
      </c>
      <c r="L359" s="10">
        <f t="shared" si="55"/>
        <v>29.18082191780822</v>
      </c>
      <c r="M359" s="14">
        <f t="shared" si="51"/>
        <v>7.6712328767123292E-2</v>
      </c>
      <c r="N359" s="26">
        <f>SUM($M$6:M359)</f>
        <v>29.161636350026313</v>
      </c>
      <c r="O359" s="57">
        <f t="shared" si="58"/>
        <v>1.4280040125458842</v>
      </c>
      <c r="P359" s="14">
        <f t="shared" si="56"/>
        <v>0.66116221377533724</v>
      </c>
      <c r="Q359" s="16">
        <f t="shared" si="53"/>
        <v>1.3533721603446569</v>
      </c>
      <c r="R359" s="17" t="e">
        <f>_xll.getRate("GBP LIBOR",K359)</f>
        <v>#NUM!</v>
      </c>
      <c r="S359" s="64">
        <f>IF('PoC Transaction'!$C$9/EOMONTH('PoC Transaction'!$C$9,0) = 1,   EOMONTH(DATE(YEAR($D$4),MONTH('PoC Transaction'!$C$9),DAY('PoC Transaction'!$C$9)),J360-$J$10-MONTH('PoC Transaction'!$C$9)+MONTH($D$4)+IF(DAY($D$4)&gt;=DAY('PoC Transaction'!$C$9),1,0)),
EDATE(DATE(YEAR($D$4),MONTH('PoC Transaction'!$C$9),DAY('PoC Transaction'!$C$9)),J360-$J$10-MONTH('PoC Transaction'!$C$9)+MONTH($D$4)+IF(DAY($D$4)&gt;=DAY('PoC Transaction'!$C$9),1,0)))</f>
        <v>53401</v>
      </c>
      <c r="T359" s="14">
        <f t="shared" si="52"/>
        <v>0.6607970553469581</v>
      </c>
      <c r="U359" s="60">
        <f t="shared" ca="1" si="54"/>
        <v>1.3531659402351126</v>
      </c>
    </row>
    <row r="360" spans="10:21" x14ac:dyDescent="0.4">
      <c r="J360" s="4">
        <v>351</v>
      </c>
      <c r="K360" s="51">
        <f t="shared" si="57"/>
        <v>53417</v>
      </c>
      <c r="L360" s="10">
        <f t="shared" si="55"/>
        <v>29.265753424657536</v>
      </c>
      <c r="M360" s="14">
        <f t="shared" si="51"/>
        <v>8.4931506849315067E-2</v>
      </c>
      <c r="N360" s="26">
        <f>SUM($M$6:M360)</f>
        <v>29.246567856875629</v>
      </c>
      <c r="O360" s="57">
        <f t="shared" si="58"/>
        <v>1.4277873455784909</v>
      </c>
      <c r="P360" s="14">
        <f t="shared" si="56"/>
        <v>0.66040777531260608</v>
      </c>
      <c r="Q360" s="16">
        <f t="shared" si="53"/>
        <v>1.3529459725810433</v>
      </c>
      <c r="R360" s="17" t="e">
        <f>_xll.getRate("GBP LIBOR",K360)</f>
        <v>#NUM!</v>
      </c>
      <c r="S360" s="64">
        <f>IF('PoC Transaction'!$C$9/EOMONTH('PoC Transaction'!$C$9,0) = 1,   EOMONTH(DATE(YEAR($D$4),MONTH('PoC Transaction'!$C$9),DAY('PoC Transaction'!$C$9)),J361-$J$10-MONTH('PoC Transaction'!$C$9)+MONTH($D$4)+IF(DAY($D$4)&gt;=DAY('PoC Transaction'!$C$9),1,0)),
EDATE(DATE(YEAR($D$4),MONTH('PoC Transaction'!$C$9),DAY('PoC Transaction'!$C$9)),J361-$J$10-MONTH('PoC Transaction'!$C$9)+MONTH($D$4)+IF(DAY($D$4)&gt;=DAY('PoC Transaction'!$C$9),1,0)))</f>
        <v>53432</v>
      </c>
      <c r="T360" s="14">
        <f t="shared" si="52"/>
        <v>0.66004314761918481</v>
      </c>
      <c r="U360" s="60">
        <f t="shared" ca="1" si="54"/>
        <v>1.3527328786901993</v>
      </c>
    </row>
    <row r="361" spans="10:21" x14ac:dyDescent="0.4">
      <c r="J361" s="4">
        <v>352</v>
      </c>
      <c r="K361" s="51">
        <f t="shared" si="57"/>
        <v>53447</v>
      </c>
      <c r="L361" s="10">
        <f t="shared" si="55"/>
        <v>29.347945205479451</v>
      </c>
      <c r="M361" s="14">
        <f t="shared" si="51"/>
        <v>8.2191780821917818E-2</v>
      </c>
      <c r="N361" s="26">
        <f>SUM($M$6:M361)</f>
        <v>29.328759637697548</v>
      </c>
      <c r="O361" s="57">
        <f t="shared" si="58"/>
        <v>1.42757766786811</v>
      </c>
      <c r="P361" s="14">
        <f t="shared" si="56"/>
        <v>0.65967872124585669</v>
      </c>
      <c r="Q361" s="16">
        <f t="shared" si="53"/>
        <v>1.3525197852472859</v>
      </c>
      <c r="R361" s="17" t="e">
        <f>_xll.getRate("GBP LIBOR",K361)</f>
        <v>#NUM!</v>
      </c>
      <c r="S361" s="64">
        <f>IF('PoC Transaction'!$C$9/EOMONTH('PoC Transaction'!$C$9,0) = 1,   EOMONTH(DATE(YEAR($D$4),MONTH('PoC Transaction'!$C$9),DAY('PoC Transaction'!$C$9)),J362-$J$10-MONTH('PoC Transaction'!$C$9)+MONTH($D$4)+IF(DAY($D$4)&gt;=DAY('PoC Transaction'!$C$9),1,0)),
EDATE(DATE(YEAR($D$4),MONTH('PoC Transaction'!$C$9),DAY('PoC Transaction'!$C$9)),J362-$J$10-MONTH('PoC Transaction'!$C$9)+MONTH($D$4)+IF(DAY($D$4)&gt;=DAY('PoC Transaction'!$C$9),1,0)))</f>
        <v>53462</v>
      </c>
      <c r="T361" s="14">
        <f t="shared" si="52"/>
        <v>0.65931461001619873</v>
      </c>
      <c r="U361" s="60">
        <f t="shared" ca="1" si="54"/>
        <v>1.3523135655755247</v>
      </c>
    </row>
    <row r="362" spans="10:21" x14ac:dyDescent="0.4">
      <c r="J362" s="4">
        <v>353</v>
      </c>
      <c r="K362" s="51">
        <f t="shared" si="57"/>
        <v>53478</v>
      </c>
      <c r="L362" s="10">
        <f t="shared" si="55"/>
        <v>29.432876712328767</v>
      </c>
      <c r="M362" s="14">
        <f t="shared" si="51"/>
        <v>8.4931506849315067E-2</v>
      </c>
      <c r="N362" s="26">
        <f>SUM($M$6:M362)</f>
        <v>29.413691144546863</v>
      </c>
      <c r="O362" s="57">
        <f t="shared" si="58"/>
        <v>1.4273610009007165</v>
      </c>
      <c r="P362" s="14">
        <f t="shared" si="56"/>
        <v>0.65892644621771024</v>
      </c>
      <c r="Q362" s="16">
        <f t="shared" si="53"/>
        <v>1.3520935983884153</v>
      </c>
      <c r="R362" s="17" t="e">
        <f>_xll.getRate("GBP LIBOR",K362)</f>
        <v>#NUM!</v>
      </c>
      <c r="S362" s="64">
        <f>IF('PoC Transaction'!$C$9/EOMONTH('PoC Transaction'!$C$9,0) = 1,   EOMONTH(DATE(YEAR($D$4),MONTH('PoC Transaction'!$C$9),DAY('PoC Transaction'!$C$9)),J363-$J$10-MONTH('PoC Transaction'!$C$9)+MONTH($D$4)+IF(DAY($D$4)&gt;=DAY('PoC Transaction'!$C$9),1,0)),
EDATE(DATE(YEAR($D$4),MONTH('PoC Transaction'!$C$9),DAY('PoC Transaction'!$C$9)),J363-$J$10-MONTH('PoC Transaction'!$C$9)+MONTH($D$4)+IF(DAY($D$4)&gt;=DAY('PoC Transaction'!$C$9),1,0)))</f>
        <v>53493</v>
      </c>
      <c r="T362" s="14">
        <f t="shared" si="52"/>
        <v>0.65856286401320774</v>
      </c>
      <c r="U362" s="60">
        <f t="shared" ca="1" si="54"/>
        <v>1.3518805049496319</v>
      </c>
    </row>
    <row r="363" spans="10:21" x14ac:dyDescent="0.4">
      <c r="J363" s="4">
        <v>354</v>
      </c>
      <c r="K363" s="51">
        <f t="shared" si="57"/>
        <v>53508</v>
      </c>
      <c r="L363" s="10">
        <f t="shared" si="55"/>
        <v>29.515068493150686</v>
      </c>
      <c r="M363" s="14">
        <f t="shared" si="51"/>
        <v>8.2191780821917818E-2</v>
      </c>
      <c r="N363" s="26">
        <f>SUM($M$6:M363)</f>
        <v>29.495882925368782</v>
      </c>
      <c r="O363" s="57">
        <f t="shared" si="58"/>
        <v>1.4271513231903357</v>
      </c>
      <c r="P363" s="14">
        <f t="shared" si="56"/>
        <v>0.65819948242596704</v>
      </c>
      <c r="Q363" s="16">
        <f t="shared" si="53"/>
        <v>1.3516674119589123</v>
      </c>
      <c r="R363" s="17" t="e">
        <f>_xll.getRate("GBP LIBOR",K363)</f>
        <v>#NUM!</v>
      </c>
      <c r="S363" s="64">
        <f>IF('PoC Transaction'!$C$9/EOMONTH('PoC Transaction'!$C$9,0) = 1,   EOMONTH(DATE(YEAR($D$4),MONTH('PoC Transaction'!$C$9),DAY('PoC Transaction'!$C$9)),J364-$J$10-MONTH('PoC Transaction'!$C$9)+MONTH($D$4)+IF(DAY($D$4)&gt;=DAY('PoC Transaction'!$C$9),1,0)),
EDATE(DATE(YEAR($D$4),MONTH('PoC Transaction'!$C$9),DAY('PoC Transaction'!$C$9)),J364-$J$10-MONTH('PoC Transaction'!$C$9)+MONTH($D$4)+IF(DAY($D$4)&gt;=DAY('PoC Transaction'!$C$9),1,0)))</f>
        <v>53523</v>
      </c>
      <c r="T363" s="14">
        <f t="shared" si="52"/>
        <v>0.657836415025294</v>
      </c>
      <c r="U363" s="60">
        <f t="shared" ca="1" si="54"/>
        <v>1.3514578120693566</v>
      </c>
    </row>
    <row r="364" spans="10:21" x14ac:dyDescent="0.4">
      <c r="J364" s="4">
        <v>355</v>
      </c>
      <c r="K364" s="51">
        <f t="shared" si="57"/>
        <v>53539</v>
      </c>
      <c r="L364" s="10">
        <f t="shared" si="55"/>
        <v>29.6</v>
      </c>
      <c r="M364" s="14">
        <f t="shared" si="51"/>
        <v>8.4931506849315067E-2</v>
      </c>
      <c r="N364" s="26">
        <f>SUM($M$6:M364)</f>
        <v>29.580814432218098</v>
      </c>
      <c r="O364" s="57">
        <f t="shared" si="58"/>
        <v>1.4269346562229421</v>
      </c>
      <c r="P364" s="14">
        <f t="shared" si="56"/>
        <v>0.65744936387112873</v>
      </c>
      <c r="Q364" s="16">
        <f t="shared" si="53"/>
        <v>1.351234239331589</v>
      </c>
      <c r="R364" s="17" t="e">
        <f>_xll.getRate("GBP LIBOR",K364)</f>
        <v>#NUM!</v>
      </c>
      <c r="S364" s="64">
        <f>IF('PoC Transaction'!$C$9/EOMONTH('PoC Transaction'!$C$9,0) = 1,   EOMONTH(DATE(YEAR($D$4),MONTH('PoC Transaction'!$C$9),DAY('PoC Transaction'!$C$9)),J365-$J$10-MONTH('PoC Transaction'!$C$9)+MONTH($D$4)+IF(DAY($D$4)&gt;=DAY('PoC Transaction'!$C$9),1,0)),
EDATE(DATE(YEAR($D$4),MONTH('PoC Transaction'!$C$9),DAY('PoC Transaction'!$C$9)),J365-$J$10-MONTH('PoC Transaction'!$C$9)+MONTH($D$4)+IF(DAY($D$4)&gt;=DAY('PoC Transaction'!$C$9),1,0)))</f>
        <v>53554</v>
      </c>
      <c r="T364" s="14">
        <f t="shared" si="52"/>
        <v>0.65708682565336918</v>
      </c>
      <c r="U364" s="60">
        <f t="shared" ca="1" si="54"/>
        <v>1.3510280203067992</v>
      </c>
    </row>
    <row r="365" spans="10:21" x14ac:dyDescent="0.4">
      <c r="J365" s="4">
        <v>356</v>
      </c>
      <c r="K365" s="51">
        <f t="shared" si="57"/>
        <v>53570</v>
      </c>
      <c r="L365" s="10">
        <f t="shared" si="55"/>
        <v>29.684931506849313</v>
      </c>
      <c r="M365" s="14">
        <f t="shared" si="51"/>
        <v>8.4931506849315067E-2</v>
      </c>
      <c r="N365" s="26">
        <f>SUM($M$6:M365)</f>
        <v>29.665745939067413</v>
      </c>
      <c r="O365" s="57">
        <f t="shared" si="58"/>
        <v>1.4267179892555486</v>
      </c>
      <c r="P365" s="14">
        <f t="shared" si="56"/>
        <v>0.6567003385690966</v>
      </c>
      <c r="Q365" s="16">
        <f t="shared" si="53"/>
        <v>1.3508080538094491</v>
      </c>
      <c r="R365" s="17" t="e">
        <f>_xll.getRate("GBP LIBOR",K365)</f>
        <v>#NUM!</v>
      </c>
      <c r="S365" s="64">
        <f>IF('PoC Transaction'!$C$9/EOMONTH('PoC Transaction'!$C$9,0) = 1,   EOMONTH(DATE(YEAR($D$4),MONTH('PoC Transaction'!$C$9),DAY('PoC Transaction'!$C$9)),J366-$J$10-MONTH('PoC Transaction'!$C$9)+MONTH($D$4)+IF(DAY($D$4)&gt;=DAY('PoC Transaction'!$C$9),1,0)),
EDATE(DATE(YEAR($D$4),MONTH('PoC Transaction'!$C$9),DAY('PoC Transaction'!$C$9)),J366-$J$10-MONTH('PoC Transaction'!$C$9)+MONTH($D$4)+IF(DAY($D$4)&gt;=DAY('PoC Transaction'!$C$9),1,0)))</f>
        <v>53585</v>
      </c>
      <c r="T365" s="14">
        <f t="shared" si="52"/>
        <v>0.65633832680924131</v>
      </c>
      <c r="U365" s="60">
        <f t="shared" ca="1" si="54"/>
        <v>1.350594961051188</v>
      </c>
    </row>
    <row r="366" spans="10:21" x14ac:dyDescent="0.4">
      <c r="J366" s="4">
        <v>357</v>
      </c>
      <c r="K366" s="51">
        <f t="shared" si="57"/>
        <v>53600</v>
      </c>
      <c r="L366" s="10">
        <f t="shared" si="55"/>
        <v>29.767123287671232</v>
      </c>
      <c r="M366" s="14">
        <f t="shared" si="51"/>
        <v>8.2191780821917818E-2</v>
      </c>
      <c r="N366" s="26">
        <f>SUM($M$6:M366)</f>
        <v>29.747937719889332</v>
      </c>
      <c r="O366" s="57">
        <f t="shared" si="58"/>
        <v>1.426508311545168</v>
      </c>
      <c r="P366" s="14">
        <f t="shared" si="56"/>
        <v>0.65597651461150974</v>
      </c>
      <c r="Q366" s="16">
        <f t="shared" si="53"/>
        <v>1.3503818687406355</v>
      </c>
      <c r="R366" s="17" t="e">
        <f>_xll.getRate("GBP LIBOR",K366)</f>
        <v>#NUM!</v>
      </c>
      <c r="S366" s="64">
        <f>IF('PoC Transaction'!$C$9/EOMONTH('PoC Transaction'!$C$9,0) = 1,   EOMONTH(DATE(YEAR($D$4),MONTH('PoC Transaction'!$C$9),DAY('PoC Transaction'!$C$9)),J367-$J$10-MONTH('PoC Transaction'!$C$9)+MONTH($D$4)+IF(DAY($D$4)&gt;=DAY('PoC Transaction'!$C$9),1,0)),
EDATE(DATE(YEAR($D$4),MONTH('PoC Transaction'!$C$9),DAY('PoC Transaction'!$C$9)),J367-$J$10-MONTH('PoC Transaction'!$C$9)+MONTH($D$4)+IF(DAY($D$4)&gt;=DAY('PoC Transaction'!$C$9),1,0)))</f>
        <v>53615</v>
      </c>
      <c r="T366" s="14">
        <f t="shared" si="52"/>
        <v>0.65561501516309151</v>
      </c>
      <c r="U366" s="60">
        <f t="shared" ca="1" si="54"/>
        <v>1.3501756501534068</v>
      </c>
    </row>
    <row r="367" spans="10:21" x14ac:dyDescent="0.4">
      <c r="J367" s="4">
        <v>358</v>
      </c>
      <c r="K367" s="51">
        <f t="shared" si="57"/>
        <v>53631</v>
      </c>
      <c r="L367" s="10">
        <f t="shared" si="55"/>
        <v>29.852054794520548</v>
      </c>
      <c r="M367" s="14">
        <f t="shared" si="51"/>
        <v>8.4931506849315067E-2</v>
      </c>
      <c r="N367" s="26">
        <f>SUM($M$6:M367)</f>
        <v>29.832869226738648</v>
      </c>
      <c r="O367" s="57">
        <f t="shared" si="58"/>
        <v>1.4262916445777745</v>
      </c>
      <c r="P367" s="14">
        <f t="shared" si="56"/>
        <v>0.65522963533045941</v>
      </c>
      <c r="Q367" s="16">
        <f t="shared" si="53"/>
        <v>1.3499556841228832</v>
      </c>
      <c r="R367" s="17" t="e">
        <f>_xll.getRate("GBP LIBOR",K367)</f>
        <v>#NUM!</v>
      </c>
      <c r="S367" s="64">
        <f>IF('PoC Transaction'!$C$9/EOMONTH('PoC Transaction'!$C$9,0) = 1,   EOMONTH(DATE(YEAR($D$4),MONTH('PoC Transaction'!$C$9),DAY('PoC Transaction'!$C$9)),J368-$J$10-MONTH('PoC Transaction'!$C$9)+MONTH($D$4)+IF(DAY($D$4)&gt;=DAY('PoC Transaction'!$C$9),1,0)),
EDATE(DATE(YEAR($D$4),MONTH('PoC Transaction'!$C$9),DAY('PoC Transaction'!$C$9)),J368-$J$10-MONTH('PoC Transaction'!$C$9)+MONTH($D$4)+IF(DAY($D$4)&gt;=DAY('PoC Transaction'!$C$9),1,0)))</f>
        <v>53646</v>
      </c>
      <c r="T367" s="14">
        <f t="shared" si="52"/>
        <v>0.65486866064530602</v>
      </c>
      <c r="U367" s="60">
        <f t="shared" ca="1" si="54"/>
        <v>1.3497425918088002</v>
      </c>
    </row>
    <row r="368" spans="10:21" x14ac:dyDescent="0.4">
      <c r="J368" s="4">
        <v>359</v>
      </c>
      <c r="K368" s="51">
        <f t="shared" si="57"/>
        <v>53661</v>
      </c>
      <c r="L368" s="10">
        <f t="shared" si="55"/>
        <v>29.934246575342467</v>
      </c>
      <c r="M368" s="14">
        <f t="shared" si="51"/>
        <v>8.2191780821917818E-2</v>
      </c>
      <c r="N368" s="26">
        <f>SUM($M$6:M368)</f>
        <v>29.915061007560567</v>
      </c>
      <c r="O368" s="57">
        <f t="shared" si="58"/>
        <v>1.4260819668673936</v>
      </c>
      <c r="P368" s="14">
        <f t="shared" si="56"/>
        <v>0.65450788482588818</v>
      </c>
      <c r="Q368" s="16">
        <f t="shared" si="53"/>
        <v>1.3495294999426921</v>
      </c>
      <c r="R368" s="17" t="e">
        <f>_xll.getRate("GBP LIBOR",K368)</f>
        <v>#NUM!</v>
      </c>
      <c r="S368" s="88">
        <f>IF('PoC Transaction'!$C$9/EOMONTH('PoC Transaction'!$C$9,0) = 1,   EOMONTH(DATE(YEAR($D$4),MONTH('PoC Transaction'!$C$9),DAY('PoC Transaction'!$C$9)),J369-$J$10-MONTH('PoC Transaction'!$C$9)+MONTH($D$4)+IF(DAY($D$4)&gt;=DAY('PoC Transaction'!$C$9),1,0)),
EDATE(DATE(YEAR($D$4),MONTH('PoC Transaction'!$C$9),DAY('PoC Transaction'!$C$9)),J369-$J$10-MONTH('PoC Transaction'!$C$9)+MONTH($D$4)+IF(DAY($D$4)&gt;=DAY('PoC Transaction'!$C$9),1,0)))</f>
        <v>53676</v>
      </c>
      <c r="T368" s="84">
        <f t="shared" si="52"/>
        <v>0.65414742080694699</v>
      </c>
      <c r="U368" s="89" t="e">
        <f t="shared" ca="1" si="54"/>
        <v>#DIV/0!</v>
      </c>
    </row>
    <row r="369" spans="10:21" x14ac:dyDescent="0.4">
      <c r="J369" s="81">
        <v>360</v>
      </c>
      <c r="K369" s="82">
        <f t="shared" si="57"/>
        <v>53692</v>
      </c>
      <c r="L369" s="83">
        <f t="shared" si="55"/>
        <v>30.019178082191782</v>
      </c>
      <c r="M369" s="84">
        <f t="shared" si="51"/>
        <v>8.4931506849315067E-2</v>
      </c>
      <c r="N369" s="85">
        <f>SUM($M$6:M369)</f>
        <v>29.999992514409882</v>
      </c>
      <c r="O369" s="54">
        <f>E33</f>
        <v>1.4258652999000001</v>
      </c>
      <c r="P369" s="84">
        <f t="shared" si="56"/>
        <v>0.65376314466625085</v>
      </c>
      <c r="Q369" s="86" t="e">
        <f>((P369/#REF!)^(1/#REF!)-1)*100</f>
        <v>#REF!</v>
      </c>
      <c r="U369" s="58"/>
    </row>
  </sheetData>
  <mergeCells count="1">
    <mergeCell ref="M4:O4"/>
  </mergeCells>
  <phoneticPr fontId="0" type="noConversion"/>
  <dataValidations disablePrompts="1" count="3">
    <dataValidation type="list" allowBlank="1" showInputMessage="1" showErrorMessage="1" sqref="F7:F33">
      <formula1>List9</formula1>
    </dataValidation>
    <dataValidation type="list" allowBlank="1" showInputMessage="1" showErrorMessage="1" sqref="G7:G33">
      <formula1>List10</formula1>
    </dataValidation>
    <dataValidation type="list" allowBlank="1" showInputMessage="1" showErrorMessage="1" sqref="H7:H33">
      <formula1>List11</formula1>
    </dataValidation>
  </dataValidations>
  <pageMargins left="0.75" right="0.75" top="1" bottom="1" header="0.5" footer="0.5"/>
  <pageSetup paperSize="9" orientation="portrait" r:id="rId1"/>
  <headerFooter alignWithMargins="0">
    <oddFooter>&amp;LRESTRICTED</oddFooter>
    <evenFooter>&amp;LRESTRICTED</evenFooter>
    <firstFooter>&amp;LRESTRICTED</first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H30"/>
  <sheetViews>
    <sheetView zoomScale="85" zoomScaleNormal="85" workbookViewId="0"/>
  </sheetViews>
  <sheetFormatPr defaultColWidth="9.1640625" defaultRowHeight="12.3" x14ac:dyDescent="0.4"/>
  <cols>
    <col min="1" max="1" width="9.1640625" style="17"/>
    <col min="2" max="2" width="5.27734375" style="19" customWidth="1"/>
    <col min="3" max="3" width="6.1640625" style="17" bestFit="1" customWidth="1"/>
    <col min="4" max="4" width="11.27734375" style="17" bestFit="1" customWidth="1"/>
    <col min="5" max="5" width="19.1640625" style="17" customWidth="1"/>
    <col min="6" max="6" width="21.5546875" style="17" customWidth="1"/>
    <col min="7" max="7" width="21.83203125" style="17" customWidth="1"/>
    <col min="8" max="8" width="21.1640625" style="17" customWidth="1"/>
    <col min="9" max="16384" width="9.1640625" style="17"/>
  </cols>
  <sheetData>
    <row r="3" spans="2:8" x14ac:dyDescent="0.4">
      <c r="B3" s="47" t="s">
        <v>68</v>
      </c>
      <c r="C3" s="31" t="s">
        <v>1</v>
      </c>
      <c r="D3" s="31" t="s">
        <v>58</v>
      </c>
      <c r="E3" s="31" t="s">
        <v>108</v>
      </c>
      <c r="F3" s="31" t="s">
        <v>69</v>
      </c>
      <c r="G3" s="31" t="s">
        <v>70</v>
      </c>
      <c r="H3" s="31" t="s">
        <v>71</v>
      </c>
    </row>
    <row r="4" spans="2:8" x14ac:dyDescent="0.4">
      <c r="B4" s="47" t="str">
        <f>C4&amp;"_"&amp;D4</f>
        <v>1_Day</v>
      </c>
      <c r="C4" s="32">
        <v>1</v>
      </c>
      <c r="D4" s="32" t="s">
        <v>62</v>
      </c>
      <c r="E4" s="38">
        <v>0</v>
      </c>
      <c r="F4" s="38">
        <v>2</v>
      </c>
      <c r="G4" s="38">
        <v>-2</v>
      </c>
      <c r="H4" s="38">
        <v>0</v>
      </c>
    </row>
    <row r="5" spans="2:8" x14ac:dyDescent="0.4">
      <c r="B5" s="47" t="str">
        <f t="shared" ref="B5:B30" si="0">C5&amp;"_"&amp;D5</f>
        <v>1_Week</v>
      </c>
      <c r="C5" s="32">
        <v>1</v>
      </c>
      <c r="D5" s="32" t="s">
        <v>64</v>
      </c>
      <c r="E5" s="38">
        <v>0</v>
      </c>
      <c r="F5" s="38">
        <v>2</v>
      </c>
      <c r="G5" s="38">
        <v>-2</v>
      </c>
      <c r="H5" s="38">
        <v>0</v>
      </c>
    </row>
    <row r="6" spans="2:8" x14ac:dyDescent="0.4">
      <c r="B6" s="47" t="str">
        <f t="shared" si="0"/>
        <v>2_Week</v>
      </c>
      <c r="C6" s="32">
        <v>2</v>
      </c>
      <c r="D6" s="32" t="s">
        <v>64</v>
      </c>
      <c r="E6" s="38">
        <v>0</v>
      </c>
      <c r="F6" s="38">
        <v>2</v>
      </c>
      <c r="G6" s="38">
        <v>-2</v>
      </c>
      <c r="H6" s="38">
        <v>0</v>
      </c>
    </row>
    <row r="7" spans="2:8" x14ac:dyDescent="0.4">
      <c r="B7" s="47" t="str">
        <f t="shared" si="0"/>
        <v>1_Month</v>
      </c>
      <c r="C7" s="32">
        <v>1</v>
      </c>
      <c r="D7" s="32" t="s">
        <v>59</v>
      </c>
      <c r="E7" s="38">
        <v>0</v>
      </c>
      <c r="F7" s="38">
        <v>2</v>
      </c>
      <c r="G7" s="38">
        <v>-2</v>
      </c>
      <c r="H7" s="38">
        <v>0</v>
      </c>
    </row>
    <row r="8" spans="2:8" x14ac:dyDescent="0.4">
      <c r="B8" s="47" t="str">
        <f t="shared" si="0"/>
        <v>2_Month</v>
      </c>
      <c r="C8" s="32">
        <v>2</v>
      </c>
      <c r="D8" s="32" t="s">
        <v>59</v>
      </c>
      <c r="E8" s="38">
        <v>0</v>
      </c>
      <c r="F8" s="38">
        <v>2</v>
      </c>
      <c r="G8" s="38">
        <v>-2</v>
      </c>
      <c r="H8" s="38">
        <v>0.1</v>
      </c>
    </row>
    <row r="9" spans="2:8" x14ac:dyDescent="0.4">
      <c r="B9" s="47" t="str">
        <f t="shared" si="0"/>
        <v>3_Month</v>
      </c>
      <c r="C9" s="32">
        <v>3</v>
      </c>
      <c r="D9" s="32" t="s">
        <v>59</v>
      </c>
      <c r="E9" s="38">
        <v>0</v>
      </c>
      <c r="F9" s="38">
        <v>2</v>
      </c>
      <c r="G9" s="38">
        <v>-2</v>
      </c>
      <c r="H9" s="38">
        <v>0.1</v>
      </c>
    </row>
    <row r="10" spans="2:8" x14ac:dyDescent="0.4">
      <c r="B10" s="47" t="str">
        <f t="shared" si="0"/>
        <v>4_Month</v>
      </c>
      <c r="C10" s="32">
        <v>4</v>
      </c>
      <c r="D10" s="32" t="s">
        <v>59</v>
      </c>
      <c r="E10" s="38">
        <v>0</v>
      </c>
      <c r="F10" s="38">
        <v>2</v>
      </c>
      <c r="G10" s="38">
        <v>-2</v>
      </c>
      <c r="H10" s="38">
        <v>0.1</v>
      </c>
    </row>
    <row r="11" spans="2:8" x14ac:dyDescent="0.4">
      <c r="B11" s="47" t="str">
        <f t="shared" si="0"/>
        <v>5_Month</v>
      </c>
      <c r="C11" s="32">
        <v>5</v>
      </c>
      <c r="D11" s="32" t="s">
        <v>59</v>
      </c>
      <c r="E11" s="38">
        <v>0</v>
      </c>
      <c r="F11" s="38">
        <v>2</v>
      </c>
      <c r="G11" s="38">
        <v>-2</v>
      </c>
      <c r="H11" s="38">
        <v>0.1</v>
      </c>
    </row>
    <row r="12" spans="2:8" x14ac:dyDescent="0.4">
      <c r="B12" s="47" t="str">
        <f t="shared" si="0"/>
        <v>6_Month</v>
      </c>
      <c r="C12" s="32">
        <v>6</v>
      </c>
      <c r="D12" s="32" t="s">
        <v>59</v>
      </c>
      <c r="E12" s="38">
        <v>0</v>
      </c>
      <c r="F12" s="38">
        <v>2</v>
      </c>
      <c r="G12" s="38">
        <v>-2</v>
      </c>
      <c r="H12" s="38">
        <v>0.1</v>
      </c>
    </row>
    <row r="13" spans="2:8" x14ac:dyDescent="0.4">
      <c r="B13" s="47" t="str">
        <f t="shared" si="0"/>
        <v>7_Month</v>
      </c>
      <c r="C13" s="32">
        <v>7</v>
      </c>
      <c r="D13" s="32" t="s">
        <v>59</v>
      </c>
      <c r="E13" s="38">
        <v>0</v>
      </c>
      <c r="F13" s="38">
        <v>2</v>
      </c>
      <c r="G13" s="38">
        <v>-2</v>
      </c>
      <c r="H13" s="38">
        <v>0.5</v>
      </c>
    </row>
    <row r="14" spans="2:8" x14ac:dyDescent="0.4">
      <c r="B14" s="47" t="str">
        <f t="shared" si="0"/>
        <v>8_Month</v>
      </c>
      <c r="C14" s="32">
        <v>8</v>
      </c>
      <c r="D14" s="32" t="s">
        <v>59</v>
      </c>
      <c r="E14" s="38">
        <v>0</v>
      </c>
      <c r="F14" s="38">
        <v>2</v>
      </c>
      <c r="G14" s="38">
        <v>-2</v>
      </c>
      <c r="H14" s="38">
        <v>0.5</v>
      </c>
    </row>
    <row r="15" spans="2:8" x14ac:dyDescent="0.4">
      <c r="B15" s="47" t="str">
        <f t="shared" si="0"/>
        <v>9_Month</v>
      </c>
      <c r="C15" s="32">
        <v>9</v>
      </c>
      <c r="D15" s="32" t="s">
        <v>59</v>
      </c>
      <c r="E15" s="38">
        <v>0</v>
      </c>
      <c r="F15" s="38">
        <v>2</v>
      </c>
      <c r="G15" s="38">
        <v>-2</v>
      </c>
      <c r="H15" s="38">
        <v>0.5</v>
      </c>
    </row>
    <row r="16" spans="2:8" x14ac:dyDescent="0.4">
      <c r="B16" s="47" t="str">
        <f t="shared" si="0"/>
        <v>10_Month</v>
      </c>
      <c r="C16" s="32">
        <v>10</v>
      </c>
      <c r="D16" s="32" t="s">
        <v>59</v>
      </c>
      <c r="E16" s="38">
        <v>0</v>
      </c>
      <c r="F16" s="38">
        <v>2</v>
      </c>
      <c r="G16" s="38">
        <v>-2</v>
      </c>
      <c r="H16" s="38">
        <v>0.5</v>
      </c>
    </row>
    <row r="17" spans="2:8" x14ac:dyDescent="0.4">
      <c r="B17" s="47" t="str">
        <f t="shared" si="0"/>
        <v>11_Month</v>
      </c>
      <c r="C17" s="32">
        <v>11</v>
      </c>
      <c r="D17" s="32" t="s">
        <v>59</v>
      </c>
      <c r="E17" s="38">
        <v>0</v>
      </c>
      <c r="F17" s="38">
        <v>2</v>
      </c>
      <c r="G17" s="38">
        <v>-2</v>
      </c>
      <c r="H17" s="38">
        <v>0.5</v>
      </c>
    </row>
    <row r="18" spans="2:8" x14ac:dyDescent="0.4">
      <c r="B18" s="47" t="str">
        <f t="shared" si="0"/>
        <v>12_Month</v>
      </c>
      <c r="C18" s="32">
        <v>12</v>
      </c>
      <c r="D18" s="32" t="s">
        <v>59</v>
      </c>
      <c r="E18" s="38">
        <v>0</v>
      </c>
      <c r="F18" s="38">
        <v>2</v>
      </c>
      <c r="G18" s="38">
        <v>-2</v>
      </c>
      <c r="H18" s="38">
        <v>0.5</v>
      </c>
    </row>
    <row r="19" spans="2:8" x14ac:dyDescent="0.4">
      <c r="B19" s="47" t="str">
        <f t="shared" si="0"/>
        <v>15_Month</v>
      </c>
      <c r="C19" s="32">
        <v>15</v>
      </c>
      <c r="D19" s="32" t="s">
        <v>59</v>
      </c>
      <c r="E19" s="38">
        <v>0</v>
      </c>
      <c r="F19" s="38">
        <v>2</v>
      </c>
      <c r="G19" s="38">
        <v>-2</v>
      </c>
      <c r="H19" s="38">
        <v>1</v>
      </c>
    </row>
    <row r="20" spans="2:8" x14ac:dyDescent="0.4">
      <c r="B20" s="47" t="str">
        <f t="shared" si="0"/>
        <v>18_Month</v>
      </c>
      <c r="C20" s="32">
        <v>18</v>
      </c>
      <c r="D20" s="32" t="s">
        <v>59</v>
      </c>
      <c r="E20" s="38">
        <v>0</v>
      </c>
      <c r="F20" s="38">
        <v>2</v>
      </c>
      <c r="G20" s="38">
        <v>-2</v>
      </c>
      <c r="H20" s="38">
        <v>1</v>
      </c>
    </row>
    <row r="21" spans="2:8" x14ac:dyDescent="0.4">
      <c r="B21" s="47" t="str">
        <f t="shared" si="0"/>
        <v>24_Month</v>
      </c>
      <c r="C21" s="32">
        <v>24</v>
      </c>
      <c r="D21" s="32" t="s">
        <v>59</v>
      </c>
      <c r="E21" s="38">
        <v>0</v>
      </c>
      <c r="F21" s="38">
        <v>2</v>
      </c>
      <c r="G21" s="38">
        <v>-2</v>
      </c>
      <c r="H21" s="38">
        <v>1</v>
      </c>
    </row>
    <row r="22" spans="2:8" x14ac:dyDescent="0.4">
      <c r="B22" s="47" t="str">
        <f t="shared" si="0"/>
        <v>36_Month</v>
      </c>
      <c r="C22" s="32">
        <v>36</v>
      </c>
      <c r="D22" s="32" t="s">
        <v>59</v>
      </c>
      <c r="E22" s="38">
        <v>0</v>
      </c>
      <c r="F22" s="38">
        <v>2</v>
      </c>
      <c r="G22" s="38">
        <v>-2</v>
      </c>
      <c r="H22" s="38">
        <v>1</v>
      </c>
    </row>
    <row r="23" spans="2:8" x14ac:dyDescent="0.4">
      <c r="B23" s="47" t="str">
        <f t="shared" si="0"/>
        <v>48_Month</v>
      </c>
      <c r="C23" s="32">
        <v>48</v>
      </c>
      <c r="D23" s="32" t="s">
        <v>59</v>
      </c>
      <c r="E23" s="38">
        <v>0</v>
      </c>
      <c r="F23" s="38">
        <v>2</v>
      </c>
      <c r="G23" s="38">
        <v>-2</v>
      </c>
      <c r="H23" s="38">
        <v>1</v>
      </c>
    </row>
    <row r="24" spans="2:8" x14ac:dyDescent="0.4">
      <c r="B24" s="47" t="str">
        <f t="shared" si="0"/>
        <v>60_Month</v>
      </c>
      <c r="C24" s="32">
        <v>60</v>
      </c>
      <c r="D24" s="32" t="s">
        <v>59</v>
      </c>
      <c r="E24" s="38">
        <v>0</v>
      </c>
      <c r="F24" s="38">
        <v>2</v>
      </c>
      <c r="G24" s="38">
        <v>-2</v>
      </c>
      <c r="H24" s="38">
        <v>1</v>
      </c>
    </row>
    <row r="25" spans="2:8" x14ac:dyDescent="0.4">
      <c r="B25" s="47" t="str">
        <f t="shared" si="0"/>
        <v>72_Month</v>
      </c>
      <c r="C25" s="32">
        <v>72</v>
      </c>
      <c r="D25" s="32" t="s">
        <v>59</v>
      </c>
      <c r="E25" s="38">
        <v>0</v>
      </c>
      <c r="F25" s="38">
        <v>2</v>
      </c>
      <c r="G25" s="38">
        <v>-2</v>
      </c>
      <c r="H25" s="38">
        <v>1</v>
      </c>
    </row>
    <row r="26" spans="2:8" x14ac:dyDescent="0.4">
      <c r="B26" s="47" t="str">
        <f t="shared" si="0"/>
        <v>84_Month</v>
      </c>
      <c r="C26" s="32">
        <v>84</v>
      </c>
      <c r="D26" s="32" t="s">
        <v>59</v>
      </c>
      <c r="E26" s="38">
        <v>0</v>
      </c>
      <c r="F26" s="38">
        <v>2</v>
      </c>
      <c r="G26" s="38">
        <v>-2</v>
      </c>
      <c r="H26" s="38">
        <v>1</v>
      </c>
    </row>
    <row r="27" spans="2:8" x14ac:dyDescent="0.4">
      <c r="B27" s="47" t="str">
        <f t="shared" si="0"/>
        <v>120_Month</v>
      </c>
      <c r="C27" s="32">
        <v>120</v>
      </c>
      <c r="D27" s="32" t="s">
        <v>59</v>
      </c>
      <c r="E27" s="38">
        <v>0</v>
      </c>
      <c r="F27" s="38">
        <v>2</v>
      </c>
      <c r="G27" s="38">
        <v>-2</v>
      </c>
      <c r="H27" s="38">
        <v>1</v>
      </c>
    </row>
    <row r="28" spans="2:8" x14ac:dyDescent="0.4">
      <c r="B28" s="47" t="str">
        <f t="shared" si="0"/>
        <v>180_Month</v>
      </c>
      <c r="C28" s="32">
        <v>180</v>
      </c>
      <c r="D28" s="32" t="s">
        <v>59</v>
      </c>
      <c r="E28" s="38">
        <v>0</v>
      </c>
      <c r="F28" s="38">
        <v>2</v>
      </c>
      <c r="G28" s="38">
        <v>-2</v>
      </c>
      <c r="H28" s="38">
        <v>2</v>
      </c>
    </row>
    <row r="29" spans="2:8" x14ac:dyDescent="0.4">
      <c r="B29" s="47" t="str">
        <f t="shared" si="0"/>
        <v>240_Month</v>
      </c>
      <c r="C29" s="32">
        <v>240</v>
      </c>
      <c r="D29" s="32" t="s">
        <v>59</v>
      </c>
      <c r="E29" s="38">
        <v>0</v>
      </c>
      <c r="F29" s="38">
        <v>2</v>
      </c>
      <c r="G29" s="38">
        <v>-2</v>
      </c>
      <c r="H29" s="38">
        <v>2</v>
      </c>
    </row>
    <row r="30" spans="2:8" x14ac:dyDescent="0.4">
      <c r="B30" s="47" t="str">
        <f t="shared" si="0"/>
        <v>360_Month</v>
      </c>
      <c r="C30" s="32">
        <v>360</v>
      </c>
      <c r="D30" s="32" t="s">
        <v>59</v>
      </c>
      <c r="E30" s="38">
        <v>0</v>
      </c>
      <c r="F30" s="38">
        <v>2</v>
      </c>
      <c r="G30" s="38">
        <v>-2</v>
      </c>
      <c r="H30" s="38">
        <v>2</v>
      </c>
    </row>
  </sheetData>
  <pageMargins left="0.7" right="0.7" top="0.75" bottom="0.75" header="0.3" footer="0.3"/>
  <pageSetup paperSize="9" orientation="portrait" r:id="rId1"/>
  <headerFooter>
    <oddFooter>&amp;LRESTRICTED</oddFooter>
    <evenFooter>&amp;LRESTRICTED</evenFooter>
    <firstFooter>&amp;LRESTRICTED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30"/>
  <sheetViews>
    <sheetView topLeftCell="B1" zoomScale="85" zoomScaleNormal="85" workbookViewId="0">
      <selection activeCell="Q4" sqref="Q4:Q30"/>
    </sheetView>
  </sheetViews>
  <sheetFormatPr defaultColWidth="9.1640625" defaultRowHeight="12.3" x14ac:dyDescent="0.4"/>
  <cols>
    <col min="1" max="1" width="9.1640625" style="17"/>
    <col min="2" max="2" width="6.1640625" style="19" customWidth="1"/>
    <col min="3" max="3" width="15.44140625" style="17" bestFit="1" customWidth="1"/>
    <col min="4" max="4" width="6.1640625" style="17" bestFit="1" customWidth="1"/>
    <col min="5" max="5" width="11.27734375" style="17" bestFit="1" customWidth="1"/>
    <col min="6" max="6" width="19.44140625" style="17" customWidth="1"/>
    <col min="7" max="7" width="10.27734375" style="17" bestFit="1" customWidth="1"/>
    <col min="8" max="8" width="9.5546875" style="17" bestFit="1" customWidth="1"/>
    <col min="9" max="9" width="14.44140625" style="17" bestFit="1" customWidth="1"/>
    <col min="10" max="16384" width="9.1640625" style="17"/>
  </cols>
  <sheetData>
    <row r="2" spans="2:17" x14ac:dyDescent="0.4">
      <c r="C2" s="33" t="str">
        <f>"'$x' AS "&amp;C3&amp;", "</f>
        <v xml:space="preserve">'$x' AS Curve, </v>
      </c>
      <c r="D2" s="33" t="str">
        <f>"$x AS "&amp;D3&amp;", "</f>
        <v xml:space="preserve">$x AS Term, </v>
      </c>
      <c r="E2" s="33" t="str">
        <f>"'$x' AS "&amp;E3&amp;", "</f>
        <v xml:space="preserve">'$x' AS TermType, </v>
      </c>
      <c r="F2" s="33" t="str">
        <f>"$x/100 AS "&amp;F3&amp;", "</f>
        <v xml:space="preserve">$x/100 AS Rate, </v>
      </c>
      <c r="G2" s="33" t="str">
        <f>"'$x' AS "&amp;G3&amp;", "</f>
        <v xml:space="preserve">'$x' AS RateType, </v>
      </c>
      <c r="H2" s="33" t="str">
        <f>"'$x' AS "&amp;H3&amp;", "</f>
        <v xml:space="preserve">'$x' AS Daycount, </v>
      </c>
      <c r="I2" s="33" t="str">
        <f>"'$x' AS "&amp;I3</f>
        <v>'$x' AS Compounding</v>
      </c>
    </row>
    <row r="3" spans="2:17" x14ac:dyDescent="0.4">
      <c r="B3" s="47"/>
      <c r="C3" s="31" t="s">
        <v>0</v>
      </c>
      <c r="D3" s="31" t="s">
        <v>1</v>
      </c>
      <c r="E3" s="31" t="s">
        <v>116</v>
      </c>
      <c r="F3" s="31" t="s">
        <v>2</v>
      </c>
      <c r="G3" s="31" t="s">
        <v>117</v>
      </c>
      <c r="H3" s="31" t="s">
        <v>65</v>
      </c>
      <c r="I3" s="31" t="s">
        <v>66</v>
      </c>
      <c r="J3" s="17" t="str">
        <f t="array" ref="J3">SUBSTITUTE(C1:I1,"$x",C3:I3)</f>
        <v/>
      </c>
    </row>
    <row r="4" spans="2:17" x14ac:dyDescent="0.4">
      <c r="B4" s="47" t="str">
        <f>D4&amp;"_"&amp;E4</f>
        <v>1_Day</v>
      </c>
      <c r="C4" s="20" t="s">
        <v>67</v>
      </c>
      <c r="D4" s="32">
        <v>1</v>
      </c>
      <c r="E4" s="32" t="s">
        <v>62</v>
      </c>
      <c r="F4" s="48">
        <v>0.36443520499999998</v>
      </c>
      <c r="G4" s="32" t="s">
        <v>63</v>
      </c>
      <c r="H4" s="32" t="s">
        <v>60</v>
      </c>
      <c r="I4" s="32" t="s">
        <v>39</v>
      </c>
      <c r="J4" s="17" t="str">
        <f t="array" ref="J4:P4">SUBSTITUTE($C$2:$I$2,"$x",C4:I4)</f>
        <v xml:space="preserve">'GBP Libor' AS Curve, </v>
      </c>
      <c r="K4" s="17" t="str">
        <v xml:space="preserve">1 AS Term, </v>
      </c>
      <c r="L4" s="17" t="str">
        <v xml:space="preserve">'Day' AS TermType, </v>
      </c>
      <c r="M4" s="17" t="str">
        <v xml:space="preserve">0.364435205/100 AS Rate, </v>
      </c>
      <c r="N4" s="19" t="str">
        <v xml:space="preserve">'Spot Rate' AS RateType, </v>
      </c>
      <c r="O4" s="17" t="str">
        <v xml:space="preserve">'Act/365' AS Daycount, </v>
      </c>
      <c r="P4" s="19" t="str">
        <v>'Annual' AS Compounding</v>
      </c>
      <c r="Q4" s="17" t="e">
        <v>#NAME?</v>
      </c>
    </row>
    <row r="5" spans="2:17" x14ac:dyDescent="0.4">
      <c r="B5" s="47" t="str">
        <f t="shared" ref="B5:B30" si="0">D5&amp;"_"&amp;E5</f>
        <v>1_Week</v>
      </c>
      <c r="C5" s="20" t="s">
        <v>67</v>
      </c>
      <c r="D5" s="32">
        <v>1</v>
      </c>
      <c r="E5" s="32" t="s">
        <v>64</v>
      </c>
      <c r="F5" s="48">
        <v>0.36443875679999999</v>
      </c>
      <c r="G5" s="32" t="s">
        <v>63</v>
      </c>
      <c r="H5" s="32" t="s">
        <v>60</v>
      </c>
      <c r="I5" s="32" t="s">
        <v>39</v>
      </c>
      <c r="J5" s="17" t="str">
        <f t="array" ref="J5:P5">SUBSTITUTE($C$2:$I$2,"$x",C5:I5)</f>
        <v xml:space="preserve">'GBP Libor' AS Curve, </v>
      </c>
      <c r="K5" s="17" t="str">
        <v xml:space="preserve">1 AS Term, </v>
      </c>
      <c r="L5" s="17" t="str">
        <v xml:space="preserve">'Week' AS TermType, </v>
      </c>
      <c r="M5" s="17" t="str">
        <v xml:space="preserve">0.3644387568/100 AS Rate, </v>
      </c>
      <c r="N5" s="19" t="str">
        <v xml:space="preserve">'Spot Rate' AS RateType, </v>
      </c>
      <c r="O5" s="17" t="str">
        <v xml:space="preserve">'Act/365' AS Daycount, </v>
      </c>
      <c r="P5" s="19" t="str">
        <v>'Annual' AS Compounding</v>
      </c>
      <c r="Q5" s="17" t="e">
        <v>#NAME?</v>
      </c>
    </row>
    <row r="6" spans="2:17" x14ac:dyDescent="0.4">
      <c r="B6" s="47" t="str">
        <f t="shared" si="0"/>
        <v>2_Week</v>
      </c>
      <c r="C6" s="20" t="s">
        <v>67</v>
      </c>
      <c r="D6" s="32">
        <v>2</v>
      </c>
      <c r="E6" s="32" t="s">
        <v>64</v>
      </c>
      <c r="F6" s="48">
        <v>0.36443954629999997</v>
      </c>
      <c r="G6" s="32" t="s">
        <v>63</v>
      </c>
      <c r="H6" s="32" t="s">
        <v>60</v>
      </c>
      <c r="I6" s="32" t="s">
        <v>39</v>
      </c>
      <c r="J6" s="17" t="str">
        <f t="array" ref="J6:P6">SUBSTITUTE($C$2:$I$2,"$x",C6:I6)</f>
        <v xml:space="preserve">'GBP Libor' AS Curve, </v>
      </c>
      <c r="K6" s="17" t="str">
        <v xml:space="preserve">2 AS Term, </v>
      </c>
      <c r="L6" s="17" t="str">
        <v xml:space="preserve">'Week' AS TermType, </v>
      </c>
      <c r="M6" s="17" t="str">
        <v xml:space="preserve">0.3644395463/100 AS Rate, </v>
      </c>
      <c r="N6" s="19" t="str">
        <v xml:space="preserve">'Spot Rate' AS RateType, </v>
      </c>
      <c r="O6" s="17" t="str">
        <v xml:space="preserve">'Act/365' AS Daycount, </v>
      </c>
      <c r="P6" s="19" t="str">
        <v>'Annual' AS Compounding</v>
      </c>
      <c r="Q6" s="17" t="e">
        <v>#NAME?</v>
      </c>
    </row>
    <row r="7" spans="2:17" x14ac:dyDescent="0.4">
      <c r="B7" s="47" t="str">
        <f t="shared" si="0"/>
        <v>1_Month</v>
      </c>
      <c r="C7" s="20" t="s">
        <v>67</v>
      </c>
      <c r="D7" s="32">
        <v>1</v>
      </c>
      <c r="E7" s="32" t="s">
        <v>59</v>
      </c>
      <c r="F7" s="48">
        <v>0.3644403779</v>
      </c>
      <c r="G7" s="32" t="s">
        <v>63</v>
      </c>
      <c r="H7" s="32" t="s">
        <v>60</v>
      </c>
      <c r="I7" s="32" t="s">
        <v>39</v>
      </c>
      <c r="J7" s="17" t="str">
        <f t="array" ref="J7:P7">SUBSTITUTE($C$2:$I$2,"$x",C7:I7)</f>
        <v xml:space="preserve">'GBP Libor' AS Curve, </v>
      </c>
      <c r="K7" s="17" t="str">
        <v xml:space="preserve">1 AS Term, </v>
      </c>
      <c r="L7" s="17" t="str">
        <v xml:space="preserve">'Month' AS TermType, </v>
      </c>
      <c r="M7" s="17" t="str">
        <v xml:space="preserve">0.3644403779/100 AS Rate, </v>
      </c>
      <c r="N7" s="19" t="str">
        <v xml:space="preserve">'Spot Rate' AS RateType, </v>
      </c>
      <c r="O7" s="17" t="str">
        <v xml:space="preserve">'Act/365' AS Daycount, </v>
      </c>
      <c r="P7" s="19" t="str">
        <v>'Annual' AS Compounding</v>
      </c>
      <c r="Q7" s="17" t="e">
        <v>#NAME?</v>
      </c>
    </row>
    <row r="8" spans="2:17" x14ac:dyDescent="0.4">
      <c r="B8" s="47" t="str">
        <f t="shared" si="0"/>
        <v>2_Month</v>
      </c>
      <c r="C8" s="20" t="s">
        <v>67</v>
      </c>
      <c r="D8" s="32">
        <v>2</v>
      </c>
      <c r="E8" s="32" t="s">
        <v>59</v>
      </c>
      <c r="F8" s="48">
        <v>0.36444197839999998</v>
      </c>
      <c r="G8" s="32" t="s">
        <v>63</v>
      </c>
      <c r="H8" s="32" t="s">
        <v>60</v>
      </c>
      <c r="I8" s="32" t="s">
        <v>39</v>
      </c>
      <c r="J8" s="17" t="str">
        <f t="array" ref="J8:P8">SUBSTITUTE($C$2:$I$2,"$x",C8:I8)</f>
        <v xml:space="preserve">'GBP Libor' AS Curve, </v>
      </c>
      <c r="K8" s="17" t="str">
        <v xml:space="preserve">2 AS Term, </v>
      </c>
      <c r="L8" s="17" t="str">
        <v xml:space="preserve">'Month' AS TermType, </v>
      </c>
      <c r="M8" s="17" t="str">
        <v xml:space="preserve">0.3644419784/100 AS Rate, </v>
      </c>
      <c r="N8" s="19" t="str">
        <v xml:space="preserve">'Spot Rate' AS RateType, </v>
      </c>
      <c r="O8" s="17" t="str">
        <v xml:space="preserve">'Act/365' AS Daycount, </v>
      </c>
      <c r="P8" s="19" t="str">
        <v>'Annual' AS Compounding</v>
      </c>
      <c r="Q8" s="17" t="e">
        <v>#NAME?</v>
      </c>
    </row>
    <row r="9" spans="2:17" x14ac:dyDescent="0.4">
      <c r="B9" s="47" t="str">
        <f t="shared" si="0"/>
        <v>3_Month</v>
      </c>
      <c r="C9" s="20" t="s">
        <v>67</v>
      </c>
      <c r="D9" s="32">
        <v>3</v>
      </c>
      <c r="E9" s="32" t="s">
        <v>59</v>
      </c>
      <c r="F9" s="48">
        <v>0.36422199700000002</v>
      </c>
      <c r="G9" s="32" t="s">
        <v>63</v>
      </c>
      <c r="H9" s="32" t="s">
        <v>60</v>
      </c>
      <c r="I9" s="32" t="s">
        <v>39</v>
      </c>
      <c r="J9" s="17" t="str">
        <f t="array" ref="J9:P9">SUBSTITUTE($C$2:$I$2,"$x",C9:I9)</f>
        <v xml:space="preserve">'GBP Libor' AS Curve, </v>
      </c>
      <c r="K9" s="17" t="str">
        <v xml:space="preserve">3 AS Term, </v>
      </c>
      <c r="L9" s="17" t="str">
        <v xml:space="preserve">'Month' AS TermType, </v>
      </c>
      <c r="M9" s="17" t="str">
        <v xml:space="preserve">0.364221997/100 AS Rate, </v>
      </c>
      <c r="N9" s="19" t="str">
        <v xml:space="preserve">'Spot Rate' AS RateType, </v>
      </c>
      <c r="O9" s="17" t="str">
        <v xml:space="preserve">'Act/365' AS Daycount, </v>
      </c>
      <c r="P9" s="19" t="str">
        <v>'Annual' AS Compounding</v>
      </c>
      <c r="Q9" s="17" t="e">
        <v>#NAME?</v>
      </c>
    </row>
    <row r="10" spans="2:17" x14ac:dyDescent="0.4">
      <c r="B10" s="47" t="str">
        <f t="shared" si="0"/>
        <v>4_Month</v>
      </c>
      <c r="C10" s="20" t="s">
        <v>67</v>
      </c>
      <c r="D10" s="32">
        <v>4</v>
      </c>
      <c r="E10" s="32" t="s">
        <v>59</v>
      </c>
      <c r="F10" s="48">
        <v>0.36923217229999999</v>
      </c>
      <c r="G10" s="32" t="s">
        <v>63</v>
      </c>
      <c r="H10" s="32" t="s">
        <v>60</v>
      </c>
      <c r="I10" s="32" t="s">
        <v>39</v>
      </c>
      <c r="J10" s="17" t="str">
        <f t="array" ref="J10:P10">SUBSTITUTE($C$2:$I$2,"$x",C10:I10)</f>
        <v xml:space="preserve">'GBP Libor' AS Curve, </v>
      </c>
      <c r="K10" s="17" t="str">
        <v xml:space="preserve">4 AS Term, </v>
      </c>
      <c r="L10" s="17" t="str">
        <v xml:space="preserve">'Month' AS TermType, </v>
      </c>
      <c r="M10" s="17" t="str">
        <v xml:space="preserve">0.3692321723/100 AS Rate, </v>
      </c>
      <c r="N10" s="19" t="str">
        <v xml:space="preserve">'Spot Rate' AS RateType, </v>
      </c>
      <c r="O10" s="17" t="str">
        <v xml:space="preserve">'Act/365' AS Daycount, </v>
      </c>
      <c r="P10" s="19" t="str">
        <v>'Annual' AS Compounding</v>
      </c>
      <c r="Q10" s="17" t="e">
        <v>#NAME?</v>
      </c>
    </row>
    <row r="11" spans="2:17" x14ac:dyDescent="0.4">
      <c r="B11" s="47" t="str">
        <f t="shared" si="0"/>
        <v>5_Month</v>
      </c>
      <c r="C11" s="20" t="s">
        <v>67</v>
      </c>
      <c r="D11" s="32">
        <v>5</v>
      </c>
      <c r="E11" s="32" t="s">
        <v>59</v>
      </c>
      <c r="F11" s="48">
        <v>0.37444812030000002</v>
      </c>
      <c r="G11" s="32" t="s">
        <v>63</v>
      </c>
      <c r="H11" s="32" t="s">
        <v>60</v>
      </c>
      <c r="I11" s="32" t="s">
        <v>39</v>
      </c>
      <c r="J11" s="17" t="str">
        <f t="array" ref="J11:P11">SUBSTITUTE($C$2:$I$2,"$x",C11:I11)</f>
        <v xml:space="preserve">'GBP Libor' AS Curve, </v>
      </c>
      <c r="K11" s="17" t="str">
        <v xml:space="preserve">5 AS Term, </v>
      </c>
      <c r="L11" s="17" t="str">
        <v xml:space="preserve">'Month' AS TermType, </v>
      </c>
      <c r="M11" s="17" t="str">
        <v xml:space="preserve">0.3744481203/100 AS Rate, </v>
      </c>
      <c r="N11" s="19" t="str">
        <v xml:space="preserve">'Spot Rate' AS RateType, </v>
      </c>
      <c r="O11" s="17" t="str">
        <v xml:space="preserve">'Act/365' AS Daycount, </v>
      </c>
      <c r="P11" s="19" t="str">
        <v>'Annual' AS Compounding</v>
      </c>
      <c r="Q11" s="17" t="e">
        <v>#NAME?</v>
      </c>
    </row>
    <row r="12" spans="2:17" x14ac:dyDescent="0.4">
      <c r="B12" s="47" t="str">
        <f t="shared" si="0"/>
        <v>6_Month</v>
      </c>
      <c r="C12" s="20" t="s">
        <v>67</v>
      </c>
      <c r="D12" s="32">
        <v>6</v>
      </c>
      <c r="E12" s="32" t="s">
        <v>59</v>
      </c>
      <c r="F12" s="48">
        <v>0.37912574030000001</v>
      </c>
      <c r="G12" s="32" t="s">
        <v>63</v>
      </c>
      <c r="H12" s="32" t="s">
        <v>60</v>
      </c>
      <c r="I12" s="32" t="s">
        <v>39</v>
      </c>
      <c r="J12" s="17" t="str">
        <f t="array" ref="J12:P12">SUBSTITUTE($C$2:$I$2,"$x",C12:I12)</f>
        <v xml:space="preserve">'GBP Libor' AS Curve, </v>
      </c>
      <c r="K12" s="17" t="str">
        <v xml:space="preserve">6 AS Term, </v>
      </c>
      <c r="L12" s="17" t="str">
        <v xml:space="preserve">'Month' AS TermType, </v>
      </c>
      <c r="M12" s="17" t="str">
        <v xml:space="preserve">0.3791257403/100 AS Rate, </v>
      </c>
      <c r="N12" s="19" t="str">
        <v xml:space="preserve">'Spot Rate' AS RateType, </v>
      </c>
      <c r="O12" s="17" t="str">
        <v xml:space="preserve">'Act/365' AS Daycount, </v>
      </c>
      <c r="P12" s="19" t="str">
        <v>'Annual' AS Compounding</v>
      </c>
      <c r="Q12" s="17" t="e">
        <v>#NAME?</v>
      </c>
    </row>
    <row r="13" spans="2:17" x14ac:dyDescent="0.4">
      <c r="B13" s="47" t="str">
        <f t="shared" si="0"/>
        <v>7_Month</v>
      </c>
      <c r="C13" s="20" t="s">
        <v>67</v>
      </c>
      <c r="D13" s="32">
        <v>7</v>
      </c>
      <c r="E13" s="32" t="s">
        <v>59</v>
      </c>
      <c r="F13" s="48">
        <v>0.38287638130000001</v>
      </c>
      <c r="G13" s="32" t="s">
        <v>63</v>
      </c>
      <c r="H13" s="32" t="s">
        <v>60</v>
      </c>
      <c r="I13" s="32" t="s">
        <v>39</v>
      </c>
      <c r="J13" s="17" t="str">
        <f t="array" ref="J13:P13">SUBSTITUTE($C$2:$I$2,"$x",C13:I13)</f>
        <v xml:space="preserve">'GBP Libor' AS Curve, </v>
      </c>
      <c r="K13" s="17" t="str">
        <v xml:space="preserve">7 AS Term, </v>
      </c>
      <c r="L13" s="17" t="str">
        <v xml:space="preserve">'Month' AS TermType, </v>
      </c>
      <c r="M13" s="17" t="str">
        <v xml:space="preserve">0.3828763813/100 AS Rate, </v>
      </c>
      <c r="N13" s="19" t="str">
        <v xml:space="preserve">'Spot Rate' AS RateType, </v>
      </c>
      <c r="O13" s="17" t="str">
        <v xml:space="preserve">'Act/365' AS Daycount, </v>
      </c>
      <c r="P13" s="19" t="str">
        <v>'Annual' AS Compounding</v>
      </c>
      <c r="Q13" s="17" t="e">
        <v>#NAME?</v>
      </c>
    </row>
    <row r="14" spans="2:17" x14ac:dyDescent="0.4">
      <c r="B14" s="47" t="str">
        <f t="shared" si="0"/>
        <v>8_Month</v>
      </c>
      <c r="C14" s="20" t="s">
        <v>67</v>
      </c>
      <c r="D14" s="32">
        <v>8</v>
      </c>
      <c r="E14" s="32" t="s">
        <v>59</v>
      </c>
      <c r="F14" s="48">
        <v>0.38666260730000002</v>
      </c>
      <c r="G14" s="32" t="s">
        <v>63</v>
      </c>
      <c r="H14" s="32" t="s">
        <v>60</v>
      </c>
      <c r="I14" s="32" t="s">
        <v>39</v>
      </c>
      <c r="J14" s="17" t="str">
        <f t="array" ref="J14:P14">SUBSTITUTE($C$2:$I$2,"$x",C14:I14)</f>
        <v xml:space="preserve">'GBP Libor' AS Curve, </v>
      </c>
      <c r="K14" s="17" t="str">
        <v xml:space="preserve">8 AS Term, </v>
      </c>
      <c r="L14" s="17" t="str">
        <v xml:space="preserve">'Month' AS TermType, </v>
      </c>
      <c r="M14" s="17" t="str">
        <v xml:space="preserve">0.3866626073/100 AS Rate, </v>
      </c>
      <c r="N14" s="19" t="str">
        <v xml:space="preserve">'Spot Rate' AS RateType, </v>
      </c>
      <c r="O14" s="17" t="str">
        <v xml:space="preserve">'Act/365' AS Daycount, </v>
      </c>
      <c r="P14" s="19" t="str">
        <v>'Annual' AS Compounding</v>
      </c>
      <c r="Q14" s="17" t="e">
        <v>#NAME?</v>
      </c>
    </row>
    <row r="15" spans="2:17" x14ac:dyDescent="0.4">
      <c r="B15" s="47" t="str">
        <f t="shared" si="0"/>
        <v>9_Month</v>
      </c>
      <c r="C15" s="20" t="s">
        <v>67</v>
      </c>
      <c r="D15" s="32">
        <v>9</v>
      </c>
      <c r="E15" s="32" t="s">
        <v>59</v>
      </c>
      <c r="F15" s="48">
        <v>0.39042324639999998</v>
      </c>
      <c r="G15" s="32" t="s">
        <v>63</v>
      </c>
      <c r="H15" s="32" t="s">
        <v>60</v>
      </c>
      <c r="I15" s="32" t="s">
        <v>39</v>
      </c>
      <c r="J15" s="17" t="str">
        <f t="array" ref="J15:P15">SUBSTITUTE($C$2:$I$2,"$x",C15:I15)</f>
        <v xml:space="preserve">'GBP Libor' AS Curve, </v>
      </c>
      <c r="K15" s="17" t="str">
        <v xml:space="preserve">9 AS Term, </v>
      </c>
      <c r="L15" s="17" t="str">
        <v xml:space="preserve">'Month' AS TermType, </v>
      </c>
      <c r="M15" s="17" t="str">
        <v xml:space="preserve">0.3904232464/100 AS Rate, </v>
      </c>
      <c r="N15" s="19" t="str">
        <v xml:space="preserve">'Spot Rate' AS RateType, </v>
      </c>
      <c r="O15" s="17" t="str">
        <v xml:space="preserve">'Act/365' AS Daycount, </v>
      </c>
      <c r="P15" s="19" t="str">
        <v>'Annual' AS Compounding</v>
      </c>
      <c r="Q15" s="17" t="e">
        <v>#NAME?</v>
      </c>
    </row>
    <row r="16" spans="2:17" x14ac:dyDescent="0.4">
      <c r="B16" s="47" t="str">
        <f t="shared" si="0"/>
        <v>10_Month</v>
      </c>
      <c r="C16" s="20" t="s">
        <v>67</v>
      </c>
      <c r="D16" s="32">
        <v>10</v>
      </c>
      <c r="E16" s="32" t="s">
        <v>59</v>
      </c>
      <c r="F16" s="48">
        <v>0.3942089057</v>
      </c>
      <c r="G16" s="32" t="s">
        <v>63</v>
      </c>
      <c r="H16" s="32" t="s">
        <v>60</v>
      </c>
      <c r="I16" s="32" t="s">
        <v>39</v>
      </c>
      <c r="J16" s="17" t="str">
        <f t="array" ref="J16:P16">SUBSTITUTE($C$2:$I$2,"$x",C16:I16)</f>
        <v xml:space="preserve">'GBP Libor' AS Curve, </v>
      </c>
      <c r="K16" s="17" t="str">
        <v xml:space="preserve">10 AS Term, </v>
      </c>
      <c r="L16" s="17" t="str">
        <v xml:space="preserve">'Month' AS TermType, </v>
      </c>
      <c r="M16" s="17" t="str">
        <v xml:space="preserve">0.3942089057/100 AS Rate, </v>
      </c>
      <c r="N16" s="19" t="str">
        <v xml:space="preserve">'Spot Rate' AS RateType, </v>
      </c>
      <c r="O16" s="17" t="str">
        <v xml:space="preserve">'Act/365' AS Daycount, </v>
      </c>
      <c r="P16" s="19" t="str">
        <v>'Annual' AS Compounding</v>
      </c>
      <c r="Q16" s="17" t="e">
        <v>#NAME?</v>
      </c>
    </row>
    <row r="17" spans="2:17" x14ac:dyDescent="0.4">
      <c r="B17" s="47" t="str">
        <f t="shared" si="0"/>
        <v>11_Month</v>
      </c>
      <c r="C17" s="20" t="s">
        <v>67</v>
      </c>
      <c r="D17" s="32">
        <v>11</v>
      </c>
      <c r="E17" s="32" t="s">
        <v>59</v>
      </c>
      <c r="F17" s="48">
        <v>0.39822395620000001</v>
      </c>
      <c r="G17" s="32" t="s">
        <v>63</v>
      </c>
      <c r="H17" s="32" t="s">
        <v>60</v>
      </c>
      <c r="I17" s="32" t="s">
        <v>39</v>
      </c>
      <c r="J17" s="17" t="str">
        <f t="array" ref="J17:P17">SUBSTITUTE($C$2:$I$2,"$x",C17:I17)</f>
        <v xml:space="preserve">'GBP Libor' AS Curve, </v>
      </c>
      <c r="K17" s="17" t="str">
        <v xml:space="preserve">11 AS Term, </v>
      </c>
      <c r="L17" s="17" t="str">
        <v xml:space="preserve">'Month' AS TermType, </v>
      </c>
      <c r="M17" s="17" t="str">
        <v xml:space="preserve">0.3982239562/100 AS Rate, </v>
      </c>
      <c r="N17" s="19" t="str">
        <v xml:space="preserve">'Spot Rate' AS RateType, </v>
      </c>
      <c r="O17" s="17" t="str">
        <v xml:space="preserve">'Act/365' AS Daycount, </v>
      </c>
      <c r="P17" s="19" t="str">
        <v>'Annual' AS Compounding</v>
      </c>
      <c r="Q17" s="17" t="e">
        <v>#NAME?</v>
      </c>
    </row>
    <row r="18" spans="2:17" x14ac:dyDescent="0.4">
      <c r="B18" s="47" t="str">
        <f t="shared" si="0"/>
        <v>12_Month</v>
      </c>
      <c r="C18" s="20" t="s">
        <v>67</v>
      </c>
      <c r="D18" s="32">
        <v>12</v>
      </c>
      <c r="E18" s="32" t="s">
        <v>59</v>
      </c>
      <c r="F18" s="48">
        <v>0.40217436719999999</v>
      </c>
      <c r="G18" s="32" t="s">
        <v>63</v>
      </c>
      <c r="H18" s="32" t="s">
        <v>60</v>
      </c>
      <c r="I18" s="32" t="s">
        <v>39</v>
      </c>
      <c r="J18" s="17" t="str">
        <f t="array" ref="J18:P18">SUBSTITUTE($C$2:$I$2,"$x",C18:I18)</f>
        <v xml:space="preserve">'GBP Libor' AS Curve, </v>
      </c>
      <c r="K18" s="17" t="str">
        <v xml:space="preserve">12 AS Term, </v>
      </c>
      <c r="L18" s="17" t="str">
        <v xml:space="preserve">'Month' AS TermType, </v>
      </c>
      <c r="M18" s="17" t="str">
        <v xml:space="preserve">0.4021743672/100 AS Rate, </v>
      </c>
      <c r="N18" s="19" t="str">
        <v xml:space="preserve">'Spot Rate' AS RateType, </v>
      </c>
      <c r="O18" s="17" t="str">
        <v xml:space="preserve">'Act/365' AS Daycount, </v>
      </c>
      <c r="P18" s="19" t="str">
        <v>'Annual' AS Compounding</v>
      </c>
      <c r="Q18" s="17" t="e">
        <v>#NAME?</v>
      </c>
    </row>
    <row r="19" spans="2:17" x14ac:dyDescent="0.4">
      <c r="B19" s="47" t="str">
        <f t="shared" si="0"/>
        <v>15_Month</v>
      </c>
      <c r="C19" s="20" t="s">
        <v>67</v>
      </c>
      <c r="D19" s="32">
        <v>15</v>
      </c>
      <c r="E19" s="32" t="s">
        <v>59</v>
      </c>
      <c r="F19" s="48">
        <v>0.41509622260000001</v>
      </c>
      <c r="G19" s="32" t="s">
        <v>63</v>
      </c>
      <c r="H19" s="32" t="s">
        <v>60</v>
      </c>
      <c r="I19" s="32" t="s">
        <v>39</v>
      </c>
      <c r="J19" s="17" t="str">
        <f t="array" ref="J19:P19">SUBSTITUTE($C$2:$I$2,"$x",C19:I19)</f>
        <v xml:space="preserve">'GBP Libor' AS Curve, </v>
      </c>
      <c r="K19" s="17" t="str">
        <v xml:space="preserve">15 AS Term, </v>
      </c>
      <c r="L19" s="17" t="str">
        <v xml:space="preserve">'Month' AS TermType, </v>
      </c>
      <c r="M19" s="17" t="str">
        <v xml:space="preserve">0.4150962226/100 AS Rate, </v>
      </c>
      <c r="N19" s="19" t="str">
        <v xml:space="preserve">'Spot Rate' AS RateType, </v>
      </c>
      <c r="O19" s="17" t="str">
        <v xml:space="preserve">'Act/365' AS Daycount, </v>
      </c>
      <c r="P19" s="19" t="str">
        <v>'Annual' AS Compounding</v>
      </c>
      <c r="Q19" s="17" t="e">
        <v>#NAME?</v>
      </c>
    </row>
    <row r="20" spans="2:17" x14ac:dyDescent="0.4">
      <c r="B20" s="47" t="str">
        <f t="shared" si="0"/>
        <v>18_Month</v>
      </c>
      <c r="C20" s="20" t="s">
        <v>67</v>
      </c>
      <c r="D20" s="32">
        <v>18</v>
      </c>
      <c r="E20" s="32" t="s">
        <v>59</v>
      </c>
      <c r="F20" s="48">
        <v>0.43055368129999999</v>
      </c>
      <c r="G20" s="32" t="s">
        <v>63</v>
      </c>
      <c r="H20" s="32" t="s">
        <v>60</v>
      </c>
      <c r="I20" s="32" t="s">
        <v>39</v>
      </c>
      <c r="J20" s="17" t="str">
        <f t="array" ref="J20:P20">SUBSTITUTE($C$2:$I$2,"$x",C20:I20)</f>
        <v xml:space="preserve">'GBP Libor' AS Curve, </v>
      </c>
      <c r="K20" s="17" t="str">
        <v xml:space="preserve">18 AS Term, </v>
      </c>
      <c r="L20" s="17" t="str">
        <v xml:space="preserve">'Month' AS TermType, </v>
      </c>
      <c r="M20" s="17" t="str">
        <v xml:space="preserve">0.4305536813/100 AS Rate, </v>
      </c>
      <c r="N20" s="19" t="str">
        <v xml:space="preserve">'Spot Rate' AS RateType, </v>
      </c>
      <c r="O20" s="17" t="str">
        <v xml:space="preserve">'Act/365' AS Daycount, </v>
      </c>
      <c r="P20" s="19" t="str">
        <v>'Annual' AS Compounding</v>
      </c>
      <c r="Q20" s="17" t="e">
        <v>#NAME?</v>
      </c>
    </row>
    <row r="21" spans="2:17" x14ac:dyDescent="0.4">
      <c r="B21" s="47" t="str">
        <f t="shared" si="0"/>
        <v>24_Month</v>
      </c>
      <c r="C21" s="20" t="s">
        <v>67</v>
      </c>
      <c r="D21" s="32">
        <v>24</v>
      </c>
      <c r="E21" s="32" t="s">
        <v>59</v>
      </c>
      <c r="F21" s="48">
        <v>0.46830666139999999</v>
      </c>
      <c r="G21" s="32" t="s">
        <v>63</v>
      </c>
      <c r="H21" s="32" t="s">
        <v>60</v>
      </c>
      <c r="I21" s="32" t="s">
        <v>39</v>
      </c>
      <c r="J21" s="17" t="str">
        <f t="array" ref="J21:P21">SUBSTITUTE($C$2:$I$2,"$x",C21:I21)</f>
        <v xml:space="preserve">'GBP Libor' AS Curve, </v>
      </c>
      <c r="K21" s="17" t="str">
        <v xml:space="preserve">24 AS Term, </v>
      </c>
      <c r="L21" s="17" t="str">
        <v xml:space="preserve">'Month' AS TermType, </v>
      </c>
      <c r="M21" s="17" t="str">
        <v xml:space="preserve">0.4683066614/100 AS Rate, </v>
      </c>
      <c r="N21" s="19" t="str">
        <v xml:space="preserve">'Spot Rate' AS RateType, </v>
      </c>
      <c r="O21" s="17" t="str">
        <v xml:space="preserve">'Act/365' AS Daycount, </v>
      </c>
      <c r="P21" s="19" t="str">
        <v>'Annual' AS Compounding</v>
      </c>
      <c r="Q21" s="17" t="e">
        <v>#NAME?</v>
      </c>
    </row>
    <row r="22" spans="2:17" x14ac:dyDescent="0.4">
      <c r="B22" s="47" t="str">
        <f t="shared" si="0"/>
        <v>36_Month</v>
      </c>
      <c r="C22" s="20" t="s">
        <v>67</v>
      </c>
      <c r="D22" s="32">
        <v>36</v>
      </c>
      <c r="E22" s="32" t="s">
        <v>59</v>
      </c>
      <c r="F22" s="48">
        <v>0.56159488010000003</v>
      </c>
      <c r="G22" s="32" t="s">
        <v>63</v>
      </c>
      <c r="H22" s="32" t="s">
        <v>60</v>
      </c>
      <c r="I22" s="32" t="s">
        <v>39</v>
      </c>
      <c r="J22" s="17" t="str">
        <f t="array" ref="J22:P22">SUBSTITUTE($C$2:$I$2,"$x",C22:I22)</f>
        <v xml:space="preserve">'GBP Libor' AS Curve, </v>
      </c>
      <c r="K22" s="17" t="str">
        <v xml:space="preserve">36 AS Term, </v>
      </c>
      <c r="L22" s="17" t="str">
        <v xml:space="preserve">'Month' AS TermType, </v>
      </c>
      <c r="M22" s="17" t="str">
        <v xml:space="preserve">0.5615948801/100 AS Rate, </v>
      </c>
      <c r="N22" s="19" t="str">
        <v xml:space="preserve">'Spot Rate' AS RateType, </v>
      </c>
      <c r="O22" s="17" t="str">
        <v xml:space="preserve">'Act/365' AS Daycount, </v>
      </c>
      <c r="P22" s="19" t="str">
        <v>'Annual' AS Compounding</v>
      </c>
      <c r="Q22" s="17" t="e">
        <v>#NAME?</v>
      </c>
    </row>
    <row r="23" spans="2:17" x14ac:dyDescent="0.4">
      <c r="B23" s="47" t="str">
        <f t="shared" si="0"/>
        <v>48_Month</v>
      </c>
      <c r="C23" s="20" t="s">
        <v>67</v>
      </c>
      <c r="D23" s="32">
        <v>48</v>
      </c>
      <c r="E23" s="32" t="s">
        <v>59</v>
      </c>
      <c r="F23" s="48">
        <v>0.6617650115</v>
      </c>
      <c r="G23" s="32" t="s">
        <v>63</v>
      </c>
      <c r="H23" s="32" t="s">
        <v>60</v>
      </c>
      <c r="I23" s="32" t="s">
        <v>39</v>
      </c>
      <c r="J23" s="17" t="str">
        <f t="array" ref="J23:P23">SUBSTITUTE($C$2:$I$2,"$x",C23:I23)</f>
        <v xml:space="preserve">'GBP Libor' AS Curve, </v>
      </c>
      <c r="K23" s="17" t="str">
        <v xml:space="preserve">48 AS Term, </v>
      </c>
      <c r="L23" s="17" t="str">
        <v xml:space="preserve">'Month' AS TermType, </v>
      </c>
      <c r="M23" s="17" t="str">
        <v xml:space="preserve">0.6617650115/100 AS Rate, </v>
      </c>
      <c r="N23" s="19" t="str">
        <v xml:space="preserve">'Spot Rate' AS RateType, </v>
      </c>
      <c r="O23" s="17" t="str">
        <v xml:space="preserve">'Act/365' AS Daycount, </v>
      </c>
      <c r="P23" s="19" t="str">
        <v>'Annual' AS Compounding</v>
      </c>
      <c r="Q23" s="17" t="e">
        <v>#NAME?</v>
      </c>
    </row>
    <row r="24" spans="2:17" x14ac:dyDescent="0.4">
      <c r="B24" s="47" t="str">
        <f t="shared" si="0"/>
        <v>60_Month</v>
      </c>
      <c r="C24" s="20" t="s">
        <v>67</v>
      </c>
      <c r="D24" s="32">
        <v>60</v>
      </c>
      <c r="E24" s="32" t="s">
        <v>59</v>
      </c>
      <c r="F24" s="48">
        <v>0.75954092529999995</v>
      </c>
      <c r="G24" s="32" t="s">
        <v>63</v>
      </c>
      <c r="H24" s="32" t="s">
        <v>60</v>
      </c>
      <c r="I24" s="32" t="s">
        <v>39</v>
      </c>
      <c r="J24" s="17" t="str">
        <f t="array" ref="J24:P24">SUBSTITUTE($C$2:$I$2,"$x",C24:I24)</f>
        <v xml:space="preserve">'GBP Libor' AS Curve, </v>
      </c>
      <c r="K24" s="17" t="str">
        <v xml:space="preserve">60 AS Term, </v>
      </c>
      <c r="L24" s="17" t="str">
        <v xml:space="preserve">'Month' AS TermType, </v>
      </c>
      <c r="M24" s="17" t="str">
        <v xml:space="preserve">0.7595409253/100 AS Rate, </v>
      </c>
      <c r="N24" s="19" t="str">
        <v xml:space="preserve">'Spot Rate' AS RateType, </v>
      </c>
      <c r="O24" s="17" t="str">
        <v xml:space="preserve">'Act/365' AS Daycount, </v>
      </c>
      <c r="P24" s="19" t="str">
        <v>'Annual' AS Compounding</v>
      </c>
      <c r="Q24" s="17" t="e">
        <v>#NAME?</v>
      </c>
    </row>
    <row r="25" spans="2:17" x14ac:dyDescent="0.4">
      <c r="B25" s="47" t="str">
        <f t="shared" si="0"/>
        <v>72_Month</v>
      </c>
      <c r="C25" s="20" t="s">
        <v>67</v>
      </c>
      <c r="D25" s="32">
        <v>72</v>
      </c>
      <c r="E25" s="32" t="s">
        <v>59</v>
      </c>
      <c r="F25" s="48">
        <v>0.85506158310000002</v>
      </c>
      <c r="G25" s="32" t="s">
        <v>63</v>
      </c>
      <c r="H25" s="32" t="s">
        <v>60</v>
      </c>
      <c r="I25" s="32" t="s">
        <v>39</v>
      </c>
      <c r="J25" s="17" t="str">
        <f t="array" ref="J25:P25">SUBSTITUTE($C$2:$I$2,"$x",C25:I25)</f>
        <v xml:space="preserve">'GBP Libor' AS Curve, </v>
      </c>
      <c r="K25" s="17" t="str">
        <v xml:space="preserve">72 AS Term, </v>
      </c>
      <c r="L25" s="17" t="str">
        <v xml:space="preserve">'Month' AS TermType, </v>
      </c>
      <c r="M25" s="17" t="str">
        <v xml:space="preserve">0.8550615831/100 AS Rate, </v>
      </c>
      <c r="N25" s="19" t="str">
        <v xml:space="preserve">'Spot Rate' AS RateType, </v>
      </c>
      <c r="O25" s="17" t="str">
        <v xml:space="preserve">'Act/365' AS Daycount, </v>
      </c>
      <c r="P25" s="19" t="str">
        <v>'Annual' AS Compounding</v>
      </c>
      <c r="Q25" s="17" t="e">
        <v>#NAME?</v>
      </c>
    </row>
    <row r="26" spans="2:17" x14ac:dyDescent="0.4">
      <c r="B26" s="47" t="str">
        <f t="shared" si="0"/>
        <v>84_Month</v>
      </c>
      <c r="C26" s="20" t="s">
        <v>67</v>
      </c>
      <c r="D26" s="32">
        <v>84</v>
      </c>
      <c r="E26" s="32" t="s">
        <v>59</v>
      </c>
      <c r="F26" s="48">
        <v>0.94585664270000003</v>
      </c>
      <c r="G26" s="32" t="s">
        <v>63</v>
      </c>
      <c r="H26" s="32" t="s">
        <v>60</v>
      </c>
      <c r="I26" s="32" t="s">
        <v>39</v>
      </c>
      <c r="J26" s="17" t="str">
        <f t="array" ref="J26:P26">SUBSTITUTE($C$2:$I$2,"$x",C26:I26)</f>
        <v xml:space="preserve">'GBP Libor' AS Curve, </v>
      </c>
      <c r="K26" s="17" t="str">
        <v xml:space="preserve">84 AS Term, </v>
      </c>
      <c r="L26" s="17" t="str">
        <v xml:space="preserve">'Month' AS TermType, </v>
      </c>
      <c r="M26" s="17" t="str">
        <v xml:space="preserve">0.9458566427/100 AS Rate, </v>
      </c>
      <c r="N26" s="19" t="str">
        <v xml:space="preserve">'Spot Rate' AS RateType, </v>
      </c>
      <c r="O26" s="17" t="str">
        <v xml:space="preserve">'Act/365' AS Daycount, </v>
      </c>
      <c r="P26" s="19" t="str">
        <v>'Annual' AS Compounding</v>
      </c>
      <c r="Q26" s="17" t="e">
        <v>#NAME?</v>
      </c>
    </row>
    <row r="27" spans="2:17" x14ac:dyDescent="0.4">
      <c r="B27" s="47" t="str">
        <f t="shared" si="0"/>
        <v>120_Month</v>
      </c>
      <c r="C27" s="20" t="s">
        <v>67</v>
      </c>
      <c r="D27" s="32">
        <v>120</v>
      </c>
      <c r="E27" s="32" t="s">
        <v>59</v>
      </c>
      <c r="F27" s="48">
        <v>1.1694956257</v>
      </c>
      <c r="G27" s="32" t="s">
        <v>63</v>
      </c>
      <c r="H27" s="32" t="s">
        <v>60</v>
      </c>
      <c r="I27" s="32" t="s">
        <v>39</v>
      </c>
      <c r="J27" s="17" t="str">
        <f t="array" ref="J27:P27">SUBSTITUTE($C$2:$I$2,"$x",C27:I27)</f>
        <v xml:space="preserve">'GBP Libor' AS Curve, </v>
      </c>
      <c r="K27" s="17" t="str">
        <v xml:space="preserve">120 AS Term, </v>
      </c>
      <c r="L27" s="17" t="str">
        <v xml:space="preserve">'Month' AS TermType, </v>
      </c>
      <c r="M27" s="17" t="str">
        <v xml:space="preserve">1.1694956257/100 AS Rate, </v>
      </c>
      <c r="N27" s="19" t="str">
        <v xml:space="preserve">'Spot Rate' AS RateType, </v>
      </c>
      <c r="O27" s="17" t="str">
        <v xml:space="preserve">'Act/365' AS Daycount, </v>
      </c>
      <c r="P27" s="19" t="str">
        <v>'Annual' AS Compounding</v>
      </c>
      <c r="Q27" s="17" t="e">
        <v>#NAME?</v>
      </c>
    </row>
    <row r="28" spans="2:17" x14ac:dyDescent="0.4">
      <c r="B28" s="47" t="str">
        <f t="shared" si="0"/>
        <v>180_Month</v>
      </c>
      <c r="C28" s="20" t="s">
        <v>67</v>
      </c>
      <c r="D28" s="32">
        <v>180</v>
      </c>
      <c r="E28" s="32" t="s">
        <v>59</v>
      </c>
      <c r="F28" s="48">
        <v>1.3881670005</v>
      </c>
      <c r="G28" s="32" t="s">
        <v>63</v>
      </c>
      <c r="H28" s="32" t="s">
        <v>60</v>
      </c>
      <c r="I28" s="32" t="s">
        <v>39</v>
      </c>
      <c r="J28" s="17" t="str">
        <f t="array" ref="J28:P28">SUBSTITUTE($C$2:$I$2,"$x",C28:I28)</f>
        <v xml:space="preserve">'GBP Libor' AS Curve, </v>
      </c>
      <c r="K28" s="17" t="str">
        <v xml:space="preserve">180 AS Term, </v>
      </c>
      <c r="L28" s="17" t="str">
        <v xml:space="preserve">'Month' AS TermType, </v>
      </c>
      <c r="M28" s="17" t="str">
        <v xml:space="preserve">1.3881670005/100 AS Rate, </v>
      </c>
      <c r="N28" s="19" t="str">
        <v xml:space="preserve">'Spot Rate' AS RateType, </v>
      </c>
      <c r="O28" s="17" t="str">
        <v xml:space="preserve">'Act/365' AS Daycount, </v>
      </c>
      <c r="P28" s="19" t="str">
        <v>'Annual' AS Compounding</v>
      </c>
      <c r="Q28" s="17" t="e">
        <v>#NAME?</v>
      </c>
    </row>
    <row r="29" spans="2:17" x14ac:dyDescent="0.4">
      <c r="B29" s="47" t="str">
        <f t="shared" si="0"/>
        <v>240_Month</v>
      </c>
      <c r="C29" s="20" t="s">
        <v>67</v>
      </c>
      <c r="D29" s="32">
        <v>240</v>
      </c>
      <c r="E29" s="32" t="s">
        <v>59</v>
      </c>
      <c r="F29" s="48">
        <v>1.4513760688999999</v>
      </c>
      <c r="G29" s="32" t="s">
        <v>63</v>
      </c>
      <c r="H29" s="32" t="s">
        <v>60</v>
      </c>
      <c r="I29" s="32" t="s">
        <v>39</v>
      </c>
      <c r="J29" s="17" t="str">
        <f t="array" ref="J29:P29">SUBSTITUTE($C$2:$I$2,"$x",C29:I29)</f>
        <v xml:space="preserve">'GBP Libor' AS Curve, </v>
      </c>
      <c r="K29" s="17" t="str">
        <v xml:space="preserve">240 AS Term, </v>
      </c>
      <c r="L29" s="17" t="str">
        <v xml:space="preserve">'Month' AS TermType, </v>
      </c>
      <c r="M29" s="17" t="str">
        <v xml:space="preserve">1.4513760689/100 AS Rate, </v>
      </c>
      <c r="N29" s="19" t="str">
        <v xml:space="preserve">'Spot Rate' AS RateType, </v>
      </c>
      <c r="O29" s="17" t="str">
        <v xml:space="preserve">'Act/365' AS Daycount, </v>
      </c>
      <c r="P29" s="19" t="str">
        <v>'Annual' AS Compounding</v>
      </c>
      <c r="Q29" s="17" t="e">
        <v>#NAME?</v>
      </c>
    </row>
    <row r="30" spans="2:17" x14ac:dyDescent="0.4">
      <c r="B30" s="47" t="str">
        <f t="shared" si="0"/>
        <v>360_Month</v>
      </c>
      <c r="C30" s="20" t="s">
        <v>67</v>
      </c>
      <c r="D30" s="32">
        <v>360</v>
      </c>
      <c r="E30" s="32" t="s">
        <v>59</v>
      </c>
      <c r="F30" s="48">
        <v>1.4258652999000001</v>
      </c>
      <c r="G30" s="32" t="s">
        <v>63</v>
      </c>
      <c r="H30" s="32" t="s">
        <v>60</v>
      </c>
      <c r="I30" s="32" t="s">
        <v>39</v>
      </c>
      <c r="J30" s="17" t="str">
        <f t="array" ref="J30:P30">SUBSTITUTE($C$2:$I$2,"$x",C30:I30)</f>
        <v xml:space="preserve">'GBP Libor' AS Curve, </v>
      </c>
      <c r="K30" s="17" t="str">
        <v xml:space="preserve">360 AS Term, </v>
      </c>
      <c r="L30" s="17" t="str">
        <v xml:space="preserve">'Month' AS TermType, </v>
      </c>
      <c r="M30" s="17" t="str">
        <v xml:space="preserve">1.4258652999/100 AS Rate, </v>
      </c>
      <c r="N30" s="19" t="str">
        <v xml:space="preserve">'Spot Rate' AS RateType, </v>
      </c>
      <c r="O30" s="17" t="str">
        <v xml:space="preserve">'Act/365' AS Daycount, </v>
      </c>
      <c r="P30" s="19" t="str">
        <v>'Annual' AS Compounding</v>
      </c>
      <c r="Q30" s="17" t="e">
        <v>#NAME?</v>
      </c>
    </row>
  </sheetData>
  <pageMargins left="0.7" right="0.7" top="0.75" bottom="0.75" header="0.3" footer="0.3"/>
  <pageSetup paperSize="9" orientation="portrait" r:id="rId1"/>
  <headerFooter>
    <oddFooter>&amp;LRESTRICTED</oddFooter>
    <evenFooter>&amp;LRESTRICTED</evenFooter>
    <firstFooter>&amp;LRESTRICTED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8"/>
  <sheetViews>
    <sheetView showGridLines="0" topLeftCell="A27" workbookViewId="0">
      <selection activeCell="N4" sqref="N4"/>
    </sheetView>
  </sheetViews>
  <sheetFormatPr defaultColWidth="9.1640625" defaultRowHeight="14.4" x14ac:dyDescent="0.55000000000000004"/>
  <cols>
    <col min="1" max="16384" width="9.1640625" style="29"/>
  </cols>
  <sheetData>
    <row r="1" spans="1:1" ht="15.3" x14ac:dyDescent="0.55000000000000004">
      <c r="A1" s="28"/>
    </row>
    <row r="2" spans="1:1" x14ac:dyDescent="0.55000000000000004">
      <c r="A2" s="30"/>
    </row>
    <row r="3" spans="1:1" x14ac:dyDescent="0.55000000000000004">
      <c r="A3" s="30"/>
    </row>
    <row r="4" spans="1:1" x14ac:dyDescent="0.55000000000000004">
      <c r="A4" s="30"/>
    </row>
    <row r="5" spans="1:1" x14ac:dyDescent="0.55000000000000004">
      <c r="A5" s="30"/>
    </row>
    <row r="6" spans="1:1" x14ac:dyDescent="0.55000000000000004">
      <c r="A6" s="30"/>
    </row>
    <row r="7" spans="1:1" x14ac:dyDescent="0.55000000000000004">
      <c r="A7" s="30"/>
    </row>
    <row r="8" spans="1:1" x14ac:dyDescent="0.55000000000000004">
      <c r="A8" s="30"/>
    </row>
    <row r="9" spans="1:1" x14ac:dyDescent="0.55000000000000004">
      <c r="A9" s="30"/>
    </row>
    <row r="10" spans="1:1" x14ac:dyDescent="0.55000000000000004">
      <c r="A10" s="30"/>
    </row>
    <row r="11" spans="1:1" x14ac:dyDescent="0.55000000000000004">
      <c r="A11" s="30"/>
    </row>
    <row r="12" spans="1:1" x14ac:dyDescent="0.55000000000000004">
      <c r="A12" s="30"/>
    </row>
    <row r="13" spans="1:1" x14ac:dyDescent="0.55000000000000004">
      <c r="A13" s="30"/>
    </row>
    <row r="14" spans="1:1" x14ac:dyDescent="0.55000000000000004">
      <c r="A14" s="30"/>
    </row>
    <row r="15" spans="1:1" x14ac:dyDescent="0.55000000000000004">
      <c r="A15" s="30"/>
    </row>
    <row r="16" spans="1:1" x14ac:dyDescent="0.55000000000000004">
      <c r="A16" s="30"/>
    </row>
    <row r="17" spans="1:1" x14ac:dyDescent="0.55000000000000004">
      <c r="A17" s="30"/>
    </row>
    <row r="18" spans="1:1" x14ac:dyDescent="0.55000000000000004">
      <c r="A18" s="30"/>
    </row>
    <row r="19" spans="1:1" x14ac:dyDescent="0.55000000000000004">
      <c r="A19" s="30" t="s">
        <v>61</v>
      </c>
    </row>
    <row r="20" spans="1:1" x14ac:dyDescent="0.55000000000000004">
      <c r="A20" s="30"/>
    </row>
    <row r="21" spans="1:1" x14ac:dyDescent="0.55000000000000004">
      <c r="A21" s="30"/>
    </row>
    <row r="22" spans="1:1" x14ac:dyDescent="0.55000000000000004">
      <c r="A22" s="30"/>
    </row>
    <row r="23" spans="1:1" x14ac:dyDescent="0.55000000000000004">
      <c r="A23" s="30"/>
    </row>
    <row r="24" spans="1:1" x14ac:dyDescent="0.55000000000000004">
      <c r="A24" s="30"/>
    </row>
    <row r="25" spans="1:1" x14ac:dyDescent="0.55000000000000004">
      <c r="A25" s="30"/>
    </row>
    <row r="26" spans="1:1" x14ac:dyDescent="0.55000000000000004">
      <c r="A26" s="30"/>
    </row>
    <row r="27" spans="1:1" x14ac:dyDescent="0.55000000000000004">
      <c r="A27" s="30"/>
    </row>
    <row r="28" spans="1:1" x14ac:dyDescent="0.55000000000000004">
      <c r="A28" s="30"/>
    </row>
  </sheetData>
  <pageMargins left="0.7" right="0.7" top="0.75" bottom="0.75" header="0.3" footer="0.3"/>
  <pageSetup paperSize="9" orientation="portrait" r:id="rId1"/>
  <headerFooter>
    <oddFooter>&amp;LRESTRICTED</oddFooter>
    <evenFooter>&amp;LRESTRICTED</evenFooter>
    <firstFooter>&amp;LRESTRICTED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68"/>
  <sheetViews>
    <sheetView showGridLines="0" workbookViewId="0"/>
  </sheetViews>
  <sheetFormatPr defaultRowHeight="12.3" x14ac:dyDescent="0.4"/>
  <cols>
    <col min="1" max="1" width="20.1640625" customWidth="1"/>
    <col min="2" max="2" width="25.1640625" customWidth="1"/>
    <col min="3" max="3" width="14.1640625" customWidth="1"/>
    <col min="4" max="4" width="11.71875" customWidth="1"/>
    <col min="5" max="5" width="14.27734375" customWidth="1"/>
    <col min="6" max="6" width="10.1640625" customWidth="1"/>
    <col min="7" max="7" width="11.5546875" customWidth="1"/>
    <col min="8" max="9" width="10.1640625" customWidth="1"/>
    <col min="10" max="10" width="11.5546875" customWidth="1"/>
  </cols>
  <sheetData>
    <row r="1" spans="1:7" ht="18.3" x14ac:dyDescent="0.7">
      <c r="A1" s="46" t="s">
        <v>89</v>
      </c>
    </row>
    <row r="2" spans="1:7" ht="18.3" x14ac:dyDescent="0.7">
      <c r="A2" s="46" t="s">
        <v>75</v>
      </c>
    </row>
    <row r="4" spans="1:7" x14ac:dyDescent="0.4">
      <c r="A4" s="43" t="s">
        <v>76</v>
      </c>
      <c r="B4" s="44" t="s">
        <v>57</v>
      </c>
    </row>
    <row r="6" spans="1:7" x14ac:dyDescent="0.4">
      <c r="A6" s="39" t="s">
        <v>77</v>
      </c>
      <c r="B6" s="39" t="s">
        <v>78</v>
      </c>
      <c r="C6" s="73"/>
      <c r="D6" s="73"/>
      <c r="E6" s="73"/>
      <c r="F6" s="73"/>
      <c r="G6" s="61"/>
    </row>
    <row r="7" spans="1:7" x14ac:dyDescent="0.4">
      <c r="A7" s="39" t="s">
        <v>79</v>
      </c>
      <c r="B7" s="59" t="s">
        <v>112</v>
      </c>
      <c r="C7" s="74" t="s">
        <v>113</v>
      </c>
      <c r="D7" s="74" t="s">
        <v>90</v>
      </c>
      <c r="E7" s="74" t="s">
        <v>91</v>
      </c>
      <c r="F7" s="74" t="s">
        <v>99</v>
      </c>
      <c r="G7" s="62" t="s">
        <v>114</v>
      </c>
    </row>
    <row r="8" spans="1:7" x14ac:dyDescent="0.4">
      <c r="A8" s="40">
        <v>42735</v>
      </c>
      <c r="B8" s="67">
        <v>100</v>
      </c>
      <c r="C8" s="75"/>
      <c r="D8" s="75">
        <v>3.5000000000000004</v>
      </c>
      <c r="E8" s="75"/>
      <c r="F8" s="75">
        <v>0</v>
      </c>
      <c r="G8" s="68"/>
    </row>
    <row r="9" spans="1:7" x14ac:dyDescent="0.4">
      <c r="A9" s="41">
        <v>42750</v>
      </c>
      <c r="B9" s="69">
        <v>99.842621978857849</v>
      </c>
      <c r="C9" s="76">
        <v>0.29166666666666669</v>
      </c>
      <c r="D9" s="76">
        <v>2.8644423884622494</v>
      </c>
      <c r="E9" s="76">
        <v>0.99985051372630462</v>
      </c>
      <c r="F9" s="76">
        <v>0.15737802114215674</v>
      </c>
      <c r="G9" s="70">
        <v>0.29166666666666669</v>
      </c>
    </row>
    <row r="10" spans="1:7" x14ac:dyDescent="0.4">
      <c r="A10" s="41">
        <v>42781</v>
      </c>
      <c r="B10" s="69">
        <v>99.666545742297671</v>
      </c>
      <c r="C10" s="76">
        <v>0.23832786547621085</v>
      </c>
      <c r="D10" s="76">
        <v>2.8641006643412492</v>
      </c>
      <c r="E10" s="76">
        <v>0.99954164387337929</v>
      </c>
      <c r="F10" s="76">
        <v>0.17607623656018018</v>
      </c>
      <c r="G10" s="70">
        <v>0.23832786547621085</v>
      </c>
    </row>
    <row r="11" spans="1:7" x14ac:dyDescent="0.4">
      <c r="A11" s="41">
        <v>42809</v>
      </c>
      <c r="B11" s="69">
        <v>99.490038993559494</v>
      </c>
      <c r="C11" s="76">
        <v>0.23787918322759355</v>
      </c>
      <c r="D11" s="76">
        <v>2.8737032265488827</v>
      </c>
      <c r="E11" s="76">
        <v>0.9992630076638459</v>
      </c>
      <c r="F11" s="76">
        <v>0.17650674873817374</v>
      </c>
      <c r="G11" s="70">
        <v>0.23787918322759355</v>
      </c>
    </row>
    <row r="12" spans="1:7" x14ac:dyDescent="0.4">
      <c r="A12" s="41">
        <v>42840</v>
      </c>
      <c r="B12" s="69">
        <v>99.313397540722178</v>
      </c>
      <c r="C12" s="76">
        <v>0.23825403838772172</v>
      </c>
      <c r="D12" s="76">
        <v>2.8894526865352077</v>
      </c>
      <c r="E12" s="76">
        <v>0.99894649107891242</v>
      </c>
      <c r="F12" s="76">
        <v>0.17664145283731111</v>
      </c>
      <c r="G12" s="70">
        <v>0.23825403838772172</v>
      </c>
    </row>
    <row r="13" spans="1:7" x14ac:dyDescent="0.4">
      <c r="A13" s="41">
        <v>42870</v>
      </c>
      <c r="B13" s="69">
        <v>99.13680197878746</v>
      </c>
      <c r="C13" s="76">
        <v>0.23913446944414904</v>
      </c>
      <c r="D13" s="76">
        <v>2.8985276340631838</v>
      </c>
      <c r="E13" s="76">
        <v>0.99862740222670587</v>
      </c>
      <c r="F13" s="76">
        <v>0.176595561934724</v>
      </c>
      <c r="G13" s="70">
        <v>0.23913446944414904</v>
      </c>
    </row>
    <row r="14" spans="1:7" x14ac:dyDescent="0.4">
      <c r="A14" s="41">
        <v>42901</v>
      </c>
      <c r="B14" s="69">
        <v>98.960050751819225</v>
      </c>
      <c r="C14" s="76">
        <v>0.23945896674013767</v>
      </c>
      <c r="D14" s="76">
        <v>2.9037255716253574</v>
      </c>
      <c r="E14" s="76">
        <v>0.99829012001263395</v>
      </c>
      <c r="F14" s="76">
        <v>0.17675122696823564</v>
      </c>
      <c r="G14" s="70">
        <v>0.23945896674013767</v>
      </c>
    </row>
    <row r="15" spans="1:7" x14ac:dyDescent="0.4">
      <c r="A15" s="41">
        <v>42931</v>
      </c>
      <c r="B15" s="69">
        <v>98.783026732140002</v>
      </c>
      <c r="C15" s="76">
        <v>0.23946069161450054</v>
      </c>
      <c r="D15" s="76">
        <v>2.9085431301073639</v>
      </c>
      <c r="E15" s="76">
        <v>0.99795957979795491</v>
      </c>
      <c r="F15" s="76">
        <v>0.17702401967922091</v>
      </c>
      <c r="G15" s="70">
        <v>0.23946069161450054</v>
      </c>
    </row>
    <row r="16" spans="1:7" x14ac:dyDescent="0.4">
      <c r="A16" s="41">
        <v>42962</v>
      </c>
      <c r="B16" s="69">
        <v>98.605717015291589</v>
      </c>
      <c r="C16" s="76">
        <v>0.2394289114774816</v>
      </c>
      <c r="D16" s="76">
        <v>2.9165900300457936</v>
      </c>
      <c r="E16" s="76">
        <v>0.99761407119248779</v>
      </c>
      <c r="F16" s="76">
        <v>0.17730971684841806</v>
      </c>
      <c r="G16" s="70">
        <v>0.2394289114774816</v>
      </c>
    </row>
    <row r="17" spans="1:7" x14ac:dyDescent="0.4">
      <c r="A17" s="41">
        <v>42993</v>
      </c>
      <c r="B17" s="69">
        <v>98.428215452073275</v>
      </c>
      <c r="C17" s="76">
        <v>0.23966037596026363</v>
      </c>
      <c r="D17" s="76">
        <v>2.9242214005222733</v>
      </c>
      <c r="E17" s="76">
        <v>0.99726189454751801</v>
      </c>
      <c r="F17" s="76">
        <v>0.17750156321830782</v>
      </c>
      <c r="G17" s="70">
        <v>0.23966037596026363</v>
      </c>
    </row>
    <row r="18" spans="1:7" x14ac:dyDescent="0.4">
      <c r="A18" s="41">
        <v>43023</v>
      </c>
      <c r="B18" s="69">
        <v>98.250507706398182</v>
      </c>
      <c r="C18" s="76">
        <v>0.23985491170014153</v>
      </c>
      <c r="D18" s="76">
        <v>2.9330526018621494</v>
      </c>
      <c r="E18" s="76">
        <v>0.99691496996353479</v>
      </c>
      <c r="F18" s="76">
        <v>0.17770774567509753</v>
      </c>
      <c r="G18" s="70">
        <v>0.23985491170014153</v>
      </c>
    </row>
    <row r="19" spans="1:7" x14ac:dyDescent="0.4">
      <c r="A19" s="41">
        <v>43054</v>
      </c>
      <c r="B19" s="69">
        <v>98.072627089688908</v>
      </c>
      <c r="C19" s="76">
        <v>0.24014492271877366</v>
      </c>
      <c r="D19" s="76">
        <v>2.941832748016302</v>
      </c>
      <c r="E19" s="76">
        <v>0.99654916529962112</v>
      </c>
      <c r="F19" s="76">
        <v>0.17788061670927191</v>
      </c>
      <c r="G19" s="70">
        <v>0.24014492271877366</v>
      </c>
    </row>
    <row r="20" spans="1:7" x14ac:dyDescent="0.4">
      <c r="A20" s="41">
        <v>43084</v>
      </c>
      <c r="B20" s="69">
        <v>97.894569883360262</v>
      </c>
      <c r="C20" s="76">
        <v>0.24042772171369797</v>
      </c>
      <c r="D20" s="76">
        <v>2.951665168400317</v>
      </c>
      <c r="E20" s="76">
        <v>0.99618813082416269</v>
      </c>
      <c r="F20" s="76">
        <v>0.17805720632864788</v>
      </c>
      <c r="G20" s="70">
        <v>0.24042772171369797</v>
      </c>
    </row>
    <row r="21" spans="1:7" x14ac:dyDescent="0.4">
      <c r="A21" s="41">
        <v>43115</v>
      </c>
      <c r="B21" s="69">
        <v>97.716364737288146</v>
      </c>
      <c r="C21" s="76">
        <v>0.24079332675020437</v>
      </c>
      <c r="D21" s="76">
        <v>2.9631453108515426</v>
      </c>
      <c r="E21" s="76">
        <v>0.99580692041941676</v>
      </c>
      <c r="F21" s="76">
        <v>0.17820514607211671</v>
      </c>
      <c r="G21" s="70">
        <v>0.24079332675020437</v>
      </c>
    </row>
    <row r="22" spans="1:7" x14ac:dyDescent="0.4">
      <c r="A22" s="41">
        <v>43146</v>
      </c>
      <c r="B22" s="69">
        <v>97.53805748083937</v>
      </c>
      <c r="C22" s="76">
        <v>0.24128982330396206</v>
      </c>
      <c r="D22" s="76">
        <v>2.9720580832759502</v>
      </c>
      <c r="E22" s="76">
        <v>0.99541619447215324</v>
      </c>
      <c r="F22" s="76">
        <v>0.17830725644878012</v>
      </c>
      <c r="G22" s="70">
        <v>0.24128982330396206</v>
      </c>
    </row>
    <row r="23" spans="1:7" x14ac:dyDescent="0.4">
      <c r="A23" s="41">
        <v>43174</v>
      </c>
      <c r="B23" s="69">
        <v>97.359570433186363</v>
      </c>
      <c r="C23" s="76">
        <v>0.24157397680246914</v>
      </c>
      <c r="D23" s="76">
        <v>2.9864040573741013</v>
      </c>
      <c r="E23" s="76">
        <v>0.99505664073299371</v>
      </c>
      <c r="F23" s="76">
        <v>0.17848704765300488</v>
      </c>
      <c r="G23" s="70">
        <v>0.24157397680246914</v>
      </c>
    </row>
    <row r="24" spans="1:7" x14ac:dyDescent="0.4">
      <c r="A24" s="41">
        <v>43205</v>
      </c>
      <c r="B24" s="69">
        <v>97.181059697468243</v>
      </c>
      <c r="C24" s="76">
        <v>0.24229584680488953</v>
      </c>
      <c r="D24" s="76">
        <v>3.0026938815349435</v>
      </c>
      <c r="E24" s="76">
        <v>0.99464665357180415</v>
      </c>
      <c r="F24" s="76">
        <v>0.17851073571812529</v>
      </c>
      <c r="G24" s="70">
        <v>0.24229584680488953</v>
      </c>
    </row>
    <row r="25" spans="1:7" x14ac:dyDescent="0.4">
      <c r="A25" s="41">
        <v>43235</v>
      </c>
      <c r="B25" s="69">
        <v>97.002578505379077</v>
      </c>
      <c r="C25" s="76">
        <v>0.24317081112889169</v>
      </c>
      <c r="D25" s="76">
        <v>3.0128926654327293</v>
      </c>
      <c r="E25" s="76">
        <v>0.99423680632930589</v>
      </c>
      <c r="F25" s="76">
        <v>0.17848119208916607</v>
      </c>
      <c r="G25" s="70">
        <v>0.24317081112889169</v>
      </c>
    </row>
    <row r="26" spans="1:7" x14ac:dyDescent="0.4">
      <c r="A26" s="41">
        <v>43266</v>
      </c>
      <c r="B26" s="69">
        <v>96.823946634676574</v>
      </c>
      <c r="C26" s="76">
        <v>0.24354863108909927</v>
      </c>
      <c r="D26" s="76">
        <v>3.0336244267832857</v>
      </c>
      <c r="E26" s="76">
        <v>0.9938049100634464</v>
      </c>
      <c r="F26" s="76">
        <v>0.17863187070250763</v>
      </c>
      <c r="G26" s="70">
        <v>0.24354863108909927</v>
      </c>
    </row>
    <row r="27" spans="1:7" x14ac:dyDescent="0.4">
      <c r="A27" s="41">
        <v>43296</v>
      </c>
      <c r="B27" s="69">
        <v>96.645466207783343</v>
      </c>
      <c r="C27" s="76">
        <v>0.24477290800709681</v>
      </c>
      <c r="D27" s="76">
        <v>3.0551669592443798</v>
      </c>
      <c r="E27" s="76">
        <v>0.99337028570358765</v>
      </c>
      <c r="F27" s="76">
        <v>0.17848042689323046</v>
      </c>
      <c r="G27" s="70">
        <v>0.24477290800709681</v>
      </c>
    </row>
    <row r="28" spans="1:7" x14ac:dyDescent="0.4">
      <c r="A28" s="41">
        <v>43327</v>
      </c>
      <c r="B28" s="69">
        <v>96.467155895486357</v>
      </c>
      <c r="C28" s="76">
        <v>0.24605669593232404</v>
      </c>
      <c r="D28" s="76">
        <v>3.0677964286948445</v>
      </c>
      <c r="E28" s="76">
        <v>0.99290330519386216</v>
      </c>
      <c r="F28" s="76">
        <v>0.17831031229698102</v>
      </c>
      <c r="G28" s="70">
        <v>0.24605669593232404</v>
      </c>
    </row>
    <row r="29" spans="1:7" x14ac:dyDescent="0.4">
      <c r="A29" s="41">
        <v>43358</v>
      </c>
      <c r="B29" s="69">
        <v>96.288754825358851</v>
      </c>
      <c r="C29" s="76">
        <v>0.24661799695210157</v>
      </c>
      <c r="D29" s="76">
        <v>3.0805223211766464</v>
      </c>
      <c r="E29" s="76">
        <v>0.99242595843421433</v>
      </c>
      <c r="F29" s="76">
        <v>0.17840107012751266</v>
      </c>
      <c r="G29" s="70">
        <v>0.24661799695210157</v>
      </c>
    </row>
    <row r="30" spans="1:7" x14ac:dyDescent="0.4">
      <c r="A30" s="41">
        <v>43388</v>
      </c>
      <c r="B30" s="69">
        <v>96.110262819222754</v>
      </c>
      <c r="C30" s="76">
        <v>0.24718304876485286</v>
      </c>
      <c r="D30" s="76">
        <v>3.0928446003508503</v>
      </c>
      <c r="E30" s="76">
        <v>0.99195391216146922</v>
      </c>
      <c r="F30" s="76">
        <v>0.17849200613610078</v>
      </c>
      <c r="G30" s="70">
        <v>0.24718304876485286</v>
      </c>
    </row>
    <row r="31" spans="1:7" x14ac:dyDescent="0.4">
      <c r="A31" s="41">
        <v>43419</v>
      </c>
      <c r="B31" s="69">
        <v>95.931665364977476</v>
      </c>
      <c r="C31" s="76">
        <v>0.24771175616561178</v>
      </c>
      <c r="D31" s="76">
        <v>3.1055712840655758</v>
      </c>
      <c r="E31" s="76">
        <v>0.99145605127644587</v>
      </c>
      <c r="F31" s="76">
        <v>0.17859745424528148</v>
      </c>
      <c r="G31" s="70">
        <v>0.24771175616561178</v>
      </c>
    </row>
    <row r="32" spans="1:7" x14ac:dyDescent="0.4">
      <c r="A32" s="41">
        <v>43449</v>
      </c>
      <c r="B32" s="69">
        <v>95.752971106373138</v>
      </c>
      <c r="C32" s="76">
        <v>0.24826885432505183</v>
      </c>
      <c r="D32" s="76">
        <v>3.136582118420681</v>
      </c>
      <c r="E32" s="76">
        <v>0.99096418425469679</v>
      </c>
      <c r="F32" s="76">
        <v>0.17869425860433646</v>
      </c>
      <c r="G32" s="70">
        <v>0.24826885432505183</v>
      </c>
    </row>
    <row r="33" spans="1:7" x14ac:dyDescent="0.4">
      <c r="A33" s="41">
        <v>43480</v>
      </c>
      <c r="B33" s="69">
        <v>95.574697134352348</v>
      </c>
      <c r="C33" s="76">
        <v>0.25028088079825173</v>
      </c>
      <c r="D33" s="76">
        <v>3.1702902094696928</v>
      </c>
      <c r="E33" s="76">
        <v>0.99043025277151098</v>
      </c>
      <c r="F33" s="76">
        <v>0.1782739720207927</v>
      </c>
      <c r="G33" s="70">
        <v>0.25028088079825173</v>
      </c>
    </row>
    <row r="34" spans="1:7" x14ac:dyDescent="0.4">
      <c r="A34" s="41">
        <v>43511</v>
      </c>
      <c r="B34" s="69">
        <v>95.396912255762899</v>
      </c>
      <c r="C34" s="76">
        <v>0.25249960549839023</v>
      </c>
      <c r="D34" s="76">
        <v>3.1861670846541434</v>
      </c>
      <c r="E34" s="76">
        <v>0.9898684538075756</v>
      </c>
      <c r="F34" s="76">
        <v>0.17778487858945283</v>
      </c>
      <c r="G34" s="70">
        <v>0.25249960549839023</v>
      </c>
    </row>
    <row r="35" spans="1:7" x14ac:dyDescent="0.4">
      <c r="A35" s="41">
        <v>43539</v>
      </c>
      <c r="B35" s="69">
        <v>95.219105863392585</v>
      </c>
      <c r="C35" s="76">
        <v>0.25329208483912596</v>
      </c>
      <c r="D35" s="76">
        <v>3.2007269912068237</v>
      </c>
      <c r="E35" s="76">
        <v>0.98934932769358608</v>
      </c>
      <c r="F35" s="76">
        <v>0.17780639237031956</v>
      </c>
      <c r="G35" s="70">
        <v>0.25329208483912596</v>
      </c>
    </row>
    <row r="36" spans="1:7" x14ac:dyDescent="0.4">
      <c r="A36" s="41">
        <v>43570</v>
      </c>
      <c r="B36" s="69">
        <v>95.041237322354746</v>
      </c>
      <c r="C36" s="76">
        <v>0.2539753018462837</v>
      </c>
      <c r="D36" s="76">
        <v>3.2165859029898636</v>
      </c>
      <c r="E36" s="76">
        <v>0.98876275562632854</v>
      </c>
      <c r="F36" s="76">
        <v>0.177868541037839</v>
      </c>
      <c r="G36" s="70">
        <v>0.2539753018462837</v>
      </c>
    </row>
    <row r="37" spans="1:7" x14ac:dyDescent="0.4">
      <c r="A37" s="41">
        <v>43600</v>
      </c>
      <c r="B37" s="69">
        <v>94.863339747531342</v>
      </c>
      <c r="C37" s="76">
        <v>0.25475692014483353</v>
      </c>
      <c r="D37" s="76">
        <v>3.2319419511760294</v>
      </c>
      <c r="E37" s="76">
        <v>0.98818264623349106</v>
      </c>
      <c r="F37" s="76">
        <v>0.17789757482340476</v>
      </c>
      <c r="G37" s="70">
        <v>0.25475692014483353</v>
      </c>
    </row>
    <row r="38" spans="1:7" x14ac:dyDescent="0.4">
      <c r="A38" s="41">
        <v>43631</v>
      </c>
      <c r="B38" s="69">
        <v>94.68539547201155</v>
      </c>
      <c r="C38" s="76">
        <v>0.25549400613225914</v>
      </c>
      <c r="D38" s="76">
        <v>3.2478020890148818</v>
      </c>
      <c r="E38" s="76">
        <v>0.98757076992892301</v>
      </c>
      <c r="F38" s="76">
        <v>0.17794427551979269</v>
      </c>
      <c r="G38" s="70">
        <v>0.25549400613225914</v>
      </c>
    </row>
    <row r="39" spans="1:7" x14ac:dyDescent="0.4">
      <c r="A39" s="41">
        <v>43661</v>
      </c>
      <c r="B39" s="69">
        <v>94.507415067666074</v>
      </c>
      <c r="C39" s="76">
        <v>0.25626618767766601</v>
      </c>
      <c r="D39" s="76">
        <v>3.263283132017234</v>
      </c>
      <c r="E39" s="76">
        <v>0.98696622089058417</v>
      </c>
      <c r="F39" s="76">
        <v>0.17798040434547313</v>
      </c>
      <c r="G39" s="70">
        <v>0.25626618767766601</v>
      </c>
    </row>
    <row r="40" spans="1:7" x14ac:dyDescent="0.4">
      <c r="A40" s="41">
        <v>43692</v>
      </c>
      <c r="B40" s="69">
        <v>94.329384376869996</v>
      </c>
      <c r="C40" s="76">
        <v>0.25700371120072169</v>
      </c>
      <c r="D40" s="76">
        <v>3.2790248152400148</v>
      </c>
      <c r="E40" s="76">
        <v>0.98632903763451885</v>
      </c>
      <c r="F40" s="76">
        <v>0.17803069079607126</v>
      </c>
      <c r="G40" s="70">
        <v>0.25700371120072169</v>
      </c>
    </row>
    <row r="41" spans="1:7" x14ac:dyDescent="0.4">
      <c r="A41" s="41">
        <v>43723</v>
      </c>
      <c r="B41" s="69">
        <v>94.151307104156842</v>
      </c>
      <c r="C41" s="76">
        <v>0.25775699348172532</v>
      </c>
      <c r="D41" s="76">
        <v>3.2948868014917787</v>
      </c>
      <c r="E41" s="76">
        <v>0.98567918831767665</v>
      </c>
      <c r="F41" s="76">
        <v>0.17807727271315488</v>
      </c>
      <c r="G41" s="70">
        <v>0.25775699348172532</v>
      </c>
    </row>
    <row r="42" spans="1:7" x14ac:dyDescent="0.4">
      <c r="A42" s="41">
        <v>43753</v>
      </c>
      <c r="B42" s="69">
        <v>93.973182992194324</v>
      </c>
      <c r="C42" s="76">
        <v>0.25851491593390458</v>
      </c>
      <c r="D42" s="76">
        <v>3.3102458260826673</v>
      </c>
      <c r="E42" s="76">
        <v>0.98503796755338857</v>
      </c>
      <c r="F42" s="76">
        <v>0.17812411196251363</v>
      </c>
      <c r="G42" s="70">
        <v>0.25851491593390458</v>
      </c>
    </row>
    <row r="43" spans="1:7" x14ac:dyDescent="0.4">
      <c r="A43" s="41">
        <v>43784</v>
      </c>
      <c r="B43" s="69">
        <v>93.794994527235062</v>
      </c>
      <c r="C43" s="76">
        <v>0.25922861396967828</v>
      </c>
      <c r="D43" s="76">
        <v>3.3261090374356073</v>
      </c>
      <c r="E43" s="76">
        <v>0.98436307246611876</v>
      </c>
      <c r="F43" s="76">
        <v>0.17818846495925739</v>
      </c>
      <c r="G43" s="70">
        <v>0.25922861396967828</v>
      </c>
    </row>
    <row r="44" spans="1:7" x14ac:dyDescent="0.4">
      <c r="A44" s="41">
        <v>43814</v>
      </c>
      <c r="B44" s="69">
        <v>93.616752077426824</v>
      </c>
      <c r="C44" s="76">
        <v>0.25997698246938322</v>
      </c>
      <c r="D44" s="76">
        <v>3.3514964731865193</v>
      </c>
      <c r="E44" s="76">
        <v>0.98369766676070458</v>
      </c>
      <c r="F44" s="76">
        <v>0.17824244980824183</v>
      </c>
      <c r="G44" s="70">
        <v>0.25997698246938322</v>
      </c>
    </row>
    <row r="45" spans="1:7" x14ac:dyDescent="0.4">
      <c r="A45" s="41">
        <v>43845</v>
      </c>
      <c r="B45" s="69">
        <v>93.438713655295459</v>
      </c>
      <c r="C45" s="76">
        <v>0.26146351201556056</v>
      </c>
      <c r="D45" s="76">
        <v>3.3781979446663257</v>
      </c>
      <c r="E45" s="76">
        <v>0.98298953432817271</v>
      </c>
      <c r="F45" s="76">
        <v>0.17803842213136747</v>
      </c>
      <c r="G45" s="70">
        <v>0.26146351201556056</v>
      </c>
    </row>
    <row r="46" spans="1:7" x14ac:dyDescent="0.4">
      <c r="A46" s="41">
        <v>43876</v>
      </c>
      <c r="B46" s="69">
        <v>93.260909441464975</v>
      </c>
      <c r="C46" s="76">
        <v>0.26304539201882032</v>
      </c>
      <c r="D46" s="76">
        <v>3.3951797571832287</v>
      </c>
      <c r="E46" s="76">
        <v>0.98225982675648771</v>
      </c>
      <c r="F46" s="76">
        <v>0.17780421383048864</v>
      </c>
      <c r="G46" s="70">
        <v>0.26304539201882032</v>
      </c>
    </row>
    <row r="47" spans="1:7" x14ac:dyDescent="0.4">
      <c r="A47" s="41">
        <v>43905</v>
      </c>
      <c r="B47" s="69">
        <v>93.083068367922095</v>
      </c>
      <c r="C47" s="76">
        <v>0.26386462656013343</v>
      </c>
      <c r="D47" s="76">
        <v>3.4112108943637232</v>
      </c>
      <c r="E47" s="76">
        <v>0.98156456014343796</v>
      </c>
      <c r="F47" s="76">
        <v>0.17784107354287662</v>
      </c>
      <c r="G47" s="70">
        <v>0.26386462656013343</v>
      </c>
    </row>
    <row r="48" spans="1:7" x14ac:dyDescent="0.4">
      <c r="A48" s="41">
        <v>43936</v>
      </c>
      <c r="B48" s="69">
        <v>92.905160713455359</v>
      </c>
      <c r="C48" s="76">
        <v>0.26460498074788252</v>
      </c>
      <c r="D48" s="76">
        <v>3.4282027746887023</v>
      </c>
      <c r="E48" s="76">
        <v>0.98080865356451752</v>
      </c>
      <c r="F48" s="76">
        <v>0.17790765446672932</v>
      </c>
      <c r="G48" s="70">
        <v>0.26460498074788252</v>
      </c>
    </row>
    <row r="49" spans="1:7" x14ac:dyDescent="0.4">
      <c r="A49" s="41">
        <v>43966</v>
      </c>
      <c r="B49" s="69">
        <v>92.727208872844926</v>
      </c>
      <c r="C49" s="76">
        <v>0.26541477478397285</v>
      </c>
      <c r="D49" s="76">
        <v>3.4446559098421181</v>
      </c>
      <c r="E49" s="76">
        <v>0.9800641224732024</v>
      </c>
      <c r="F49" s="76">
        <v>0.17795184061043925</v>
      </c>
      <c r="G49" s="70">
        <v>0.26541477478397285</v>
      </c>
    </row>
    <row r="50" spans="1:7" x14ac:dyDescent="0.4">
      <c r="A50" s="41">
        <v>43997</v>
      </c>
      <c r="B50" s="69">
        <v>92.549194395791304</v>
      </c>
      <c r="C50" s="76">
        <v>0.26617777337250809</v>
      </c>
      <c r="D50" s="76">
        <v>3.461649193089098</v>
      </c>
      <c r="E50" s="76">
        <v>0.97928180989950042</v>
      </c>
      <c r="F50" s="76">
        <v>0.17801447705362919</v>
      </c>
      <c r="G50" s="70">
        <v>0.26617777337250809</v>
      </c>
    </row>
    <row r="51" spans="1:7" x14ac:dyDescent="0.4">
      <c r="A51" s="41">
        <v>44027</v>
      </c>
      <c r="B51" s="69">
        <v>92.371128093155221</v>
      </c>
      <c r="C51" s="76">
        <v>0.26697737008436412</v>
      </c>
      <c r="D51" s="76">
        <v>3.4782363396453553</v>
      </c>
      <c r="E51" s="76">
        <v>0.97851178978033082</v>
      </c>
      <c r="F51" s="76">
        <v>0.17806630263607823</v>
      </c>
      <c r="G51" s="70">
        <v>0.26697737008436412</v>
      </c>
    </row>
    <row r="52" spans="1:7" x14ac:dyDescent="0.4">
      <c r="A52" s="41">
        <v>44058</v>
      </c>
      <c r="B52" s="69">
        <v>92.192995149177833</v>
      </c>
      <c r="C52" s="76">
        <v>0.26774051205637367</v>
      </c>
      <c r="D52" s="76">
        <v>3.4951027946209612</v>
      </c>
      <c r="E52" s="76">
        <v>0.97770309702014002</v>
      </c>
      <c r="F52" s="76">
        <v>0.17813294397738491</v>
      </c>
      <c r="G52" s="70">
        <v>0.26774051205637367</v>
      </c>
    </row>
    <row r="53" spans="1:7" x14ac:dyDescent="0.4">
      <c r="A53" s="41">
        <v>44089</v>
      </c>
      <c r="B53" s="69">
        <v>92.014799255639076</v>
      </c>
      <c r="C53" s="76">
        <v>0.26851999582530672</v>
      </c>
      <c r="D53" s="76">
        <v>3.5120981928682937</v>
      </c>
      <c r="E53" s="76">
        <v>0.97688121547103191</v>
      </c>
      <c r="F53" s="76">
        <v>0.17819589353876208</v>
      </c>
      <c r="G53" s="70">
        <v>0.26851999582530672</v>
      </c>
    </row>
    <row r="54" spans="1:7" x14ac:dyDescent="0.4">
      <c r="A54" s="41">
        <v>44119</v>
      </c>
      <c r="B54" s="69">
        <v>91.836539997132761</v>
      </c>
      <c r="C54" s="76">
        <v>0.26930417515239063</v>
      </c>
      <c r="D54" s="76">
        <v>3.5285547336982725</v>
      </c>
      <c r="E54" s="76">
        <v>0.97607300485428583</v>
      </c>
      <c r="F54" s="76">
        <v>0.17825925850631555</v>
      </c>
      <c r="G54" s="70">
        <v>0.26930417515239063</v>
      </c>
    </row>
    <row r="55" spans="1:7" x14ac:dyDescent="0.4">
      <c r="A55" s="41">
        <v>44150</v>
      </c>
      <c r="B55" s="69">
        <v>91.658199077863642</v>
      </c>
      <c r="C55" s="76">
        <v>0.27004188161112791</v>
      </c>
      <c r="D55" s="76">
        <v>3.5455515336984078</v>
      </c>
      <c r="E55" s="76">
        <v>0.97522506340851545</v>
      </c>
      <c r="F55" s="76">
        <v>0.17834091926911741</v>
      </c>
      <c r="G55" s="70">
        <v>0.27004188161112791</v>
      </c>
    </row>
    <row r="56" spans="1:7" x14ac:dyDescent="0.4">
      <c r="A56" s="41">
        <v>44180</v>
      </c>
      <c r="B56" s="69">
        <v>91.479787089022849</v>
      </c>
      <c r="C56" s="76">
        <v>0.2708157235971278</v>
      </c>
      <c r="D56" s="76">
        <v>3.557917490830218</v>
      </c>
      <c r="E56" s="76">
        <v>0.97439170368756678</v>
      </c>
      <c r="F56" s="76">
        <v>0.17841198884079168</v>
      </c>
      <c r="G56" s="70">
        <v>0.2708157235971278</v>
      </c>
    </row>
    <row r="57" spans="1:7" x14ac:dyDescent="0.4">
      <c r="A57" s="41">
        <v>44211</v>
      </c>
      <c r="B57" s="69">
        <v>91.301177010808061</v>
      </c>
      <c r="C57" s="76">
        <v>0.27123127878454895</v>
      </c>
      <c r="D57" s="76">
        <v>3.5698655989338501</v>
      </c>
      <c r="E57" s="76">
        <v>0.97352119530095371</v>
      </c>
      <c r="F57" s="76">
        <v>0.17861007821478794</v>
      </c>
      <c r="G57" s="70">
        <v>0.27123127878454895</v>
      </c>
    </row>
    <row r="58" spans="1:7" x14ac:dyDescent="0.4">
      <c r="A58" s="41">
        <v>44242</v>
      </c>
      <c r="B58" s="69">
        <v>91.122354647667578</v>
      </c>
      <c r="C58" s="76">
        <v>0.27161077579421145</v>
      </c>
      <c r="D58" s="76">
        <v>3.5865411662611457</v>
      </c>
      <c r="E58" s="76">
        <v>0.97264169838313574</v>
      </c>
      <c r="F58" s="76">
        <v>0.17882236314048242</v>
      </c>
      <c r="G58" s="70">
        <v>0.27161077579421145</v>
      </c>
    </row>
    <row r="59" spans="1:7" x14ac:dyDescent="0.4">
      <c r="A59" s="41">
        <v>44270</v>
      </c>
      <c r="B59" s="69">
        <v>90.943442114264528</v>
      </c>
      <c r="C59" s="76">
        <v>0.27234506342542281</v>
      </c>
      <c r="D59" s="76">
        <v>3.6018171450787095</v>
      </c>
      <c r="E59" s="76">
        <v>0.971835697627635</v>
      </c>
      <c r="F59" s="76">
        <v>0.17891253340304694</v>
      </c>
      <c r="G59" s="70">
        <v>0.27234506342542281</v>
      </c>
    </row>
    <row r="60" spans="1:7" x14ac:dyDescent="0.4">
      <c r="A60" s="41">
        <v>44301</v>
      </c>
      <c r="B60" s="69">
        <v>90.764398575839962</v>
      </c>
      <c r="C60" s="76">
        <v>0.27296804086635923</v>
      </c>
      <c r="D60" s="76">
        <v>3.6184560435452795</v>
      </c>
      <c r="E60" s="76">
        <v>0.97093165799062486</v>
      </c>
      <c r="F60" s="76">
        <v>0.17904353842456747</v>
      </c>
      <c r="G60" s="70">
        <v>0.27296804086635923</v>
      </c>
    </row>
    <row r="61" spans="1:7" x14ac:dyDescent="0.4">
      <c r="A61" s="41">
        <v>44331</v>
      </c>
      <c r="B61" s="69">
        <v>90.585256299821253</v>
      </c>
      <c r="C61" s="76">
        <v>0.2736891554712505</v>
      </c>
      <c r="D61" s="76">
        <v>3.6345673728587968</v>
      </c>
      <c r="E61" s="76">
        <v>0.97004446107471054</v>
      </c>
      <c r="F61" s="76">
        <v>0.17914227601871163</v>
      </c>
      <c r="G61" s="70">
        <v>0.2736891554712505</v>
      </c>
    </row>
    <row r="62" spans="1:7" x14ac:dyDescent="0.4">
      <c r="A62" s="41">
        <v>44362</v>
      </c>
      <c r="B62" s="69">
        <v>90.405997534851366</v>
      </c>
      <c r="C62" s="76">
        <v>0.27436518084115169</v>
      </c>
      <c r="D62" s="76">
        <v>3.6512076128241455</v>
      </c>
      <c r="E62" s="76">
        <v>0.96911542923862959</v>
      </c>
      <c r="F62" s="76">
        <v>0.17925876496988646</v>
      </c>
      <c r="G62" s="70">
        <v>0.27436518084115169</v>
      </c>
    </row>
    <row r="63" spans="1:7" x14ac:dyDescent="0.4">
      <c r="A63" s="41">
        <v>44392</v>
      </c>
      <c r="B63" s="69">
        <v>90.226632340472136</v>
      </c>
      <c r="C63" s="76">
        <v>0.27507588870350846</v>
      </c>
      <c r="D63" s="76">
        <v>3.6674501382077151</v>
      </c>
      <c r="E63" s="76">
        <v>0.96820412084648155</v>
      </c>
      <c r="F63" s="76">
        <v>0.17936519437922283</v>
      </c>
      <c r="G63" s="70">
        <v>0.27507588870350846</v>
      </c>
    </row>
    <row r="64" spans="1:7" x14ac:dyDescent="0.4">
      <c r="A64" s="41">
        <v>44423</v>
      </c>
      <c r="B64" s="69">
        <v>90.047146410951967</v>
      </c>
      <c r="C64" s="76">
        <v>0.27575139603923438</v>
      </c>
      <c r="D64" s="76">
        <v>3.6839661524870149</v>
      </c>
      <c r="E64" s="76">
        <v>0.96725014536416565</v>
      </c>
      <c r="F64" s="76">
        <v>0.17948592952017173</v>
      </c>
      <c r="G64" s="70">
        <v>0.27575139603923438</v>
      </c>
    </row>
    <row r="65" spans="1:7" x14ac:dyDescent="0.4">
      <c r="A65" s="41">
        <v>44454</v>
      </c>
      <c r="B65" s="69">
        <v>89.867543033192774</v>
      </c>
      <c r="C65" s="76">
        <v>0.27644219958832461</v>
      </c>
      <c r="D65" s="76">
        <v>3.7006084148709961</v>
      </c>
      <c r="E65" s="76">
        <v>0.96628371290134718</v>
      </c>
      <c r="F65" s="76">
        <v>0.17960337775919111</v>
      </c>
      <c r="G65" s="70">
        <v>0.27644219958832461</v>
      </c>
    </row>
    <row r="66" spans="1:7" x14ac:dyDescent="0.4">
      <c r="A66" s="41">
        <v>44484</v>
      </c>
      <c r="B66" s="69">
        <v>89.687821586676421</v>
      </c>
      <c r="C66" s="76">
        <v>0.27713715497701202</v>
      </c>
      <c r="D66" s="76">
        <v>3.7167230007809726</v>
      </c>
      <c r="E66" s="76">
        <v>0.96533632615288589</v>
      </c>
      <c r="F66" s="76">
        <v>0.17972144651635436</v>
      </c>
      <c r="G66" s="70">
        <v>0.27713715497701202</v>
      </c>
    </row>
    <row r="67" spans="1:7" x14ac:dyDescent="0.4">
      <c r="A67" s="41">
        <v>44515</v>
      </c>
      <c r="B67" s="69">
        <v>89.507964441635806</v>
      </c>
      <c r="C67" s="76">
        <v>0.27778732448428367</v>
      </c>
      <c r="D67" s="76">
        <v>3.7333666035696744</v>
      </c>
      <c r="E67" s="76">
        <v>0.96434529480733755</v>
      </c>
      <c r="F67" s="76">
        <v>0.17985714504062117</v>
      </c>
      <c r="G67" s="70">
        <v>0.27778732448428367</v>
      </c>
    </row>
    <row r="68" spans="1:7" x14ac:dyDescent="0.4">
      <c r="A68" s="41">
        <v>44545</v>
      </c>
      <c r="B68" s="69">
        <v>89.327981439530859</v>
      </c>
      <c r="C68" s="76">
        <v>0.27847170433325413</v>
      </c>
      <c r="D68" s="76">
        <v>3.7440322691856576</v>
      </c>
      <c r="E68" s="76">
        <v>0.96337418169387168</v>
      </c>
      <c r="F68" s="76">
        <v>0.17998300210494891</v>
      </c>
      <c r="G68" s="70">
        <v>0.27847170433325413</v>
      </c>
    </row>
    <row r="69" spans="1:7" x14ac:dyDescent="0.4">
      <c r="A69" s="41">
        <v>44576</v>
      </c>
      <c r="B69" s="69">
        <v>89.147714218985087</v>
      </c>
      <c r="C69" s="76">
        <v>0.27870570420901741</v>
      </c>
      <c r="D69" s="76">
        <v>3.7541616722254734</v>
      </c>
      <c r="E69" s="76">
        <v>0.96236311454833634</v>
      </c>
      <c r="F69" s="76">
        <v>0.18026722054577238</v>
      </c>
      <c r="G69" s="70">
        <v>0.27870570420901741</v>
      </c>
    </row>
    <row r="70" spans="1:7" x14ac:dyDescent="0.4">
      <c r="A70" s="41">
        <v>44607</v>
      </c>
      <c r="B70" s="69">
        <v>88.967145958123695</v>
      </c>
      <c r="C70" s="76">
        <v>0.27889577657285297</v>
      </c>
      <c r="D70" s="76">
        <v>3.7704419384852672</v>
      </c>
      <c r="E70" s="76">
        <v>0.96134494001837434</v>
      </c>
      <c r="F70" s="76">
        <v>0.18056826086139893</v>
      </c>
      <c r="G70" s="70">
        <v>0.27889577657285297</v>
      </c>
    </row>
    <row r="71" spans="1:7" x14ac:dyDescent="0.4">
      <c r="A71" s="41">
        <v>44635</v>
      </c>
      <c r="B71" s="69">
        <v>88.78643203718309</v>
      </c>
      <c r="C71" s="76">
        <v>0.27953788188987455</v>
      </c>
      <c r="D71" s="76">
        <v>3.7853717841689205</v>
      </c>
      <c r="E71" s="76">
        <v>0.96041437929465634</v>
      </c>
      <c r="F71" s="76">
        <v>0.18071392094060948</v>
      </c>
      <c r="G71" s="70">
        <v>0.27953788188987455</v>
      </c>
    </row>
    <row r="72" spans="1:7" x14ac:dyDescent="0.4">
      <c r="A72" s="41">
        <v>44666</v>
      </c>
      <c r="B72" s="69">
        <v>88.605533865226121</v>
      </c>
      <c r="C72" s="76">
        <v>0.28007471220882019</v>
      </c>
      <c r="D72" s="76">
        <v>3.8016336508787862</v>
      </c>
      <c r="E72" s="76">
        <v>0.95937315472953533</v>
      </c>
      <c r="F72" s="76">
        <v>0.18089817195696822</v>
      </c>
      <c r="G72" s="70">
        <v>0.28007471220882019</v>
      </c>
    </row>
    <row r="73" spans="1:7" x14ac:dyDescent="0.4">
      <c r="A73" s="41">
        <v>44696</v>
      </c>
      <c r="B73" s="69">
        <v>88.424481848981856</v>
      </c>
      <c r="C73" s="76">
        <v>0.2807048159967695</v>
      </c>
      <c r="D73" s="76">
        <v>3.8173798869301923</v>
      </c>
      <c r="E73" s="76">
        <v>0.95835394707564503</v>
      </c>
      <c r="F73" s="76">
        <v>0.18105201624426281</v>
      </c>
      <c r="G73" s="70">
        <v>0.2807048159967695</v>
      </c>
    </row>
    <row r="74" spans="1:7" x14ac:dyDescent="0.4">
      <c r="A74" s="41">
        <v>44727</v>
      </c>
      <c r="B74" s="69">
        <v>88.243258867524503</v>
      </c>
      <c r="C74" s="76">
        <v>0.28129153210210589</v>
      </c>
      <c r="D74" s="76">
        <v>3.8336430316252423</v>
      </c>
      <c r="E74" s="76">
        <v>0.95728926640801426</v>
      </c>
      <c r="F74" s="76">
        <v>0.18122298145735111</v>
      </c>
      <c r="G74" s="70">
        <v>0.28129153210210589</v>
      </c>
    </row>
    <row r="75" spans="1:7" x14ac:dyDescent="0.4">
      <c r="A75" s="41">
        <v>44757</v>
      </c>
      <c r="B75" s="69">
        <v>88.061874224497572</v>
      </c>
      <c r="C75" s="76">
        <v>0.28191096203782301</v>
      </c>
      <c r="D75" s="76">
        <v>3.8495174586377168</v>
      </c>
      <c r="E75" s="76">
        <v>0.95624744147825047</v>
      </c>
      <c r="F75" s="76">
        <v>0.1813846430269265</v>
      </c>
      <c r="G75" s="70">
        <v>0.28191096203782301</v>
      </c>
    </row>
    <row r="76" spans="1:7" x14ac:dyDescent="0.4">
      <c r="A76" s="41">
        <v>44788</v>
      </c>
      <c r="B76" s="69">
        <v>87.880314064102237</v>
      </c>
      <c r="C76" s="76">
        <v>0.28249643522296836</v>
      </c>
      <c r="D76" s="76">
        <v>3.8656591596362455</v>
      </c>
      <c r="E76" s="76">
        <v>0.95515937274685225</v>
      </c>
      <c r="F76" s="76">
        <v>0.18156016039533321</v>
      </c>
      <c r="G76" s="70">
        <v>0.28249643522296836</v>
      </c>
    </row>
    <row r="77" spans="1:7" x14ac:dyDescent="0.4">
      <c r="A77" s="41">
        <v>44819</v>
      </c>
      <c r="B77" s="69">
        <v>87.698581247985757</v>
      </c>
      <c r="C77" s="76">
        <v>0.2830961175113389</v>
      </c>
      <c r="D77" s="76">
        <v>3.8819242310182611</v>
      </c>
      <c r="E77" s="76">
        <v>0.9540596376029975</v>
      </c>
      <c r="F77" s="76">
        <v>0.18173281611648598</v>
      </c>
      <c r="G77" s="70">
        <v>0.2830961175113389</v>
      </c>
    </row>
    <row r="78" spans="1:7" x14ac:dyDescent="0.4">
      <c r="A78" s="41">
        <v>44849</v>
      </c>
      <c r="B78" s="69">
        <v>87.516674921053237</v>
      </c>
      <c r="C78" s="76">
        <v>0.28369937297706621</v>
      </c>
      <c r="D78" s="76">
        <v>3.8976735695116149</v>
      </c>
      <c r="E78" s="76">
        <v>0.9529840159372982</v>
      </c>
      <c r="F78" s="76">
        <v>0.18190632693251974</v>
      </c>
      <c r="G78" s="70">
        <v>0.28369937297706621</v>
      </c>
    </row>
    <row r="79" spans="1:7" x14ac:dyDescent="0.4">
      <c r="A79" s="41">
        <v>44880</v>
      </c>
      <c r="B79" s="69">
        <v>87.334578053096266</v>
      </c>
      <c r="C79" s="76">
        <v>0.2842595256094409</v>
      </c>
      <c r="D79" s="76">
        <v>3.9139399178608736</v>
      </c>
      <c r="E79" s="76">
        <v>0.95186125638470098</v>
      </c>
      <c r="F79" s="76">
        <v>0.18209686795697277</v>
      </c>
      <c r="G79" s="70">
        <v>0.2842595256094409</v>
      </c>
    </row>
    <row r="80" spans="1:7" x14ac:dyDescent="0.4">
      <c r="A80" s="41">
        <v>44910</v>
      </c>
      <c r="B80" s="69">
        <v>87.152299729159196</v>
      </c>
      <c r="C80" s="76">
        <v>0.28485190937629129</v>
      </c>
      <c r="D80" s="76">
        <v>3.9158202620551563</v>
      </c>
      <c r="E80" s="76">
        <v>0.95076343917026374</v>
      </c>
      <c r="F80" s="76">
        <v>0.18227832393706733</v>
      </c>
      <c r="G80" s="70">
        <v>0.28485190937629129</v>
      </c>
    </row>
    <row r="81" spans="1:7" x14ac:dyDescent="0.4">
      <c r="A81" s="41">
        <v>44941</v>
      </c>
      <c r="B81" s="69">
        <v>86.969474201519589</v>
      </c>
      <c r="C81" s="76">
        <v>0.28439395097012132</v>
      </c>
      <c r="D81" s="76">
        <v>3.9164088896482685</v>
      </c>
      <c r="E81" s="76">
        <v>0.94962886279168712</v>
      </c>
      <c r="F81" s="76">
        <v>0.18282552763960239</v>
      </c>
      <c r="G81" s="70">
        <v>0.28439395097012132</v>
      </c>
    </row>
    <row r="82" spans="1:7" x14ac:dyDescent="0.4">
      <c r="A82" s="41">
        <v>44972</v>
      </c>
      <c r="B82" s="69">
        <v>86.786066881230269</v>
      </c>
      <c r="C82" s="76">
        <v>0.28384001824238908</v>
      </c>
      <c r="D82" s="76">
        <v>3.9318887971513039</v>
      </c>
      <c r="E82" s="76">
        <v>0.94849517277895268</v>
      </c>
      <c r="F82" s="76">
        <v>0.18340732028931592</v>
      </c>
      <c r="G82" s="70">
        <v>0.28384001824238908</v>
      </c>
    </row>
    <row r="83" spans="1:7" x14ac:dyDescent="0.4">
      <c r="A83" s="41">
        <v>45000</v>
      </c>
      <c r="B83" s="69">
        <v>86.602449613423531</v>
      </c>
      <c r="C83" s="76">
        <v>0.28436097009927741</v>
      </c>
      <c r="D83" s="76">
        <v>3.9460846455866871</v>
      </c>
      <c r="E83" s="76">
        <v>0.94746126486421445</v>
      </c>
      <c r="F83" s="76">
        <v>0.18361726780674034</v>
      </c>
      <c r="G83" s="70">
        <v>0.28436097009927741</v>
      </c>
    </row>
    <row r="84" spans="1:7" x14ac:dyDescent="0.4">
      <c r="A84" s="41">
        <v>45031</v>
      </c>
      <c r="B84" s="69">
        <v>86.418586308416508</v>
      </c>
      <c r="C84" s="76">
        <v>0.28478383057477097</v>
      </c>
      <c r="D84" s="76">
        <v>3.9615469973359385</v>
      </c>
      <c r="E84" s="76">
        <v>0.94630664806102471</v>
      </c>
      <c r="F84" s="76">
        <v>0.18386330500702114</v>
      </c>
      <c r="G84" s="70">
        <v>0.28478383057477097</v>
      </c>
    </row>
    <row r="85" spans="1:7" x14ac:dyDescent="0.4">
      <c r="A85" s="41">
        <v>45061</v>
      </c>
      <c r="B85" s="69">
        <v>86.234504843955875</v>
      </c>
      <c r="C85" s="76">
        <v>0.2852927425867699</v>
      </c>
      <c r="D85" s="76">
        <v>3.97651903922974</v>
      </c>
      <c r="E85" s="76">
        <v>0.9451787766778742</v>
      </c>
      <c r="F85" s="76">
        <v>0.18408146446063506</v>
      </c>
      <c r="G85" s="70">
        <v>0.2852927425867699</v>
      </c>
    </row>
    <row r="86" spans="1:7" x14ac:dyDescent="0.4">
      <c r="A86" s="41">
        <v>45092</v>
      </c>
      <c r="B86" s="69">
        <v>86.050189025665205</v>
      </c>
      <c r="C86" s="76">
        <v>0.28576095862544965</v>
      </c>
      <c r="D86" s="76">
        <v>3.9919825438197032</v>
      </c>
      <c r="E86" s="76">
        <v>0.94400289158781703</v>
      </c>
      <c r="F86" s="76">
        <v>0.18431581829067215</v>
      </c>
      <c r="G86" s="70">
        <v>0.28576095862544965</v>
      </c>
    </row>
    <row r="87" spans="1:7" x14ac:dyDescent="0.4">
      <c r="A87" s="41">
        <v>45122</v>
      </c>
      <c r="B87" s="69">
        <v>85.865647160630516</v>
      </c>
      <c r="C87" s="76">
        <v>0.28625904373570099</v>
      </c>
      <c r="D87" s="76">
        <v>4.0070764134959003</v>
      </c>
      <c r="E87" s="76">
        <v>0.94285452293545691</v>
      </c>
      <c r="F87" s="76">
        <v>0.18454186503469494</v>
      </c>
      <c r="G87" s="70">
        <v>0.28625904373570099</v>
      </c>
    </row>
    <row r="88" spans="1:7" x14ac:dyDescent="0.4">
      <c r="A88" s="41">
        <v>45153</v>
      </c>
      <c r="B88" s="69">
        <v>85.680866072111371</v>
      </c>
      <c r="C88" s="76">
        <v>0.28672517455576968</v>
      </c>
      <c r="D88" s="76">
        <v>4.0224243832054007</v>
      </c>
      <c r="E88" s="76">
        <v>0.9416574496456448</v>
      </c>
      <c r="F88" s="76">
        <v>0.18478108851915107</v>
      </c>
      <c r="G88" s="70">
        <v>0.28672517455576968</v>
      </c>
    </row>
    <row r="89" spans="1:7" x14ac:dyDescent="0.4">
      <c r="A89" s="41">
        <v>45184</v>
      </c>
      <c r="B89" s="69">
        <v>85.495848085889335</v>
      </c>
      <c r="C89" s="76">
        <v>0.28720400405218072</v>
      </c>
      <c r="D89" s="76">
        <v>4.0378896258489538</v>
      </c>
      <c r="E89" s="76">
        <v>0.94044982002733202</v>
      </c>
      <c r="F89" s="76">
        <v>0.18501798622204238</v>
      </c>
      <c r="G89" s="70">
        <v>0.28720400405218072</v>
      </c>
    </row>
    <row r="90" spans="1:7" x14ac:dyDescent="0.4">
      <c r="A90" s="41">
        <v>45214</v>
      </c>
      <c r="B90" s="69">
        <v>85.310592076747298</v>
      </c>
      <c r="C90" s="76">
        <v>0.28768566503264204</v>
      </c>
      <c r="D90" s="76">
        <v>4.0528644664402069</v>
      </c>
      <c r="E90" s="76">
        <v>0.93927086145810301</v>
      </c>
      <c r="F90" s="76">
        <v>0.18525600914204376</v>
      </c>
      <c r="G90" s="70">
        <v>0.28768566503264204</v>
      </c>
    </row>
    <row r="91" spans="1:7" x14ac:dyDescent="0.4">
      <c r="A91" s="41">
        <v>45245</v>
      </c>
      <c r="B91" s="69">
        <v>85.125081906600357</v>
      </c>
      <c r="C91" s="76">
        <v>0.28812688936568692</v>
      </c>
      <c r="D91" s="76">
        <v>4.0683308610524138</v>
      </c>
      <c r="E91" s="76">
        <v>0.93804240805364214</v>
      </c>
      <c r="F91" s="76">
        <v>0.18551017014694729</v>
      </c>
      <c r="G91" s="70">
        <v>0.28812688936568692</v>
      </c>
    </row>
    <row r="92" spans="1:7" x14ac:dyDescent="0.4">
      <c r="A92" s="41">
        <v>45275</v>
      </c>
      <c r="B92" s="69">
        <v>84.939325666019414</v>
      </c>
      <c r="C92" s="76">
        <v>0.28859749814186364</v>
      </c>
      <c r="D92" s="76">
        <v>4.026689805510606</v>
      </c>
      <c r="E92" s="76">
        <v>0.93684338563772995</v>
      </c>
      <c r="F92" s="76">
        <v>0.18575624058093793</v>
      </c>
      <c r="G92" s="70">
        <v>0.28859749814186364</v>
      </c>
    </row>
    <row r="93" spans="1:7" x14ac:dyDescent="0.4">
      <c r="A93" s="41">
        <v>45306</v>
      </c>
      <c r="B93" s="69">
        <v>84.751914685168032</v>
      </c>
      <c r="C93" s="76">
        <v>0.28502026395525454</v>
      </c>
      <c r="D93" s="76">
        <v>3.9800868507772513</v>
      </c>
      <c r="E93" s="76">
        <v>0.93563859118817505</v>
      </c>
      <c r="F93" s="76">
        <v>0.18741098085137853</v>
      </c>
      <c r="G93" s="70">
        <v>0.28502026395525454</v>
      </c>
    </row>
    <row r="94" spans="1:7" x14ac:dyDescent="0.4">
      <c r="A94" s="41">
        <v>45337</v>
      </c>
      <c r="B94" s="69">
        <v>84.562723506886641</v>
      </c>
      <c r="C94" s="76">
        <v>0.28109998434719369</v>
      </c>
      <c r="D94" s="76">
        <v>3.9927246384927928</v>
      </c>
      <c r="E94" s="76">
        <v>0.93447178453689528</v>
      </c>
      <c r="F94" s="76">
        <v>0.18919117828139162</v>
      </c>
      <c r="G94" s="70">
        <v>0.28109998434719369</v>
      </c>
    </row>
    <row r="95" spans="1:7" x14ac:dyDescent="0.4">
      <c r="A95" s="41">
        <v>45366</v>
      </c>
      <c r="B95" s="69">
        <v>84.373217326478837</v>
      </c>
      <c r="C95" s="76">
        <v>0.28136305803666639</v>
      </c>
      <c r="D95" s="76">
        <v>4.0046677048874191</v>
      </c>
      <c r="E95" s="76">
        <v>0.93337233831666</v>
      </c>
      <c r="F95" s="76">
        <v>0.18950618040779801</v>
      </c>
      <c r="G95" s="70">
        <v>0.28136305803666639</v>
      </c>
    </row>
    <row r="96" spans="1:7" x14ac:dyDescent="0.4">
      <c r="A96" s="41">
        <v>45397</v>
      </c>
      <c r="B96" s="69">
        <v>84.183375326099124</v>
      </c>
      <c r="C96" s="76">
        <v>0.28157224882066434</v>
      </c>
      <c r="D96" s="76">
        <v>4.0173263801619097</v>
      </c>
      <c r="E96" s="76">
        <v>0.93218918259684613</v>
      </c>
      <c r="F96" s="76">
        <v>0.18984200037970692</v>
      </c>
      <c r="G96" s="70">
        <v>0.28157224882066434</v>
      </c>
    </row>
    <row r="97" spans="1:7" x14ac:dyDescent="0.4">
      <c r="A97" s="41">
        <v>45427</v>
      </c>
      <c r="B97" s="69">
        <v>83.99321152416303</v>
      </c>
      <c r="C97" s="76">
        <v>0.28182674539050756</v>
      </c>
      <c r="D97" s="76">
        <v>4.0295835669267843</v>
      </c>
      <c r="E97" s="76">
        <v>0.93103607848228698</v>
      </c>
      <c r="F97" s="76">
        <v>0.19016380193609642</v>
      </c>
      <c r="G97" s="70">
        <v>0.28182674539050756</v>
      </c>
    </row>
    <row r="98" spans="1:7" x14ac:dyDescent="0.4">
      <c r="A98" s="41">
        <v>45458</v>
      </c>
      <c r="B98" s="69">
        <v>83.802712336131194</v>
      </c>
      <c r="C98" s="76">
        <v>0.28204805407597716</v>
      </c>
      <c r="D98" s="76">
        <v>4.0422430146851962</v>
      </c>
      <c r="E98" s="76">
        <v>0.92983650143609242</v>
      </c>
      <c r="F98" s="76">
        <v>0.19049918803184249</v>
      </c>
      <c r="G98" s="70">
        <v>0.28204805407597716</v>
      </c>
    </row>
    <row r="99" spans="1:7" x14ac:dyDescent="0.4">
      <c r="A99" s="41">
        <v>45488</v>
      </c>
      <c r="B99" s="69">
        <v>83.611883943332259</v>
      </c>
      <c r="C99" s="76">
        <v>0.28229244046033253</v>
      </c>
      <c r="D99" s="76">
        <v>4.0545997722995253</v>
      </c>
      <c r="E99" s="76">
        <v>0.92866757534503086</v>
      </c>
      <c r="F99" s="76">
        <v>0.19082839279893576</v>
      </c>
      <c r="G99" s="70">
        <v>0.28229244046033253</v>
      </c>
    </row>
    <row r="100" spans="1:7" x14ac:dyDescent="0.4">
      <c r="A100" s="41">
        <v>45519</v>
      </c>
      <c r="B100" s="69">
        <v>83.420715182009417</v>
      </c>
      <c r="C100" s="76">
        <v>0.28251060466514089</v>
      </c>
      <c r="D100" s="76">
        <v>4.0671644638796778</v>
      </c>
      <c r="E100" s="76">
        <v>0.9274516437784267</v>
      </c>
      <c r="F100" s="76">
        <v>0.19116876132284935</v>
      </c>
      <c r="G100" s="70">
        <v>0.28251060466514089</v>
      </c>
    </row>
    <row r="101" spans="1:7" x14ac:dyDescent="0.4">
      <c r="A101" s="41">
        <v>45550</v>
      </c>
      <c r="B101" s="69">
        <v>83.229207397341554</v>
      </c>
      <c r="C101" s="76">
        <v>0.28273814028308031</v>
      </c>
      <c r="D101" s="76">
        <v>4.0798250763358279</v>
      </c>
      <c r="E101" s="76">
        <v>0.92622757199571482</v>
      </c>
      <c r="F101" s="76">
        <v>0.19150778466785578</v>
      </c>
      <c r="G101" s="70">
        <v>0.28273814028308031</v>
      </c>
    </row>
    <row r="102" spans="1:7" x14ac:dyDescent="0.4">
      <c r="A102" s="41">
        <v>45580</v>
      </c>
      <c r="B102" s="69">
        <v>83.03735914425647</v>
      </c>
      <c r="C102" s="76">
        <v>0.28296717285269102</v>
      </c>
      <c r="D102" s="76">
        <v>4.0920841385538065</v>
      </c>
      <c r="E102" s="76">
        <v>0.92503504781686152</v>
      </c>
      <c r="F102" s="76">
        <v>0.19184825308508643</v>
      </c>
      <c r="G102" s="70">
        <v>0.28296717285269102</v>
      </c>
    </row>
    <row r="103" spans="1:7" x14ac:dyDescent="0.4">
      <c r="A103" s="41">
        <v>45611</v>
      </c>
      <c r="B103" s="69">
        <v>82.845156845120499</v>
      </c>
      <c r="C103" s="76">
        <v>0.28316321688467294</v>
      </c>
      <c r="D103" s="76">
        <v>4.1047455230163266</v>
      </c>
      <c r="E103" s="76">
        <v>0.92379491755323462</v>
      </c>
      <c r="F103" s="76">
        <v>0.19220229913597742</v>
      </c>
      <c r="G103" s="70">
        <v>0.28316321688467294</v>
      </c>
    </row>
    <row r="104" spans="1:7" x14ac:dyDescent="0.4">
      <c r="A104" s="41">
        <v>45641</v>
      </c>
      <c r="B104" s="69">
        <v>82.652606488886136</v>
      </c>
      <c r="C104" s="76">
        <v>0.28338190555299458</v>
      </c>
      <c r="D104" s="76">
        <v>4.1178803053859436</v>
      </c>
      <c r="E104" s="76">
        <v>0.92258692448179402</v>
      </c>
      <c r="F104" s="76">
        <v>0.19255035623436045</v>
      </c>
      <c r="G104" s="70">
        <v>0.28338190555299458</v>
      </c>
    </row>
    <row r="105" spans="1:7" x14ac:dyDescent="0.4">
      <c r="A105" s="41">
        <v>45672</v>
      </c>
      <c r="B105" s="69">
        <v>82.45971568278776</v>
      </c>
      <c r="C105" s="76">
        <v>0.28362795037449867</v>
      </c>
      <c r="D105" s="76">
        <v>4.1311188488377759</v>
      </c>
      <c r="E105" s="76">
        <v>0.92133020939781152</v>
      </c>
      <c r="F105" s="76">
        <v>0.192890806098379</v>
      </c>
      <c r="G105" s="70">
        <v>0.28362795037449867</v>
      </c>
    </row>
    <row r="106" spans="1:7" x14ac:dyDescent="0.4">
      <c r="A106" s="41">
        <v>45703</v>
      </c>
      <c r="B106" s="69">
        <v>82.266482985419117</v>
      </c>
      <c r="C106" s="76">
        <v>0.2838757381058068</v>
      </c>
      <c r="D106" s="76">
        <v>4.1438588391435527</v>
      </c>
      <c r="E106" s="76">
        <v>0.92006502654701217</v>
      </c>
      <c r="F106" s="76">
        <v>0.19323269736864437</v>
      </c>
      <c r="G106" s="70">
        <v>0.2838757381058068</v>
      </c>
    </row>
    <row r="107" spans="1:7" x14ac:dyDescent="0.4">
      <c r="A107" s="41">
        <v>45731</v>
      </c>
      <c r="B107" s="69">
        <v>82.072892393325162</v>
      </c>
      <c r="C107" s="76">
        <v>0.28408391057031779</v>
      </c>
      <c r="D107" s="76">
        <v>4.1555169267187919</v>
      </c>
      <c r="E107" s="76">
        <v>0.91891493807415658</v>
      </c>
      <c r="F107" s="76">
        <v>0.19359059209395485</v>
      </c>
      <c r="G107" s="70">
        <v>0.28408391057031779</v>
      </c>
    </row>
    <row r="108" spans="1:7" x14ac:dyDescent="0.4">
      <c r="A108" s="41">
        <v>45762</v>
      </c>
      <c r="B108" s="69">
        <v>81.87891395069984</v>
      </c>
      <c r="C108" s="76">
        <v>0.28421274463769364</v>
      </c>
      <c r="D108" s="76">
        <v>4.1682150211340341</v>
      </c>
      <c r="E108" s="76">
        <v>0.91763436423563327</v>
      </c>
      <c r="F108" s="76">
        <v>0.19397844262532749</v>
      </c>
      <c r="G108" s="70">
        <v>0.28421274463769364</v>
      </c>
    </row>
    <row r="109" spans="1:7" x14ac:dyDescent="0.4">
      <c r="A109" s="41">
        <v>45792</v>
      </c>
      <c r="B109" s="69">
        <v>81.684568852013044</v>
      </c>
      <c r="C109" s="76">
        <v>0.28440743253620643</v>
      </c>
      <c r="D109" s="76">
        <v>4.1805103771294849</v>
      </c>
      <c r="E109" s="76">
        <v>0.91638739055978269</v>
      </c>
      <c r="F109" s="76">
        <v>0.19434509868679584</v>
      </c>
      <c r="G109" s="70">
        <v>0.28440743253620643</v>
      </c>
    </row>
    <row r="110" spans="1:7" x14ac:dyDescent="0.4">
      <c r="A110" s="41">
        <v>45823</v>
      </c>
      <c r="B110" s="69">
        <v>81.489843487611736</v>
      </c>
      <c r="C110" s="76">
        <v>0.28456932311432337</v>
      </c>
      <c r="D110" s="76">
        <v>4.193209247108074</v>
      </c>
      <c r="E110" s="76">
        <v>0.91509123260597025</v>
      </c>
      <c r="F110" s="76">
        <v>0.19472536440131286</v>
      </c>
      <c r="G110" s="70">
        <v>0.28456932311432337</v>
      </c>
    </row>
    <row r="111" spans="1:7" x14ac:dyDescent="0.4">
      <c r="A111" s="41">
        <v>45853</v>
      </c>
      <c r="B111" s="69">
        <v>81.2947435895815</v>
      </c>
      <c r="C111" s="76">
        <v>0.28475330438136903</v>
      </c>
      <c r="D111" s="76">
        <v>4.2056044846667673</v>
      </c>
      <c r="E111" s="76">
        <v>0.91382925193383424</v>
      </c>
      <c r="F111" s="76">
        <v>0.19509989803023281</v>
      </c>
      <c r="G111" s="70">
        <v>0.28475330438136903</v>
      </c>
    </row>
    <row r="112" spans="1:7" x14ac:dyDescent="0.4">
      <c r="A112" s="41">
        <v>45884</v>
      </c>
      <c r="B112" s="69">
        <v>81.099257911449584</v>
      </c>
      <c r="C112" s="76">
        <v>0.28491128185014875</v>
      </c>
      <c r="D112" s="76">
        <v>4.218208304072788</v>
      </c>
      <c r="E112" s="76">
        <v>0.91251758754649481</v>
      </c>
      <c r="F112" s="76">
        <v>0.1954856781319167</v>
      </c>
      <c r="G112" s="70">
        <v>0.28491128185014875</v>
      </c>
    </row>
    <row r="113" spans="1:7" x14ac:dyDescent="0.4">
      <c r="A113" s="41">
        <v>45915</v>
      </c>
      <c r="B113" s="69">
        <v>80.903387445990063</v>
      </c>
      <c r="C113" s="76">
        <v>0.2850779693135142</v>
      </c>
      <c r="D113" s="76">
        <v>4.2309083433906025</v>
      </c>
      <c r="E113" s="76">
        <v>0.91119821594994843</v>
      </c>
      <c r="F113" s="76">
        <v>0.19587046545951653</v>
      </c>
      <c r="G113" s="70">
        <v>0.2850779693135142</v>
      </c>
    </row>
    <row r="114" spans="1:7" x14ac:dyDescent="0.4">
      <c r="A114" s="41">
        <v>45945</v>
      </c>
      <c r="B114" s="69">
        <v>80.707130451592235</v>
      </c>
      <c r="C114" s="76">
        <v>0.28524568079483464</v>
      </c>
      <c r="D114" s="76">
        <v>4.243205582312557</v>
      </c>
      <c r="E114" s="76">
        <v>0.90991388400856765</v>
      </c>
      <c r="F114" s="76">
        <v>0.19625699439782424</v>
      </c>
      <c r="G114" s="70">
        <v>0.28524568079483464</v>
      </c>
    </row>
    <row r="115" spans="1:7" x14ac:dyDescent="0.4">
      <c r="A115" s="41">
        <v>45976</v>
      </c>
      <c r="B115" s="69">
        <v>80.510473310702864</v>
      </c>
      <c r="C115" s="76">
        <v>0.2853807887205197</v>
      </c>
      <c r="D115" s="76">
        <v>4.2559063967122368</v>
      </c>
      <c r="E115" s="76">
        <v>0.90857931531722114</v>
      </c>
      <c r="F115" s="76">
        <v>0.19665714088936614</v>
      </c>
      <c r="G115" s="70">
        <v>0.2853807887205197</v>
      </c>
    </row>
    <row r="116" spans="1:7" x14ac:dyDescent="0.4">
      <c r="A116" s="41">
        <v>46006</v>
      </c>
      <c r="B116" s="69">
        <v>80.313421550997006</v>
      </c>
      <c r="C116" s="76">
        <v>0.28553753197112486</v>
      </c>
      <c r="D116" s="76">
        <v>4.2683035319095319</v>
      </c>
      <c r="E116" s="76">
        <v>0.90728035265512863</v>
      </c>
      <c r="F116" s="76">
        <v>0.19705175970586181</v>
      </c>
      <c r="G116" s="70">
        <v>0.28553753197112486</v>
      </c>
    </row>
    <row r="117" spans="1:7" x14ac:dyDescent="0.4">
      <c r="A117" s="41">
        <v>46037</v>
      </c>
      <c r="B117" s="69">
        <v>80.115963891544894</v>
      </c>
      <c r="C117" s="76">
        <v>0.28566838405488282</v>
      </c>
      <c r="D117" s="76">
        <v>4.2807109823466893</v>
      </c>
      <c r="E117" s="76">
        <v>0.90593066868235106</v>
      </c>
      <c r="F117" s="76">
        <v>0.19745765945211385</v>
      </c>
      <c r="G117" s="70">
        <v>0.28566838405488282</v>
      </c>
    </row>
    <row r="118" spans="1:7" x14ac:dyDescent="0.4">
      <c r="A118" s="41">
        <v>46068</v>
      </c>
      <c r="B118" s="69">
        <v>79.91809649193786</v>
      </c>
      <c r="C118" s="76">
        <v>0.28579440540985562</v>
      </c>
      <c r="D118" s="76">
        <v>4.2934283056052269</v>
      </c>
      <c r="E118" s="76">
        <v>0.90457362642525263</v>
      </c>
      <c r="F118" s="76">
        <v>0.19786739960704053</v>
      </c>
      <c r="G118" s="70">
        <v>0.28579440540985562</v>
      </c>
    </row>
    <row r="119" spans="1:7" x14ac:dyDescent="0.4">
      <c r="A119" s="41">
        <v>46096</v>
      </c>
      <c r="B119" s="69">
        <v>79.719822532950658</v>
      </c>
      <c r="C119" s="76">
        <v>0.2859355146738129</v>
      </c>
      <c r="D119" s="76">
        <v>4.3050906517868448</v>
      </c>
      <c r="E119" s="76">
        <v>0.90334100005659168</v>
      </c>
      <c r="F119" s="76">
        <v>0.19827395898719602</v>
      </c>
      <c r="G119" s="70">
        <v>0.2859355146738129</v>
      </c>
    </row>
    <row r="120" spans="1:7" x14ac:dyDescent="0.4">
      <c r="A120" s="41">
        <v>46127</v>
      </c>
      <c r="B120" s="69">
        <v>79.521113073420807</v>
      </c>
      <c r="C120" s="76">
        <v>0.2860008856239265</v>
      </c>
      <c r="D120" s="76">
        <v>4.3177933840086924</v>
      </c>
      <c r="E120" s="76">
        <v>0.901969489565833</v>
      </c>
      <c r="F120" s="76">
        <v>0.19870945952984909</v>
      </c>
      <c r="G120" s="70">
        <v>0.2860008856239265</v>
      </c>
    </row>
    <row r="121" spans="1:7" x14ac:dyDescent="0.4">
      <c r="A121" s="41">
        <v>46157</v>
      </c>
      <c r="B121" s="69">
        <v>79.321988446153483</v>
      </c>
      <c r="C121" s="76">
        <v>0.28612977993118599</v>
      </c>
      <c r="D121" s="76">
        <v>4.3300932300257644</v>
      </c>
      <c r="E121" s="76">
        <v>0.90063496810706722</v>
      </c>
      <c r="F121" s="76">
        <v>0.19912462726732369</v>
      </c>
      <c r="G121" s="70">
        <v>0.28612977993118599</v>
      </c>
    </row>
    <row r="122" spans="1:7" x14ac:dyDescent="0.4">
      <c r="A122" s="41">
        <v>46188</v>
      </c>
      <c r="B122" s="69">
        <v>79.122435011104272</v>
      </c>
      <c r="C122" s="76">
        <v>0.28622633763572569</v>
      </c>
      <c r="D122" s="76">
        <v>4.3427967366641873</v>
      </c>
      <c r="E122" s="76">
        <v>0.89924881116873101</v>
      </c>
      <c r="F122" s="76">
        <v>0.19955343504920967</v>
      </c>
      <c r="G122" s="70">
        <v>0.28622633763572569</v>
      </c>
    </row>
    <row r="123" spans="1:7" x14ac:dyDescent="0.4">
      <c r="A123" s="41">
        <v>46218</v>
      </c>
      <c r="B123" s="69">
        <v>78.922458001482724</v>
      </c>
      <c r="C123" s="76">
        <v>0.28634387713595627</v>
      </c>
      <c r="D123" s="76">
        <v>4.3551964993216652</v>
      </c>
      <c r="E123" s="76">
        <v>0.89790019413056266</v>
      </c>
      <c r="F123" s="76">
        <v>0.19997700962155071</v>
      </c>
      <c r="G123" s="70">
        <v>0.28634387713595627</v>
      </c>
    </row>
    <row r="124" spans="1:7" x14ac:dyDescent="0.4">
      <c r="A124" s="41">
        <v>46249</v>
      </c>
      <c r="B124" s="69">
        <v>78.722046077004407</v>
      </c>
      <c r="C124" s="76">
        <v>0.28643567733826536</v>
      </c>
      <c r="D124" s="76">
        <v>4.3678049192552226</v>
      </c>
      <c r="E124" s="76">
        <v>0.89649947799046248</v>
      </c>
      <c r="F124" s="76">
        <v>0.20041192447831976</v>
      </c>
      <c r="G124" s="70">
        <v>0.28643567733826536</v>
      </c>
    </row>
    <row r="125" spans="1:7" x14ac:dyDescent="0.4">
      <c r="A125" s="41">
        <v>46280</v>
      </c>
      <c r="B125" s="69">
        <v>78.521199838491157</v>
      </c>
      <c r="C125" s="76">
        <v>0.28653545009081322</v>
      </c>
      <c r="D125" s="76">
        <v>4.3805095935051197</v>
      </c>
      <c r="E125" s="76">
        <v>0.89509153696488442</v>
      </c>
      <c r="F125" s="76">
        <v>0.20084623851325034</v>
      </c>
      <c r="G125" s="70">
        <v>0.28653545009081322</v>
      </c>
    </row>
    <row r="126" spans="1:7" x14ac:dyDescent="0.4">
      <c r="A126" s="41">
        <v>46310</v>
      </c>
      <c r="B126" s="69">
        <v>78.319917214089529</v>
      </c>
      <c r="C126" s="76">
        <v>0.28663572432170242</v>
      </c>
      <c r="D126" s="76">
        <v>4.3928113196623464</v>
      </c>
      <c r="E126" s="76">
        <v>0.89372195795789533</v>
      </c>
      <c r="F126" s="76">
        <v>0.20128262440162462</v>
      </c>
      <c r="G126" s="70">
        <v>0.28663572432170242</v>
      </c>
    </row>
    <row r="127" spans="1:7" x14ac:dyDescent="0.4">
      <c r="A127" s="41">
        <v>46341</v>
      </c>
      <c r="B127" s="69">
        <v>78.118184540193027</v>
      </c>
      <c r="C127" s="76">
        <v>0.28670384907755836</v>
      </c>
      <c r="D127" s="76">
        <v>4.405516767847093</v>
      </c>
      <c r="E127" s="76">
        <v>0.89229977761607848</v>
      </c>
      <c r="F127" s="76">
        <v>0.20173267389650726</v>
      </c>
      <c r="G127" s="70">
        <v>0.28670384907755836</v>
      </c>
    </row>
    <row r="128" spans="1:7" x14ac:dyDescent="0.4">
      <c r="A128" s="41">
        <v>46371</v>
      </c>
      <c r="B128" s="69">
        <v>77.916006831843021</v>
      </c>
      <c r="C128" s="76">
        <v>0.28679247655466139</v>
      </c>
      <c r="D128" s="76">
        <v>4.2664871396070092</v>
      </c>
      <c r="E128" s="76">
        <v>0.89091649854397748</v>
      </c>
      <c r="F128" s="76">
        <v>0.20217770835001334</v>
      </c>
      <c r="G128" s="70">
        <v>0.28679247655466139</v>
      </c>
    </row>
    <row r="129" spans="1:7" x14ac:dyDescent="0.4">
      <c r="A129" s="41">
        <v>46402</v>
      </c>
      <c r="B129" s="69">
        <v>77.709861622934454</v>
      </c>
      <c r="C129" s="76">
        <v>0.27702303426465813</v>
      </c>
      <c r="D129" s="76">
        <v>4.1151762203486131</v>
      </c>
      <c r="E129" s="76">
        <v>0.88959250621802421</v>
      </c>
      <c r="F129" s="76">
        <v>0.20614520890857232</v>
      </c>
      <c r="G129" s="70">
        <v>0.27702303426465813</v>
      </c>
    </row>
    <row r="130" spans="1:7" x14ac:dyDescent="0.4">
      <c r="A130" s="41">
        <v>46433</v>
      </c>
      <c r="B130" s="69">
        <v>77.499433500544285</v>
      </c>
      <c r="C130" s="76">
        <v>0.26649147886440067</v>
      </c>
      <c r="D130" s="76">
        <v>4.1226283758047133</v>
      </c>
      <c r="E130" s="76">
        <v>0.88838274277516405</v>
      </c>
      <c r="F130" s="76">
        <v>0.21042812239016367</v>
      </c>
      <c r="G130" s="70">
        <v>0.26649147886440067</v>
      </c>
    </row>
    <row r="131" spans="1:7" x14ac:dyDescent="0.4">
      <c r="A131" s="41">
        <v>46461</v>
      </c>
      <c r="B131" s="69">
        <v>77.288459440094442</v>
      </c>
      <c r="C131" s="76">
        <v>0.26625113638177828</v>
      </c>
      <c r="D131" s="76">
        <v>4.1294622504320566</v>
      </c>
      <c r="E131" s="76">
        <v>0.8872864757557849</v>
      </c>
      <c r="F131" s="76">
        <v>0.2109740604498464</v>
      </c>
      <c r="G131" s="70">
        <v>0.26625113638177828</v>
      </c>
    </row>
    <row r="132" spans="1:7" x14ac:dyDescent="0.4">
      <c r="A132" s="41">
        <v>46492</v>
      </c>
      <c r="B132" s="69">
        <v>77.076921379394577</v>
      </c>
      <c r="C132" s="76">
        <v>0.26596647970993231</v>
      </c>
      <c r="D132" s="76">
        <v>4.1369056737451038</v>
      </c>
      <c r="E132" s="76">
        <v>0.88606926888823789</v>
      </c>
      <c r="F132" s="76">
        <v>0.21153806069986067</v>
      </c>
      <c r="G132" s="70">
        <v>0.26596647970993231</v>
      </c>
    </row>
    <row r="133" spans="1:7" x14ac:dyDescent="0.4">
      <c r="A133" s="41">
        <v>46522</v>
      </c>
      <c r="B133" s="69">
        <v>76.864830187305614</v>
      </c>
      <c r="C133" s="76">
        <v>0.26571662780768535</v>
      </c>
      <c r="D133" s="76">
        <v>4.1441129272505739</v>
      </c>
      <c r="E133" s="76">
        <v>0.88488758999539041</v>
      </c>
      <c r="F133" s="76">
        <v>0.2120911920889646</v>
      </c>
      <c r="G133" s="70">
        <v>0.26571662780768535</v>
      </c>
    </row>
    <row r="134" spans="1:7" x14ac:dyDescent="0.4">
      <c r="A134" s="41">
        <v>46553</v>
      </c>
      <c r="B134" s="69">
        <v>76.652176772923553</v>
      </c>
      <c r="C134" s="76">
        <v>0.26544711369177754</v>
      </c>
      <c r="D134" s="76">
        <v>4.1515566175924201</v>
      </c>
      <c r="E134" s="76">
        <v>0.88366285554794988</v>
      </c>
      <c r="F134" s="76">
        <v>0.21265341438205476</v>
      </c>
      <c r="G134" s="70">
        <v>0.26544711369177754</v>
      </c>
    </row>
    <row r="135" spans="1:7" x14ac:dyDescent="0.4">
      <c r="A135" s="41">
        <v>46583</v>
      </c>
      <c r="B135" s="69">
        <v>76.438963126144472</v>
      </c>
      <c r="C135" s="76">
        <v>0.26518820977874541</v>
      </c>
      <c r="D135" s="76">
        <v>4.1588222374674499</v>
      </c>
      <c r="E135" s="76">
        <v>0.88247393109416239</v>
      </c>
      <c r="F135" s="76">
        <v>0.2132136467790795</v>
      </c>
      <c r="G135" s="70">
        <v>0.26518820977874541</v>
      </c>
    </row>
    <row r="136" spans="1:7" x14ac:dyDescent="0.4">
      <c r="A136" s="41">
        <v>46614</v>
      </c>
      <c r="B136" s="69">
        <v>76.22518149308226</v>
      </c>
      <c r="C136" s="76">
        <v>0.26491338304830314</v>
      </c>
      <c r="D136" s="76">
        <v>4.1662100240367517</v>
      </c>
      <c r="E136" s="76">
        <v>0.88124170686964798</v>
      </c>
      <c r="F136" s="76">
        <v>0.21378163306220649</v>
      </c>
      <c r="G136" s="70">
        <v>0.26491338304830314</v>
      </c>
    </row>
    <row r="137" spans="1:7" x14ac:dyDescent="0.4">
      <c r="A137" s="41">
        <v>46645</v>
      </c>
      <c r="B137" s="69">
        <v>76.010831130121232</v>
      </c>
      <c r="C137" s="76">
        <v>0.26464176268374984</v>
      </c>
      <c r="D137" s="76">
        <v>4.1736541170403463</v>
      </c>
      <c r="E137" s="76">
        <v>0.88000577186860651</v>
      </c>
      <c r="F137" s="76">
        <v>0.21435036296103477</v>
      </c>
      <c r="G137" s="70">
        <v>0.26464176268374984</v>
      </c>
    </row>
    <row r="138" spans="1:7" x14ac:dyDescent="0.4">
      <c r="A138" s="41">
        <v>46675</v>
      </c>
      <c r="B138" s="69">
        <v>75.795909716904333</v>
      </c>
      <c r="C138" s="76">
        <v>0.26436909857157387</v>
      </c>
      <c r="D138" s="76">
        <v>4.1808620189338042</v>
      </c>
      <c r="E138" s="76">
        <v>0.87880606756577773</v>
      </c>
      <c r="F138" s="76">
        <v>0.2149214132168927</v>
      </c>
      <c r="G138" s="70">
        <v>0.26436909857157387</v>
      </c>
    </row>
    <row r="139" spans="1:7" x14ac:dyDescent="0.4">
      <c r="A139" s="41">
        <v>46706</v>
      </c>
      <c r="B139" s="69">
        <v>75.580408113102195</v>
      </c>
      <c r="C139" s="76">
        <v>0.26407686677161729</v>
      </c>
      <c r="D139" s="76">
        <v>4.1883063788695418</v>
      </c>
      <c r="E139" s="76">
        <v>0.87756280768397654</v>
      </c>
      <c r="F139" s="76">
        <v>0.21550160380213501</v>
      </c>
      <c r="G139" s="70">
        <v>0.26407686677161729</v>
      </c>
    </row>
    <row r="140" spans="1:7" x14ac:dyDescent="0.4">
      <c r="A140" s="41">
        <v>46736</v>
      </c>
      <c r="B140" s="69">
        <v>75.364328152120251</v>
      </c>
      <c r="C140" s="76">
        <v>0.26379492118139081</v>
      </c>
      <c r="D140" s="76">
        <v>4.1949491685308349</v>
      </c>
      <c r="E140" s="76">
        <v>0.87635605435160713</v>
      </c>
      <c r="F140" s="76">
        <v>0.21607996098194232</v>
      </c>
      <c r="G140" s="70">
        <v>0.26379492118139081</v>
      </c>
    </row>
    <row r="141" spans="1:7" x14ac:dyDescent="0.4">
      <c r="A141" s="41">
        <v>46767</v>
      </c>
      <c r="B141" s="69">
        <v>75.147647604886046</v>
      </c>
      <c r="C141" s="76">
        <v>0.26345793809885137</v>
      </c>
      <c r="D141" s="76">
        <v>4.2015842377577028</v>
      </c>
      <c r="E141" s="76">
        <v>0.87510596412897479</v>
      </c>
      <c r="F141" s="76">
        <v>0.21668054723420524</v>
      </c>
      <c r="G141" s="70">
        <v>0.26345793809885137</v>
      </c>
    </row>
    <row r="142" spans="1:7" x14ac:dyDescent="0.4">
      <c r="A142" s="41">
        <v>46798</v>
      </c>
      <c r="B142" s="69">
        <v>74.930362697506766</v>
      </c>
      <c r="C142" s="76">
        <v>0.26311597640104945</v>
      </c>
      <c r="D142" s="76">
        <v>4.2089888073532844</v>
      </c>
      <c r="E142" s="76">
        <v>0.87385281494264622</v>
      </c>
      <c r="F142" s="76">
        <v>0.21728490737927739</v>
      </c>
      <c r="G142" s="70">
        <v>0.26311597640104945</v>
      </c>
    </row>
    <row r="143" spans="1:7" x14ac:dyDescent="0.4">
      <c r="A143" s="41">
        <v>46827</v>
      </c>
      <c r="B143" s="69">
        <v>74.712487531594334</v>
      </c>
      <c r="C143" s="76">
        <v>0.26281754827060655</v>
      </c>
      <c r="D143" s="76">
        <v>4.2159938074992054</v>
      </c>
      <c r="E143" s="76">
        <v>0.87267709075565103</v>
      </c>
      <c r="F143" s="76">
        <v>0.2178751659124312</v>
      </c>
      <c r="G143" s="70">
        <v>0.26281754827060655</v>
      </c>
    </row>
    <row r="144" spans="1:7" x14ac:dyDescent="0.4">
      <c r="A144" s="41">
        <v>46858</v>
      </c>
      <c r="B144" s="69">
        <v>74.494009167711241</v>
      </c>
      <c r="C144" s="76">
        <v>0.26248948731338589</v>
      </c>
      <c r="D144" s="76">
        <v>4.2234184414437248</v>
      </c>
      <c r="E144" s="76">
        <v>0.87141693418902133</v>
      </c>
      <c r="F144" s="76">
        <v>0.21847836388309616</v>
      </c>
      <c r="G144" s="70">
        <v>0.26248948731338589</v>
      </c>
    </row>
    <row r="145" spans="1:7" x14ac:dyDescent="0.4">
      <c r="A145" s="41">
        <v>46888</v>
      </c>
      <c r="B145" s="69">
        <v>74.274933511854996</v>
      </c>
      <c r="C145" s="76">
        <v>0.26218281007999111</v>
      </c>
      <c r="D145" s="76">
        <v>4.2306075012572419</v>
      </c>
      <c r="E145" s="76">
        <v>0.87019393989728155</v>
      </c>
      <c r="F145" s="76">
        <v>0.21907565585624467</v>
      </c>
      <c r="G145" s="70">
        <v>0.26218281007999111</v>
      </c>
    </row>
    <row r="146" spans="1:7" x14ac:dyDescent="0.4">
      <c r="A146" s="41">
        <v>46919</v>
      </c>
      <c r="B146" s="69">
        <v>74.055251367920221</v>
      </c>
      <c r="C146" s="76">
        <v>0.26185674239219703</v>
      </c>
      <c r="D146" s="76">
        <v>4.2380324005511261</v>
      </c>
      <c r="E146" s="76">
        <v>0.86892676687477655</v>
      </c>
      <c r="F146" s="76">
        <v>0.21968214393478086</v>
      </c>
      <c r="G146" s="70">
        <v>0.26185674239219703</v>
      </c>
    </row>
    <row r="147" spans="1:7" x14ac:dyDescent="0.4">
      <c r="A147" s="41">
        <v>46949</v>
      </c>
      <c r="B147" s="69">
        <v>73.834964331998918</v>
      </c>
      <c r="C147" s="76">
        <v>0.26154046227350314</v>
      </c>
      <c r="D147" s="76">
        <v>4.2452796784133806</v>
      </c>
      <c r="E147" s="76">
        <v>0.86769702235321244</v>
      </c>
      <c r="F147" s="76">
        <v>0.22028703592130419</v>
      </c>
      <c r="G147" s="70">
        <v>0.26154046227350314</v>
      </c>
    </row>
    <row r="148" spans="1:7" x14ac:dyDescent="0.4">
      <c r="A148" s="41">
        <v>46980</v>
      </c>
      <c r="B148" s="69">
        <v>73.614064506528322</v>
      </c>
      <c r="C148" s="76">
        <v>0.26120839469584289</v>
      </c>
      <c r="D148" s="76">
        <v>4.2526488140485075</v>
      </c>
      <c r="E148" s="76">
        <v>0.86642287294708786</v>
      </c>
      <c r="F148" s="76">
        <v>0.220899825470597</v>
      </c>
      <c r="G148" s="70">
        <v>0.26120839469584289</v>
      </c>
    </row>
    <row r="149" spans="1:7" x14ac:dyDescent="0.4">
      <c r="A149" s="41">
        <v>47011</v>
      </c>
      <c r="B149" s="69">
        <v>73.392550819238309</v>
      </c>
      <c r="C149" s="76">
        <v>0.26087897010081473</v>
      </c>
      <c r="D149" s="76">
        <v>4.2600741134615294</v>
      </c>
      <c r="E149" s="76">
        <v>0.86514527289261378</v>
      </c>
      <c r="F149" s="76">
        <v>0.22151368729000917</v>
      </c>
      <c r="G149" s="70">
        <v>0.26087897010081473</v>
      </c>
    </row>
    <row r="150" spans="1:7" x14ac:dyDescent="0.4">
      <c r="A150" s="41">
        <v>47041</v>
      </c>
      <c r="B150" s="69">
        <v>73.170420658753159</v>
      </c>
      <c r="C150" s="76">
        <v>0.26054808822162218</v>
      </c>
      <c r="D150" s="76">
        <v>4.2672638175720623</v>
      </c>
      <c r="E150" s="76">
        <v>0.86390549808947525</v>
      </c>
      <c r="F150" s="76">
        <v>0.22213016048514733</v>
      </c>
      <c r="G150" s="70">
        <v>0.26054808822162218</v>
      </c>
    </row>
    <row r="151" spans="1:7" x14ac:dyDescent="0.4">
      <c r="A151" s="41">
        <v>47072</v>
      </c>
      <c r="B151" s="69">
        <v>72.947664772326647</v>
      </c>
      <c r="C151" s="76">
        <v>0.26019790716135366</v>
      </c>
      <c r="D151" s="76">
        <v>4.2746893822388587</v>
      </c>
      <c r="E151" s="76">
        <v>0.86262108770735035</v>
      </c>
      <c r="F151" s="76">
        <v>0.22275588642650601</v>
      </c>
      <c r="G151" s="70">
        <v>0.26019790716135366</v>
      </c>
    </row>
    <row r="152" spans="1:7" x14ac:dyDescent="0.4">
      <c r="A152" s="41">
        <v>47102</v>
      </c>
      <c r="B152" s="69">
        <v>72.724284587574417</v>
      </c>
      <c r="C152" s="76">
        <v>0.25985717338448672</v>
      </c>
      <c r="D152" s="76">
        <v>4.2826174533677852</v>
      </c>
      <c r="E152" s="76">
        <v>0.86137476245795475</v>
      </c>
      <c r="F152" s="76">
        <v>0.22338018475223351</v>
      </c>
      <c r="G152" s="70">
        <v>0.25985717338448672</v>
      </c>
    </row>
    <row r="153" spans="1:7" x14ac:dyDescent="0.4">
      <c r="A153" s="41">
        <v>47133</v>
      </c>
      <c r="B153" s="69">
        <v>72.500287470284164</v>
      </c>
      <c r="C153" s="76">
        <v>0.25954190871535976</v>
      </c>
      <c r="D153" s="76">
        <v>4.2906287669515075</v>
      </c>
      <c r="E153" s="76">
        <v>0.86008309462330157</v>
      </c>
      <c r="F153" s="76">
        <v>0.22399711729025443</v>
      </c>
      <c r="G153" s="70">
        <v>0.25954190871535976</v>
      </c>
    </row>
    <row r="154" spans="1:7" x14ac:dyDescent="0.4">
      <c r="A154" s="41">
        <v>47164</v>
      </c>
      <c r="B154" s="69">
        <v>72.275671221050374</v>
      </c>
      <c r="C154" s="76">
        <v>0.25922651586021234</v>
      </c>
      <c r="D154" s="76">
        <v>4.2981081401010179</v>
      </c>
      <c r="E154" s="76">
        <v>0.85878762294318978</v>
      </c>
      <c r="F154" s="76">
        <v>0.22461624923379597</v>
      </c>
      <c r="G154" s="70">
        <v>0.25922651586021234</v>
      </c>
    </row>
    <row r="155" spans="1:7" x14ac:dyDescent="0.4">
      <c r="A155" s="41">
        <v>47192</v>
      </c>
      <c r="B155" s="69">
        <v>72.050419789098385</v>
      </c>
      <c r="C155" s="76">
        <v>0.25887387567205089</v>
      </c>
      <c r="D155" s="76">
        <v>4.3049449506196691</v>
      </c>
      <c r="E155" s="76">
        <v>0.85761436279768788</v>
      </c>
      <c r="F155" s="76">
        <v>0.22525143195198741</v>
      </c>
      <c r="G155" s="70">
        <v>0.25887387567205089</v>
      </c>
    </row>
    <row r="156" spans="1:7" x14ac:dyDescent="0.4">
      <c r="A156" s="41">
        <v>47223</v>
      </c>
      <c r="B156" s="69">
        <v>71.824514737517433</v>
      </c>
      <c r="C156" s="76">
        <v>0.2584775757175885</v>
      </c>
      <c r="D156" s="76">
        <v>4.3123915713998962</v>
      </c>
      <c r="E156" s="76">
        <v>0.85631238151949429</v>
      </c>
      <c r="F156" s="76">
        <v>0.22590505158094745</v>
      </c>
      <c r="G156" s="70">
        <v>0.2584775757175885</v>
      </c>
    </row>
    <row r="157" spans="1:7" x14ac:dyDescent="0.4">
      <c r="A157" s="41">
        <v>47253</v>
      </c>
      <c r="B157" s="69">
        <v>71.597965735392492</v>
      </c>
      <c r="C157" s="76">
        <v>0.25811285997829786</v>
      </c>
      <c r="D157" s="76">
        <v>4.3196019206462521</v>
      </c>
      <c r="E157" s="76">
        <v>0.85504914126837095</v>
      </c>
      <c r="F157" s="76">
        <v>0.22654900212494536</v>
      </c>
      <c r="G157" s="70">
        <v>0.25811285997829786</v>
      </c>
    </row>
    <row r="158" spans="1:7" x14ac:dyDescent="0.4">
      <c r="A158" s="41">
        <v>47284</v>
      </c>
      <c r="B158" s="69">
        <v>71.370763427201325</v>
      </c>
      <c r="C158" s="76">
        <v>0.25772892525413793</v>
      </c>
      <c r="D158" s="76">
        <v>4.3270488079978886</v>
      </c>
      <c r="E158" s="76">
        <v>0.85374061578174287</v>
      </c>
      <c r="F158" s="76">
        <v>0.22720230819116566</v>
      </c>
      <c r="G158" s="70">
        <v>0.25772892525413793</v>
      </c>
    </row>
    <row r="159" spans="1:7" x14ac:dyDescent="0.4">
      <c r="A159" s="41">
        <v>47314</v>
      </c>
      <c r="B159" s="69">
        <v>71.142909005308326</v>
      </c>
      <c r="C159" s="76">
        <v>0.25735398067797532</v>
      </c>
      <c r="D159" s="76">
        <v>4.3343175481174923</v>
      </c>
      <c r="E159" s="76">
        <v>0.85247108314889586</v>
      </c>
      <c r="F159" s="76">
        <v>0.22785442189299424</v>
      </c>
      <c r="G159" s="70">
        <v>0.25735398067797532</v>
      </c>
    </row>
    <row r="160" spans="1:7" x14ac:dyDescent="0.4">
      <c r="A160" s="41">
        <v>47345</v>
      </c>
      <c r="B160" s="69">
        <v>70.914394379434</v>
      </c>
      <c r="C160" s="76">
        <v>0.25696329910486121</v>
      </c>
      <c r="D160" s="76">
        <v>4.341708507109785</v>
      </c>
      <c r="E160" s="76">
        <v>0.85115605587389565</v>
      </c>
      <c r="F160" s="76">
        <v>0.22851462587432739</v>
      </c>
      <c r="G160" s="70">
        <v>0.25696329910486121</v>
      </c>
    </row>
    <row r="161" spans="1:7" x14ac:dyDescent="0.4">
      <c r="A161" s="41">
        <v>47376</v>
      </c>
      <c r="B161" s="69">
        <v>70.685218127328667</v>
      </c>
      <c r="C161" s="76">
        <v>0.25657469112810544</v>
      </c>
      <c r="D161" s="76">
        <v>4.3491557964238847</v>
      </c>
      <c r="E161" s="76">
        <v>0.84983781878709519</v>
      </c>
      <c r="F161" s="76">
        <v>0.22917625210532722</v>
      </c>
      <c r="G161" s="70">
        <v>0.25657469112810544</v>
      </c>
    </row>
    <row r="162" spans="1:7" x14ac:dyDescent="0.4">
      <c r="A162" s="41">
        <v>47406</v>
      </c>
      <c r="B162" s="69">
        <v>70.455377318704777</v>
      </c>
      <c r="C162" s="76">
        <v>0.25618418844996482</v>
      </c>
      <c r="D162" s="76">
        <v>4.3563667929326622</v>
      </c>
      <c r="E162" s="76">
        <v>0.84855894943807819</v>
      </c>
      <c r="F162" s="76">
        <v>0.22984080862389195</v>
      </c>
      <c r="G162" s="70">
        <v>0.25618418844996482</v>
      </c>
    </row>
    <row r="163" spans="1:7" x14ac:dyDescent="0.4">
      <c r="A163" s="41">
        <v>47437</v>
      </c>
      <c r="B163" s="69">
        <v>70.224862533704609</v>
      </c>
      <c r="C163" s="76">
        <v>0.25577455511228853</v>
      </c>
      <c r="D163" s="76">
        <v>4.3638143487198944</v>
      </c>
      <c r="E163" s="76">
        <v>0.84723437842675686</v>
      </c>
      <c r="F163" s="76">
        <v>0.23051478500017086</v>
      </c>
      <c r="G163" s="70">
        <v>0.25577455511228853</v>
      </c>
    </row>
    <row r="164" spans="1:7" x14ac:dyDescent="0.4">
      <c r="A164" s="41">
        <v>47467</v>
      </c>
      <c r="B164" s="69">
        <v>69.993674782153022</v>
      </c>
      <c r="C164" s="76">
        <v>0.25537355230121828</v>
      </c>
      <c r="D164" s="76">
        <v>4.3710837412256653</v>
      </c>
      <c r="E164" s="76">
        <v>0.84594942043958132</v>
      </c>
      <c r="F164" s="76">
        <v>0.23118775155158416</v>
      </c>
      <c r="G164" s="70">
        <v>0.25537355230121828</v>
      </c>
    </row>
    <row r="165" spans="1:7" x14ac:dyDescent="0.4">
      <c r="A165" s="41">
        <v>47498</v>
      </c>
      <c r="B165" s="69">
        <v>69.76180589347635</v>
      </c>
      <c r="C165" s="76">
        <v>0.25495684485742137</v>
      </c>
      <c r="D165" s="76">
        <v>4.3783590852817778</v>
      </c>
      <c r="E165" s="76">
        <v>0.84461855874260772</v>
      </c>
      <c r="F165" s="76">
        <v>0.23186888867666861</v>
      </c>
      <c r="G165" s="70">
        <v>0.25495684485742137</v>
      </c>
    </row>
    <row r="166" spans="1:7" x14ac:dyDescent="0.4">
      <c r="A166" s="41">
        <v>47529</v>
      </c>
      <c r="B166" s="69">
        <v>69.529251743191267</v>
      </c>
      <c r="C166" s="76">
        <v>0.25453519719947149</v>
      </c>
      <c r="D166" s="76">
        <v>4.3858160391411305</v>
      </c>
      <c r="E166" s="76">
        <v>0.84328467594640477</v>
      </c>
      <c r="F166" s="76">
        <v>0.23255415028508497</v>
      </c>
      <c r="G166" s="70">
        <v>0.25453519719947149</v>
      </c>
    </row>
    <row r="167" spans="1:7" x14ac:dyDescent="0.4">
      <c r="A167" s="41">
        <v>47557</v>
      </c>
      <c r="B167" s="69">
        <v>69.296012016906417</v>
      </c>
      <c r="C167" s="76">
        <v>0.25411875623730779</v>
      </c>
      <c r="D167" s="76">
        <v>4.3926543136794205</v>
      </c>
      <c r="E167" s="76">
        <v>0.84207696126425735</v>
      </c>
      <c r="F167" s="76">
        <v>0.23323972628484779</v>
      </c>
      <c r="G167" s="70">
        <v>0.25411875623730779</v>
      </c>
    </row>
    <row r="168" spans="1:7" x14ac:dyDescent="0.4">
      <c r="A168" s="41">
        <v>47588</v>
      </c>
      <c r="B168" s="69">
        <v>69.062068892979354</v>
      </c>
      <c r="C168" s="76">
        <v>0.25366118842237056</v>
      </c>
      <c r="D168" s="76">
        <v>4.400102528924652</v>
      </c>
      <c r="E168" s="76">
        <v>0.84073707366747064</v>
      </c>
      <c r="F168" s="76">
        <v>0.23394312392705699</v>
      </c>
      <c r="G168" s="70">
        <v>0.25366118842237056</v>
      </c>
    </row>
    <row r="169" spans="1:7" x14ac:dyDescent="0.4">
      <c r="A169" s="41">
        <v>47618</v>
      </c>
      <c r="B169" s="69">
        <v>68.827431376126583</v>
      </c>
      <c r="C169" s="76">
        <v>0.25323348665730561</v>
      </c>
      <c r="D169" s="76">
        <v>4.4073144219071914</v>
      </c>
      <c r="E169" s="76">
        <v>0.83943739496203196</v>
      </c>
      <c r="F169" s="76">
        <v>0.23463751685277145</v>
      </c>
      <c r="G169" s="70">
        <v>0.25323348665730561</v>
      </c>
    </row>
    <row r="170" spans="1:7" x14ac:dyDescent="0.4">
      <c r="A170" s="41">
        <v>47649</v>
      </c>
      <c r="B170" s="69">
        <v>68.592089950976558</v>
      </c>
      <c r="C170" s="76">
        <v>0.25278677577235831</v>
      </c>
      <c r="D170" s="76">
        <v>4.4147629034881097</v>
      </c>
      <c r="E170" s="76">
        <v>0.83809146675078261</v>
      </c>
      <c r="F170" s="76">
        <v>0.23534142515001952</v>
      </c>
      <c r="G170" s="70">
        <v>0.25278677577235831</v>
      </c>
    </row>
    <row r="171" spans="1:7" x14ac:dyDescent="0.4">
      <c r="A171" s="41">
        <v>47679</v>
      </c>
      <c r="B171" s="69">
        <v>68.356045361967531</v>
      </c>
      <c r="C171" s="76">
        <v>0.25234817849024216</v>
      </c>
      <c r="D171" s="76">
        <v>4.4220331995643436</v>
      </c>
      <c r="E171" s="76">
        <v>0.83678598354810074</v>
      </c>
      <c r="F171" s="76">
        <v>0.23604458900903161</v>
      </c>
      <c r="G171" s="70">
        <v>0.25234817849024216</v>
      </c>
    </row>
    <row r="172" spans="1:7" x14ac:dyDescent="0.4">
      <c r="A172" s="41">
        <v>47710</v>
      </c>
      <c r="B172" s="69">
        <v>68.119289320064908</v>
      </c>
      <c r="C172" s="76">
        <v>0.25189391831795532</v>
      </c>
      <c r="D172" s="76">
        <v>4.4294257405313653</v>
      </c>
      <c r="E172" s="76">
        <v>0.83543405901055978</v>
      </c>
      <c r="F172" s="76">
        <v>0.23675604190262148</v>
      </c>
      <c r="G172" s="70">
        <v>0.25189391831795532</v>
      </c>
    </row>
    <row r="173" spans="1:7" x14ac:dyDescent="0.4">
      <c r="A173" s="41">
        <v>47741</v>
      </c>
      <c r="B173" s="69">
        <v>67.881820018990098</v>
      </c>
      <c r="C173" s="76">
        <v>0.25144111128416546</v>
      </c>
      <c r="D173" s="76">
        <v>4.4368746237289125</v>
      </c>
      <c r="E173" s="76">
        <v>0.8340791807432093</v>
      </c>
      <c r="F173" s="76">
        <v>0.2374693010748061</v>
      </c>
      <c r="G173" s="70">
        <v>0.25144111128416546</v>
      </c>
    </row>
    <row r="174" spans="1:7" x14ac:dyDescent="0.4">
      <c r="A174" s="41">
        <v>47771</v>
      </c>
      <c r="B174" s="69">
        <v>67.64363418136611</v>
      </c>
      <c r="C174" s="76">
        <v>0.25098593721232521</v>
      </c>
      <c r="D174" s="76">
        <v>4.4440871634112344</v>
      </c>
      <c r="E174" s="76">
        <v>0.83276509856197012</v>
      </c>
      <c r="F174" s="76">
        <v>0.2381858376239942</v>
      </c>
      <c r="G174" s="70">
        <v>0.25098593721232521</v>
      </c>
    </row>
    <row r="175" spans="1:7" x14ac:dyDescent="0.4">
      <c r="A175" s="41">
        <v>47802</v>
      </c>
      <c r="B175" s="69">
        <v>67.404722219285745</v>
      </c>
      <c r="C175" s="76">
        <v>0.25051183862657861</v>
      </c>
      <c r="D175" s="76">
        <v>4.4515363128511432</v>
      </c>
      <c r="E175" s="76">
        <v>0.83140439257300636</v>
      </c>
      <c r="F175" s="76">
        <v>0.23891196208036558</v>
      </c>
      <c r="G175" s="70">
        <v>0.25051183862657861</v>
      </c>
    </row>
    <row r="176" spans="1:7" x14ac:dyDescent="0.4">
      <c r="A176" s="41">
        <v>47832</v>
      </c>
      <c r="B176" s="69">
        <v>67.16508467938425</v>
      </c>
      <c r="C176" s="76">
        <v>0.25004547384732884</v>
      </c>
      <c r="D176" s="76">
        <v>4.4588072607492846</v>
      </c>
      <c r="E176" s="76">
        <v>0.83008471209908929</v>
      </c>
      <c r="F176" s="76">
        <v>0.23963753990149883</v>
      </c>
      <c r="G176" s="70">
        <v>0.25004547384732884</v>
      </c>
    </row>
    <row r="177" spans="1:7" x14ac:dyDescent="0.4">
      <c r="A177" s="41">
        <v>47863</v>
      </c>
      <c r="B177" s="69">
        <v>66.924713183151411</v>
      </c>
      <c r="C177" s="76">
        <v>0.24956347269773232</v>
      </c>
      <c r="D177" s="76">
        <v>4.4660841613274194</v>
      </c>
      <c r="E177" s="76">
        <v>0.82871822337244527</v>
      </c>
      <c r="F177" s="76">
        <v>0.24037149623283743</v>
      </c>
      <c r="G177" s="70">
        <v>0.24956347269773232</v>
      </c>
    </row>
    <row r="178" spans="1:7" x14ac:dyDescent="0.4">
      <c r="A178" s="41">
        <v>47894</v>
      </c>
      <c r="B178" s="69">
        <v>66.683603281742407</v>
      </c>
      <c r="C178" s="76">
        <v>0.24907616795721052</v>
      </c>
      <c r="D178" s="76">
        <v>4.4735427104167202</v>
      </c>
      <c r="E178" s="76">
        <v>0.827348969232646</v>
      </c>
      <c r="F178" s="76">
        <v>0.24110990140900612</v>
      </c>
      <c r="G178" s="70">
        <v>0.24907616795721052</v>
      </c>
    </row>
    <row r="179" spans="1:7" x14ac:dyDescent="0.4">
      <c r="A179" s="41">
        <v>47922</v>
      </c>
      <c r="B179" s="69">
        <v>66.441754222354831</v>
      </c>
      <c r="C179" s="76">
        <v>0.24859328947113249</v>
      </c>
      <c r="D179" s="76">
        <v>4.4803824477119258</v>
      </c>
      <c r="E179" s="76">
        <v>0.82610953281123334</v>
      </c>
      <c r="F179" s="76">
        <v>0.24184905938758205</v>
      </c>
      <c r="G179" s="70">
        <v>0.24859328947113249</v>
      </c>
    </row>
    <row r="180" spans="1:7" x14ac:dyDescent="0.4">
      <c r="A180" s="41">
        <v>47953</v>
      </c>
      <c r="B180" s="69">
        <v>66.199148250834611</v>
      </c>
      <c r="C180" s="76">
        <v>0.24807039117752339</v>
      </c>
      <c r="D180" s="76">
        <v>4.4878322560432871</v>
      </c>
      <c r="E180" s="76">
        <v>0.82473476726554318</v>
      </c>
      <c r="F180" s="76">
        <v>0.24260597152022598</v>
      </c>
      <c r="G180" s="70">
        <v>0.24807039117752339</v>
      </c>
    </row>
    <row r="181" spans="1:7" x14ac:dyDescent="0.4">
      <c r="A181" s="41">
        <v>47983</v>
      </c>
      <c r="B181" s="69">
        <v>65.955793657068355</v>
      </c>
      <c r="C181" s="76">
        <v>0.24757556070223899</v>
      </c>
      <c r="D181" s="76">
        <v>4.4950456914200609</v>
      </c>
      <c r="E181" s="76">
        <v>0.82340158361136406</v>
      </c>
      <c r="F181" s="76">
        <v>0.24335459376625712</v>
      </c>
      <c r="G181" s="70">
        <v>0.24757556070223899</v>
      </c>
    </row>
    <row r="182" spans="1:7" x14ac:dyDescent="0.4">
      <c r="A182" s="41">
        <v>48014</v>
      </c>
      <c r="B182" s="69">
        <v>65.711680745820232</v>
      </c>
      <c r="C182" s="76">
        <v>0.24706192175199612</v>
      </c>
      <c r="D182" s="76">
        <v>4.5024957658559606</v>
      </c>
      <c r="E182" s="76">
        <v>0.82202128672569141</v>
      </c>
      <c r="F182" s="76">
        <v>0.2441129112481227</v>
      </c>
      <c r="G182" s="70">
        <v>0.24706192175199612</v>
      </c>
    </row>
    <row r="183" spans="1:7" x14ac:dyDescent="0.4">
      <c r="A183" s="41">
        <v>48044</v>
      </c>
      <c r="B183" s="69">
        <v>65.466809775837476</v>
      </c>
      <c r="C183" s="76">
        <v>0.24655547027111155</v>
      </c>
      <c r="D183" s="76">
        <v>4.5097676165428124</v>
      </c>
      <c r="E183" s="76">
        <v>0.82068279180420112</v>
      </c>
      <c r="F183" s="76">
        <v>0.24487096998276037</v>
      </c>
      <c r="G183" s="70">
        <v>0.24655547027111155</v>
      </c>
    </row>
    <row r="184" spans="1:7" x14ac:dyDescent="0.4">
      <c r="A184" s="41">
        <v>48075</v>
      </c>
      <c r="B184" s="69">
        <v>65.22117223685396</v>
      </c>
      <c r="C184" s="76">
        <v>0.2460334155711999</v>
      </c>
      <c r="D184" s="76">
        <v>4.5171617381095963</v>
      </c>
      <c r="E184" s="76">
        <v>0.81929700944147188</v>
      </c>
      <c r="F184" s="76">
        <v>0.24563753898352222</v>
      </c>
      <c r="G184" s="70">
        <v>0.2460334155711999</v>
      </c>
    </row>
    <row r="185" spans="1:7" x14ac:dyDescent="0.4">
      <c r="A185" s="41">
        <v>48106</v>
      </c>
      <c r="B185" s="69">
        <v>64.974765904495598</v>
      </c>
      <c r="C185" s="76">
        <v>0.24551215311914348</v>
      </c>
      <c r="D185" s="76">
        <v>4.5246122138141587</v>
      </c>
      <c r="E185" s="76">
        <v>0.81790853202028813</v>
      </c>
      <c r="F185" s="76">
        <v>0.24640633235835591</v>
      </c>
      <c r="G185" s="70">
        <v>0.24551215311914348</v>
      </c>
    </row>
    <row r="186" spans="1:7" x14ac:dyDescent="0.4">
      <c r="A186" s="41">
        <v>48136</v>
      </c>
      <c r="B186" s="69">
        <v>64.727587122379944</v>
      </c>
      <c r="C186" s="76">
        <v>0.24498801616766344</v>
      </c>
      <c r="D186" s="76">
        <v>4.5318262953378019</v>
      </c>
      <c r="E186" s="76">
        <v>0.8165621833484954</v>
      </c>
      <c r="F186" s="76">
        <v>0.24717878211565203</v>
      </c>
      <c r="G186" s="70">
        <v>0.24498801616766344</v>
      </c>
    </row>
    <row r="187" spans="1:7" x14ac:dyDescent="0.4">
      <c r="A187" s="41">
        <v>48167</v>
      </c>
      <c r="B187" s="69">
        <v>64.479626113951383</v>
      </c>
      <c r="C187" s="76">
        <v>0.24444515112914128</v>
      </c>
      <c r="D187" s="76">
        <v>4.5392770370507352</v>
      </c>
      <c r="E187" s="76">
        <v>0.81516838930628777</v>
      </c>
      <c r="F187" s="76">
        <v>0.24796100842856006</v>
      </c>
      <c r="G187" s="70">
        <v>0.24444515112914128</v>
      </c>
    </row>
    <row r="188" spans="1:7" x14ac:dyDescent="0.4">
      <c r="A188" s="41">
        <v>48197</v>
      </c>
      <c r="B188" s="69">
        <v>64.230882923193647</v>
      </c>
      <c r="C188" s="76">
        <v>0.24390907181389671</v>
      </c>
      <c r="D188" s="76">
        <v>4.3180183212656686</v>
      </c>
      <c r="E188" s="76">
        <v>0.81381693727573201</v>
      </c>
      <c r="F188" s="76">
        <v>0.24874319075773901</v>
      </c>
      <c r="G188" s="70">
        <v>0.24390907181389671</v>
      </c>
    </row>
    <row r="189" spans="1:7" x14ac:dyDescent="0.4">
      <c r="A189" s="41">
        <v>48228</v>
      </c>
      <c r="B189" s="69">
        <v>63.976598870987871</v>
      </c>
      <c r="C189" s="76">
        <v>0.23112510771118333</v>
      </c>
      <c r="D189" s="76">
        <v>4.0796403186387975</v>
      </c>
      <c r="E189" s="76">
        <v>0.81257258490875783</v>
      </c>
      <c r="F189" s="76">
        <v>0.25428405220577244</v>
      </c>
      <c r="G189" s="70">
        <v>0.23112510771118333</v>
      </c>
    </row>
    <row r="190" spans="1:7" x14ac:dyDescent="0.4">
      <c r="A190" s="41">
        <v>48259</v>
      </c>
      <c r="B190" s="69">
        <v>63.716387015874382</v>
      </c>
      <c r="C190" s="76">
        <v>0.21750126016955265</v>
      </c>
      <c r="D190" s="76">
        <v>4.0817752694520015</v>
      </c>
      <c r="E190" s="76">
        <v>0.81149166776115345</v>
      </c>
      <c r="F190" s="76">
        <v>0.26021185511348643</v>
      </c>
      <c r="G190" s="70">
        <v>0.21750126016955265</v>
      </c>
    </row>
    <row r="191" spans="1:7" x14ac:dyDescent="0.4">
      <c r="A191" s="41">
        <v>48288</v>
      </c>
      <c r="B191" s="69">
        <v>63.455335610014956</v>
      </c>
      <c r="C191" s="76">
        <v>0.21672997731685695</v>
      </c>
      <c r="D191" s="76">
        <v>4.0837971609019785</v>
      </c>
      <c r="E191" s="76">
        <v>0.81048043556845129</v>
      </c>
      <c r="F191" s="76">
        <v>0.26105140585942421</v>
      </c>
      <c r="G191" s="70">
        <v>0.21672997731685695</v>
      </c>
    </row>
    <row r="192" spans="1:7" x14ac:dyDescent="0.4">
      <c r="A192" s="41">
        <v>48319</v>
      </c>
      <c r="B192" s="69">
        <v>63.19343882325439</v>
      </c>
      <c r="C192" s="76">
        <v>0.21594893284021746</v>
      </c>
      <c r="D192" s="76">
        <v>4.0859401462418266</v>
      </c>
      <c r="E192" s="76">
        <v>0.80939948841338039</v>
      </c>
      <c r="F192" s="76">
        <v>0.26189678676056655</v>
      </c>
      <c r="G192" s="70">
        <v>0.21594893284021746</v>
      </c>
    </row>
    <row r="193" spans="1:7" x14ac:dyDescent="0.4">
      <c r="A193" s="41">
        <v>48349</v>
      </c>
      <c r="B193" s="69">
        <v>62.930695756951323</v>
      </c>
      <c r="C193" s="76">
        <v>0.21517050722250969</v>
      </c>
      <c r="D193" s="76">
        <v>4.0880151110556184</v>
      </c>
      <c r="E193" s="76">
        <v>0.80835338161714243</v>
      </c>
      <c r="F193" s="76">
        <v>0.2627430663030636</v>
      </c>
      <c r="G193" s="70">
        <v>0.21517050722250969</v>
      </c>
    </row>
    <row r="194" spans="1:7" x14ac:dyDescent="0.4">
      <c r="A194" s="41">
        <v>48380</v>
      </c>
      <c r="B194" s="69">
        <v>62.667101504735228</v>
      </c>
      <c r="C194" s="76">
        <v>0.2143846960030503</v>
      </c>
      <c r="D194" s="76">
        <v>4.0901581185975733</v>
      </c>
      <c r="E194" s="76">
        <v>0.80727242453373904</v>
      </c>
      <c r="F194" s="76">
        <v>0.26359425221609484</v>
      </c>
      <c r="G194" s="70">
        <v>0.2143846960030503</v>
      </c>
    </row>
    <row r="195" spans="1:7" x14ac:dyDescent="0.4">
      <c r="A195" s="41">
        <v>48410</v>
      </c>
      <c r="B195" s="69">
        <v>62.402654003040027</v>
      </c>
      <c r="C195" s="76">
        <v>0.21359862832380891</v>
      </c>
      <c r="D195" s="76">
        <v>4.0922498340363855</v>
      </c>
      <c r="E195" s="76">
        <v>0.80622631549840762</v>
      </c>
      <c r="F195" s="76">
        <v>0.26444750169519804</v>
      </c>
      <c r="G195" s="70">
        <v>0.21359862832380891</v>
      </c>
    </row>
    <row r="196" spans="1:7" x14ac:dyDescent="0.4">
      <c r="A196" s="41">
        <v>48441</v>
      </c>
      <c r="B196" s="69">
        <v>62.137348670372589</v>
      </c>
      <c r="C196" s="76">
        <v>0.21280604207280854</v>
      </c>
      <c r="D196" s="76">
        <v>4.0943766923027569</v>
      </c>
      <c r="E196" s="76">
        <v>0.80514535232285012</v>
      </c>
      <c r="F196" s="76">
        <v>0.26530533266744105</v>
      </c>
      <c r="G196" s="70">
        <v>0.21280604207280854</v>
      </c>
    </row>
    <row r="197" spans="1:7" x14ac:dyDescent="0.4">
      <c r="A197" s="41">
        <v>48472</v>
      </c>
      <c r="B197" s="69">
        <v>61.871182716678859</v>
      </c>
      <c r="C197" s="76">
        <v>0.21201142676455248</v>
      </c>
      <c r="D197" s="76">
        <v>4.0965197333278836</v>
      </c>
      <c r="E197" s="76">
        <v>0.804064408806759</v>
      </c>
      <c r="F197" s="76">
        <v>0.2661659536937292</v>
      </c>
      <c r="G197" s="70">
        <v>0.21201142676455248</v>
      </c>
    </row>
    <row r="198" spans="1:7" x14ac:dyDescent="0.4">
      <c r="A198" s="41">
        <v>48502</v>
      </c>
      <c r="B198" s="69">
        <v>61.604152933903144</v>
      </c>
      <c r="C198" s="76">
        <v>0.21121376743600814</v>
      </c>
      <c r="D198" s="76">
        <v>4.0985947520565258</v>
      </c>
      <c r="E198" s="76">
        <v>0.80301832397782913</v>
      </c>
      <c r="F198" s="76">
        <v>0.2670297827757156</v>
      </c>
      <c r="G198" s="70">
        <v>0.21121376743600814</v>
      </c>
    </row>
    <row r="199" spans="1:7" x14ac:dyDescent="0.4">
      <c r="A199" s="41">
        <v>48533</v>
      </c>
      <c r="B199" s="69">
        <v>61.336254357189453</v>
      </c>
      <c r="C199" s="76">
        <v>0.2104087149331523</v>
      </c>
      <c r="D199" s="76">
        <v>4.1007378152818053</v>
      </c>
      <c r="E199" s="76">
        <v>0.80193740832190363</v>
      </c>
      <c r="F199" s="76">
        <v>0.26789857671369233</v>
      </c>
      <c r="G199" s="70">
        <v>0.2104087149331523</v>
      </c>
    </row>
    <row r="200" spans="1:7" x14ac:dyDescent="0.4">
      <c r="A200" s="41">
        <v>48563</v>
      </c>
      <c r="B200" s="69">
        <v>61.067484821264145</v>
      </c>
      <c r="C200" s="76">
        <v>0.20960324807522487</v>
      </c>
      <c r="D200" s="76">
        <v>4.1030904358439457</v>
      </c>
      <c r="E200" s="76">
        <v>0.80089135777396037</v>
      </c>
      <c r="F200" s="76">
        <v>0.26876953592530933</v>
      </c>
      <c r="G200" s="70">
        <v>0.20960324807522487</v>
      </c>
    </row>
    <row r="201" spans="1:7" x14ac:dyDescent="0.4">
      <c r="A201" s="41">
        <v>48594</v>
      </c>
      <c r="B201" s="69">
        <v>60.797845024250151</v>
      </c>
      <c r="C201" s="76">
        <v>0.20880451075931164</v>
      </c>
      <c r="D201" s="76">
        <v>4.1054734937298143</v>
      </c>
      <c r="E201" s="76">
        <v>0.79981029938947901</v>
      </c>
      <c r="F201" s="76">
        <v>0.26963979701399388</v>
      </c>
      <c r="G201" s="70">
        <v>0.20880451075931164</v>
      </c>
    </row>
    <row r="202" spans="1:7" x14ac:dyDescent="0.4">
      <c r="A202" s="41">
        <v>48625</v>
      </c>
      <c r="B202" s="69">
        <v>60.527331929479438</v>
      </c>
      <c r="C202" s="76">
        <v>0.20800328435245979</v>
      </c>
      <c r="D202" s="76">
        <v>4.1076342900055662</v>
      </c>
      <c r="E202" s="76">
        <v>0.79872910916058537</v>
      </c>
      <c r="F202" s="76">
        <v>0.27051309477071617</v>
      </c>
      <c r="G202" s="70">
        <v>0.20800328435245979</v>
      </c>
    </row>
    <row r="203" spans="1:7" x14ac:dyDescent="0.4">
      <c r="A203" s="41">
        <v>48653</v>
      </c>
      <c r="B203" s="69">
        <v>60.255937330983365</v>
      </c>
      <c r="C203" s="76">
        <v>0.20718678676339849</v>
      </c>
      <c r="D203" s="76">
        <v>4.1096073278782264</v>
      </c>
      <c r="E203" s="76">
        <v>0.79775250509771478</v>
      </c>
      <c r="F203" s="76">
        <v>0.2713945984960725</v>
      </c>
      <c r="G203" s="70">
        <v>0.20718678676339849</v>
      </c>
    </row>
    <row r="204" spans="1:7" x14ac:dyDescent="0.4">
      <c r="A204" s="41">
        <v>48684</v>
      </c>
      <c r="B204" s="69">
        <v>59.983653770593627</v>
      </c>
      <c r="C204" s="76">
        <v>0.20635686800298345</v>
      </c>
      <c r="D204" s="76">
        <v>4.111756323568625</v>
      </c>
      <c r="E204" s="76">
        <v>0.79667134380452409</v>
      </c>
      <c r="F204" s="76">
        <v>0.27228356038973878</v>
      </c>
      <c r="G204" s="70">
        <v>0.20635686800298345</v>
      </c>
    </row>
    <row r="205" spans="1:7" x14ac:dyDescent="0.4">
      <c r="A205" s="41">
        <v>48714</v>
      </c>
      <c r="B205" s="69">
        <v>59.710481182948207</v>
      </c>
      <c r="C205" s="76">
        <v>0.20553180641832419</v>
      </c>
      <c r="D205" s="76">
        <v>4.1138371079838842</v>
      </c>
      <c r="E205" s="76">
        <v>0.7956250707832766</v>
      </c>
      <c r="F205" s="76">
        <v>0.27317258764541796</v>
      </c>
      <c r="G205" s="70">
        <v>0.20553180641832419</v>
      </c>
    </row>
    <row r="206" spans="1:7" x14ac:dyDescent="0.4">
      <c r="A206" s="41">
        <v>48745</v>
      </c>
      <c r="B206" s="69">
        <v>59.436414513733666</v>
      </c>
      <c r="C206" s="76">
        <v>0.20469932768832125</v>
      </c>
      <c r="D206" s="76">
        <v>4.1159861259923414</v>
      </c>
      <c r="E206" s="76">
        <v>0.79454398365141876</v>
      </c>
      <c r="F206" s="76">
        <v>0.2740666692145397</v>
      </c>
      <c r="G206" s="70">
        <v>0.20469932768832125</v>
      </c>
    </row>
    <row r="207" spans="1:7" x14ac:dyDescent="0.4">
      <c r="A207" s="41">
        <v>48775</v>
      </c>
      <c r="B207" s="69">
        <v>59.161451452424515</v>
      </c>
      <c r="C207" s="76">
        <v>0.20386621459771445</v>
      </c>
      <c r="D207" s="76">
        <v>4.1180837080656651</v>
      </c>
      <c r="E207" s="76">
        <v>0.79349778967877649</v>
      </c>
      <c r="F207" s="76">
        <v>0.27496306130914927</v>
      </c>
      <c r="G207" s="70">
        <v>0.20386621459771445</v>
      </c>
    </row>
    <row r="208" spans="1:7" x14ac:dyDescent="0.4">
      <c r="A208" s="41">
        <v>48806</v>
      </c>
      <c r="B208" s="69">
        <v>58.885587256078459</v>
      </c>
      <c r="C208" s="76">
        <v>0.20302650780978906</v>
      </c>
      <c r="D208" s="76">
        <v>4.120216531556018</v>
      </c>
      <c r="E208" s="76">
        <v>0.79241678050865516</v>
      </c>
      <c r="F208" s="76">
        <v>0.27586419634605874</v>
      </c>
      <c r="G208" s="70">
        <v>0.20302650780978906</v>
      </c>
    </row>
    <row r="209" spans="1:7" x14ac:dyDescent="0.4">
      <c r="A209" s="41">
        <v>48837</v>
      </c>
      <c r="B209" s="69">
        <v>58.608818909077421</v>
      </c>
      <c r="C209" s="76">
        <v>0.20218447506906542</v>
      </c>
      <c r="D209" s="76">
        <v>4.1223655832230843</v>
      </c>
      <c r="E209" s="76">
        <v>0.79133583341633917</v>
      </c>
      <c r="F209" s="76">
        <v>0.27676834700104175</v>
      </c>
      <c r="G209" s="70">
        <v>0.20218447506906542</v>
      </c>
    </row>
    <row r="210" spans="1:7" x14ac:dyDescent="0.4">
      <c r="A210" s="41">
        <v>48867</v>
      </c>
      <c r="B210" s="69">
        <v>58.331142990204746</v>
      </c>
      <c r="C210" s="76">
        <v>0.20133914828677899</v>
      </c>
      <c r="D210" s="76">
        <v>4.1244464218373222</v>
      </c>
      <c r="E210" s="76">
        <v>0.79028978590601551</v>
      </c>
      <c r="F210" s="76">
        <v>0.27767591887267384</v>
      </c>
      <c r="G210" s="70">
        <v>0.20133914828677899</v>
      </c>
    </row>
    <row r="211" spans="1:7" x14ac:dyDescent="0.4">
      <c r="A211" s="41">
        <v>48898</v>
      </c>
      <c r="B211" s="69">
        <v>58.052554383737707</v>
      </c>
      <c r="C211" s="76">
        <v>0.20048639498969237</v>
      </c>
      <c r="D211" s="76">
        <v>4.1265954958200046</v>
      </c>
      <c r="E211" s="76">
        <v>0.78920895029460136</v>
      </c>
      <c r="F211" s="76">
        <v>0.27858860646704231</v>
      </c>
      <c r="G211" s="70">
        <v>0.20048639498969237</v>
      </c>
    </row>
    <row r="212" spans="1:7" x14ac:dyDescent="0.4">
      <c r="A212" s="41">
        <v>48928</v>
      </c>
      <c r="B212" s="69">
        <v>57.773050670393914</v>
      </c>
      <c r="C212" s="76">
        <v>0.19963284120064798</v>
      </c>
      <c r="D212" s="76">
        <v>4.1286931325268039</v>
      </c>
      <c r="E212" s="76">
        <v>0.78816301789686039</v>
      </c>
      <c r="F212" s="76">
        <v>0.27950371334379182</v>
      </c>
      <c r="G212" s="70">
        <v>0.19963284120064798</v>
      </c>
    </row>
    <row r="213" spans="1:7" x14ac:dyDescent="0.4">
      <c r="A213" s="41">
        <v>48959</v>
      </c>
      <c r="B213" s="69">
        <v>57.492627039429088</v>
      </c>
      <c r="C213" s="76">
        <v>0.19877266462331508</v>
      </c>
      <c r="D213" s="76">
        <v>4.1307924584140876</v>
      </c>
      <c r="E213" s="76">
        <v>0.78708229753535075</v>
      </c>
      <c r="F213" s="76">
        <v>0.28042363096482736</v>
      </c>
      <c r="G213" s="70">
        <v>0.19877266462331508</v>
      </c>
    </row>
    <row r="214" spans="1:7" x14ac:dyDescent="0.4">
      <c r="A214" s="41">
        <v>48990</v>
      </c>
      <c r="B214" s="69">
        <v>57.211279719485283</v>
      </c>
      <c r="C214" s="76">
        <v>0.19790842515740598</v>
      </c>
      <c r="D214" s="76">
        <v>4.1329441623017527</v>
      </c>
      <c r="E214" s="76">
        <v>0.78600168008541882</v>
      </c>
      <c r="F214" s="76">
        <v>0.28134731994380746</v>
      </c>
      <c r="G214" s="70">
        <v>0.19790842515740598</v>
      </c>
    </row>
    <row r="215" spans="1:7" x14ac:dyDescent="0.4">
      <c r="A215" s="41">
        <v>49018</v>
      </c>
      <c r="B215" s="69">
        <v>56.929005910643383</v>
      </c>
      <c r="C215" s="76">
        <v>0.19704252044538251</v>
      </c>
      <c r="D215" s="76">
        <v>4.1349173227763414</v>
      </c>
      <c r="E215" s="76">
        <v>0.78502563880474485</v>
      </c>
      <c r="F215" s="76">
        <v>0.28227380884190073</v>
      </c>
      <c r="G215" s="70">
        <v>0.19704252044538251</v>
      </c>
    </row>
    <row r="216" spans="1:7" x14ac:dyDescent="0.4">
      <c r="A216" s="41">
        <v>49049</v>
      </c>
      <c r="B216" s="69">
        <v>56.645798288501197</v>
      </c>
      <c r="C216" s="76">
        <v>0.19616394392362979</v>
      </c>
      <c r="D216" s="76">
        <v>4.1370664519960387</v>
      </c>
      <c r="E216" s="76">
        <v>0.7839451427428169</v>
      </c>
      <c r="F216" s="76">
        <v>0.28320762214218742</v>
      </c>
      <c r="G216" s="70">
        <v>0.19616394392362979</v>
      </c>
    </row>
    <row r="217" spans="1:7" x14ac:dyDescent="0.4">
      <c r="A217" s="41">
        <v>49079</v>
      </c>
      <c r="B217" s="69">
        <v>56.361656435401201</v>
      </c>
      <c r="C217" s="76">
        <v>0.19528952645491052</v>
      </c>
      <c r="D217" s="76">
        <v>4.1391473656995892</v>
      </c>
      <c r="E217" s="76">
        <v>0.78289955674309453</v>
      </c>
      <c r="F217" s="76">
        <v>0.2841418530999954</v>
      </c>
      <c r="G217" s="70">
        <v>0.19528952645491052</v>
      </c>
    </row>
    <row r="218" spans="1:7" x14ac:dyDescent="0.4">
      <c r="A218" s="41">
        <v>49110</v>
      </c>
      <c r="B218" s="69">
        <v>56.076575147717442</v>
      </c>
      <c r="C218" s="76">
        <v>0.19440766813421323</v>
      </c>
      <c r="D218" s="76">
        <v>4.1412965172344585</v>
      </c>
      <c r="E218" s="76">
        <v>0.78181922342569754</v>
      </c>
      <c r="F218" s="76">
        <v>0.2850812876837619</v>
      </c>
      <c r="G218" s="70">
        <v>0.19440766813421323</v>
      </c>
    </row>
    <row r="219" spans="1:7" x14ac:dyDescent="0.4">
      <c r="A219" s="41">
        <v>49140</v>
      </c>
      <c r="B219" s="69">
        <v>55.790551849038636</v>
      </c>
      <c r="C219" s="76">
        <v>0.1935247711313986</v>
      </c>
      <c r="D219" s="76">
        <v>4.1433942296284476</v>
      </c>
      <c r="E219" s="76">
        <v>0.78077380207533909</v>
      </c>
      <c r="F219" s="76">
        <v>0.28602329867880572</v>
      </c>
      <c r="G219" s="70">
        <v>0.1935247711313986</v>
      </c>
    </row>
    <row r="220" spans="1:7" x14ac:dyDescent="0.4">
      <c r="A220" s="41">
        <v>49171</v>
      </c>
      <c r="B220" s="69">
        <v>55.503581631384357</v>
      </c>
      <c r="C220" s="76">
        <v>0.19263520883257759</v>
      </c>
      <c r="D220" s="76">
        <v>4.145527185631801</v>
      </c>
      <c r="E220" s="76">
        <v>0.77969363522483981</v>
      </c>
      <c r="F220" s="76">
        <v>0.28697021765427538</v>
      </c>
      <c r="G220" s="70">
        <v>0.19263520883257759</v>
      </c>
    </row>
    <row r="221" spans="1:7" x14ac:dyDescent="0.4">
      <c r="A221" s="41">
        <v>49202</v>
      </c>
      <c r="B221" s="69">
        <v>55.215661238777358</v>
      </c>
      <c r="C221" s="76">
        <v>0.19174300546069786</v>
      </c>
      <c r="D221" s="76">
        <v>4.1476763708146214</v>
      </c>
      <c r="E221" s="76">
        <v>0.7786135750584211</v>
      </c>
      <c r="F221" s="76">
        <v>0.28792039260699737</v>
      </c>
      <c r="G221" s="70">
        <v>0.19174300546069786</v>
      </c>
    </row>
    <row r="222" spans="1:7" x14ac:dyDescent="0.4">
      <c r="A222" s="41">
        <v>49232</v>
      </c>
      <c r="B222" s="69">
        <v>54.926787024432421</v>
      </c>
      <c r="C222" s="76">
        <v>0.19084724451581778</v>
      </c>
      <c r="D222" s="76">
        <v>4.1497573387030284</v>
      </c>
      <c r="E222" s="76">
        <v>0.77756842879788091</v>
      </c>
      <c r="F222" s="76">
        <v>0.28887421434493299</v>
      </c>
      <c r="G222" s="70">
        <v>0.19084724451581778</v>
      </c>
    </row>
    <row r="223" spans="1:7" x14ac:dyDescent="0.4">
      <c r="A223" s="41">
        <v>49263</v>
      </c>
      <c r="B223" s="69">
        <v>54.636953720252549</v>
      </c>
      <c r="C223" s="76">
        <v>0.18994403128834703</v>
      </c>
      <c r="D223" s="76">
        <v>4.151906546196602</v>
      </c>
      <c r="E223" s="76">
        <v>0.77648856804393207</v>
      </c>
      <c r="F223" s="76">
        <v>0.28983330417987557</v>
      </c>
      <c r="G223" s="70">
        <v>0.18994403128834703</v>
      </c>
    </row>
    <row r="224" spans="1:7" x14ac:dyDescent="0.4">
      <c r="A224" s="41">
        <v>49293</v>
      </c>
      <c r="B224" s="69">
        <v>54.346158633707802</v>
      </c>
      <c r="C224" s="76">
        <v>0.18903960484613086</v>
      </c>
      <c r="D224" s="76">
        <v>4.1540043132118765</v>
      </c>
      <c r="E224" s="76">
        <v>0.77544362186398608</v>
      </c>
      <c r="F224" s="76">
        <v>0.29079508654474584</v>
      </c>
      <c r="G224" s="70">
        <v>0.18903960484613086</v>
      </c>
    </row>
    <row r="225" spans="1:7" x14ac:dyDescent="0.4">
      <c r="A225" s="41">
        <v>49324</v>
      </c>
      <c r="B225" s="69">
        <v>54.054396785390168</v>
      </c>
      <c r="C225" s="76">
        <v>0.18812848114243227</v>
      </c>
      <c r="D225" s="76">
        <v>4.1561037695143277</v>
      </c>
      <c r="E225" s="76">
        <v>0.77436396420900022</v>
      </c>
      <c r="F225" s="76">
        <v>0.29176184831763635</v>
      </c>
      <c r="G225" s="70">
        <v>0.18812848114243227</v>
      </c>
    </row>
    <row r="226" spans="1:7" x14ac:dyDescent="0.4">
      <c r="A226" s="41">
        <v>49355</v>
      </c>
      <c r="B226" s="69">
        <v>53.761664187496358</v>
      </c>
      <c r="C226" s="76">
        <v>0.18721306853215242</v>
      </c>
      <c r="D226" s="76">
        <v>4.158255607067316</v>
      </c>
      <c r="E226" s="76">
        <v>0.77328445337626706</v>
      </c>
      <c r="F226" s="76">
        <v>0.29273259789381351</v>
      </c>
      <c r="G226" s="70">
        <v>0.18721306853215242</v>
      </c>
    </row>
    <row r="227" spans="1:7" x14ac:dyDescent="0.4">
      <c r="A227" s="41">
        <v>49383</v>
      </c>
      <c r="B227" s="69">
        <v>53.467957776436236</v>
      </c>
      <c r="C227" s="76">
        <v>0.18629561796077207</v>
      </c>
      <c r="D227" s="76">
        <v>4.1602288901086837</v>
      </c>
      <c r="E227" s="76">
        <v>0.77230945080049895</v>
      </c>
      <c r="F227" s="76">
        <v>0.2937064110601178</v>
      </c>
      <c r="G227" s="70">
        <v>0.18629561796077207</v>
      </c>
    </row>
    <row r="228" spans="1:7" x14ac:dyDescent="0.4">
      <c r="A228" s="41">
        <v>49414</v>
      </c>
      <c r="B228" s="69">
        <v>53.173270173350389</v>
      </c>
      <c r="C228" s="76">
        <v>0.18536578553053412</v>
      </c>
      <c r="D228" s="76">
        <v>4.1623781528247283</v>
      </c>
      <c r="E228" s="76">
        <v>0.77123014612838248</v>
      </c>
      <c r="F228" s="76">
        <v>0.29468760308584668</v>
      </c>
      <c r="G228" s="70">
        <v>0.18536578553053412</v>
      </c>
    </row>
    <row r="229" spans="1:7" x14ac:dyDescent="0.4">
      <c r="A229" s="41">
        <v>49444</v>
      </c>
      <c r="B229" s="69">
        <v>52.877600582354056</v>
      </c>
      <c r="C229" s="76">
        <v>0.18443938173650004</v>
      </c>
      <c r="D229" s="76">
        <v>4.1644591957842625</v>
      </c>
      <c r="E229" s="76">
        <v>0.77018575557579028</v>
      </c>
      <c r="F229" s="76">
        <v>0.29566959099633483</v>
      </c>
      <c r="G229" s="70">
        <v>0.18443938173650004</v>
      </c>
    </row>
    <row r="230" spans="1:7" x14ac:dyDescent="0.4">
      <c r="A230" s="41">
        <v>49475</v>
      </c>
      <c r="B230" s="69">
        <v>52.580943643048471</v>
      </c>
      <c r="C230" s="76">
        <v>0.18350550833015938</v>
      </c>
      <c r="D230" s="76">
        <v>4.1666084808072856</v>
      </c>
      <c r="E230" s="76">
        <v>0.76910670065886866</v>
      </c>
      <c r="F230" s="76">
        <v>0.2966569393055814</v>
      </c>
      <c r="G230" s="70">
        <v>0.18350550833015938</v>
      </c>
    </row>
    <row r="231" spans="1:7" x14ac:dyDescent="0.4">
      <c r="A231" s="41">
        <v>49505</v>
      </c>
      <c r="B231" s="69">
        <v>52.283296495140071</v>
      </c>
      <c r="C231" s="76">
        <v>0.18257017142664611</v>
      </c>
      <c r="D231" s="76">
        <v>4.1687063234985366</v>
      </c>
      <c r="E231" s="76">
        <v>0.76806255882956542</v>
      </c>
      <c r="F231" s="76">
        <v>0.29764714790839947</v>
      </c>
      <c r="G231" s="70">
        <v>0.18257017142664611</v>
      </c>
    </row>
    <row r="232" spans="1:7" x14ac:dyDescent="0.4">
      <c r="A232" s="41">
        <v>49536</v>
      </c>
      <c r="B232" s="69">
        <v>51.984654056768626</v>
      </c>
      <c r="C232" s="76">
        <v>0.18162809059386578</v>
      </c>
      <c r="D232" s="76">
        <v>4.1708394119774539</v>
      </c>
      <c r="E232" s="76">
        <v>0.76698375730161328</v>
      </c>
      <c r="F232" s="76">
        <v>0.29864243837144394</v>
      </c>
      <c r="G232" s="70">
        <v>0.18162809059386578</v>
      </c>
    </row>
    <row r="233" spans="1:7" x14ac:dyDescent="0.4">
      <c r="A233" s="41">
        <v>49567</v>
      </c>
      <c r="B233" s="69">
        <v>51.685012815973323</v>
      </c>
      <c r="C233" s="76">
        <v>0.18068303663165319</v>
      </c>
      <c r="D233" s="76">
        <v>4.1729887306428548</v>
      </c>
      <c r="E233" s="76">
        <v>0.76590510625596286</v>
      </c>
      <c r="F233" s="76">
        <v>0.29964124079530557</v>
      </c>
      <c r="G233" s="70">
        <v>0.18068303663165319</v>
      </c>
    </row>
    <row r="234" spans="1:7" x14ac:dyDescent="0.4">
      <c r="A234" s="41">
        <v>49597</v>
      </c>
      <c r="B234" s="69">
        <v>51.384368886149197</v>
      </c>
      <c r="C234" s="76">
        <v>0.17973414668682319</v>
      </c>
      <c r="D234" s="76">
        <v>4.175069827773612</v>
      </c>
      <c r="E234" s="76">
        <v>0.764861365822468</v>
      </c>
      <c r="F234" s="76">
        <v>0.30064392982412846</v>
      </c>
      <c r="G234" s="70">
        <v>0.17973414668682319</v>
      </c>
    </row>
    <row r="235" spans="1:7" x14ac:dyDescent="0.4">
      <c r="A235" s="41">
        <v>49628</v>
      </c>
      <c r="B235" s="69">
        <v>51.082716839180755</v>
      </c>
      <c r="C235" s="76">
        <v>0.17877777346312523</v>
      </c>
      <c r="D235" s="76">
        <v>4.1772191687432381</v>
      </c>
      <c r="E235" s="76">
        <v>0.76378300052264958</v>
      </c>
      <c r="F235" s="76">
        <v>0.30165204696844167</v>
      </c>
      <c r="G235" s="70">
        <v>0.17877777346312523</v>
      </c>
    </row>
    <row r="236" spans="1:7" x14ac:dyDescent="0.4">
      <c r="A236" s="41">
        <v>49658</v>
      </c>
      <c r="B236" s="69">
        <v>50.780053690800408</v>
      </c>
      <c r="C236" s="76">
        <v>0.17781975331009039</v>
      </c>
      <c r="D236" s="76">
        <v>4.1790074808075151</v>
      </c>
      <c r="E236" s="76">
        <v>0.762739543586194</v>
      </c>
      <c r="F236" s="76">
        <v>0.30266314838034464</v>
      </c>
      <c r="G236" s="70">
        <v>0.17781975331009039</v>
      </c>
    </row>
    <row r="237" spans="1:7" x14ac:dyDescent="0.4">
      <c r="A237" s="41">
        <v>49689</v>
      </c>
      <c r="B237" s="69">
        <v>50.476368777279355</v>
      </c>
      <c r="C237" s="76">
        <v>0.17684185354138482</v>
      </c>
      <c r="D237" s="76">
        <v>4.1807805884221594</v>
      </c>
      <c r="E237" s="76">
        <v>0.76166166458631124</v>
      </c>
      <c r="F237" s="76">
        <v>0.30368491352104993</v>
      </c>
      <c r="G237" s="70">
        <v>0.17684185354138482</v>
      </c>
    </row>
    <row r="238" spans="1:7" x14ac:dyDescent="0.4">
      <c r="A238" s="41">
        <v>49720</v>
      </c>
      <c r="B238" s="69">
        <v>50.171657667962826</v>
      </c>
      <c r="C238" s="76">
        <v>0.17585885229840628</v>
      </c>
      <c r="D238" s="76">
        <v>4.1829137592552446</v>
      </c>
      <c r="E238" s="76">
        <v>0.76058418234862613</v>
      </c>
      <c r="F238" s="76">
        <v>0.30471110931652956</v>
      </c>
      <c r="G238" s="70">
        <v>0.17585885229840628</v>
      </c>
    </row>
    <row r="239" spans="1:7" x14ac:dyDescent="0.4">
      <c r="A239" s="41">
        <v>49749</v>
      </c>
      <c r="B239" s="69">
        <v>49.865922529921548</v>
      </c>
      <c r="C239" s="76">
        <v>0.17488643098663773</v>
      </c>
      <c r="D239" s="76">
        <v>4.1849361521918516</v>
      </c>
      <c r="E239" s="76">
        <v>0.75957632898221383</v>
      </c>
      <c r="F239" s="76">
        <v>0.30573513804127667</v>
      </c>
      <c r="G239" s="70">
        <v>0.17488643098663773</v>
      </c>
    </row>
    <row r="240" spans="1:7" x14ac:dyDescent="0.4">
      <c r="A240" s="41">
        <v>49780</v>
      </c>
      <c r="B240" s="69">
        <v>49.55915712545022</v>
      </c>
      <c r="C240" s="76">
        <v>0.17390475163155542</v>
      </c>
      <c r="D240" s="76">
        <v>4.187079669033742</v>
      </c>
      <c r="E240" s="76">
        <v>0.75849916402439943</v>
      </c>
      <c r="F240" s="76">
        <v>0.30676540447132516</v>
      </c>
      <c r="G240" s="70">
        <v>0.17390475163155542</v>
      </c>
    </row>
    <row r="241" spans="1:7" x14ac:dyDescent="0.4">
      <c r="A241" s="41">
        <v>49810</v>
      </c>
      <c r="B241" s="69">
        <v>49.251359282890398</v>
      </c>
      <c r="C241" s="76">
        <v>0.17292344934535081</v>
      </c>
      <c r="D241" s="76">
        <v>4.1891551484635947</v>
      </c>
      <c r="E241" s="76">
        <v>0.75745688841022252</v>
      </c>
      <c r="F241" s="76">
        <v>0.30779784255982129</v>
      </c>
      <c r="G241" s="70">
        <v>0.17292344934535081</v>
      </c>
    </row>
    <row r="242" spans="1:7" x14ac:dyDescent="0.4">
      <c r="A242" s="41">
        <v>49841</v>
      </c>
      <c r="B242" s="69">
        <v>48.942523482943493</v>
      </c>
      <c r="C242" s="76">
        <v>0.17193465442395856</v>
      </c>
      <c r="D242" s="76">
        <v>4.1912986874856095</v>
      </c>
      <c r="E242" s="76">
        <v>0.7563800637148792</v>
      </c>
      <c r="F242" s="76">
        <v>0.30883579994690818</v>
      </c>
      <c r="G242" s="70">
        <v>0.17193465442395856</v>
      </c>
    </row>
    <row r="243" spans="1:7" x14ac:dyDescent="0.4">
      <c r="A243" s="41">
        <v>49871</v>
      </c>
      <c r="B243" s="69">
        <v>48.632646561581097</v>
      </c>
      <c r="C243" s="76">
        <v>0.1709439453635786</v>
      </c>
      <c r="D243" s="76">
        <v>4.1933909216708232</v>
      </c>
      <c r="E243" s="76">
        <v>0.75533812424708802</v>
      </c>
      <c r="F243" s="76">
        <v>0.30987692136239725</v>
      </c>
      <c r="G243" s="70">
        <v>0.1709439453635786</v>
      </c>
    </row>
    <row r="244" spans="1:7" x14ac:dyDescent="0.4">
      <c r="A244" s="41">
        <v>49902</v>
      </c>
      <c r="B244" s="69">
        <v>48.321723258691037</v>
      </c>
      <c r="C244" s="76">
        <v>0.16994641549013301</v>
      </c>
      <c r="D244" s="76">
        <v>4.1955183073848579</v>
      </c>
      <c r="E244" s="76">
        <v>0.75426164331722723</v>
      </c>
      <c r="F244" s="76">
        <v>0.31092330289005793</v>
      </c>
      <c r="G244" s="70">
        <v>0.16994641549013301</v>
      </c>
    </row>
    <row r="245" spans="1:7" x14ac:dyDescent="0.4">
      <c r="A245" s="41">
        <v>49933</v>
      </c>
      <c r="B245" s="69">
        <v>48.009749790643973</v>
      </c>
      <c r="C245" s="76">
        <v>0.16894556214685214</v>
      </c>
      <c r="D245" s="76">
        <v>4.1976618798571819</v>
      </c>
      <c r="E245" s="76">
        <v>0.75318535835256095</v>
      </c>
      <c r="F245" s="76">
        <v>0.31197346804706322</v>
      </c>
      <c r="G245" s="70">
        <v>0.16894556214685214</v>
      </c>
    </row>
    <row r="246" spans="1:7" x14ac:dyDescent="0.4">
      <c r="A246" s="41">
        <v>49963</v>
      </c>
      <c r="B246" s="69">
        <v>47.696722017739432</v>
      </c>
      <c r="C246" s="76">
        <v>0.16794058046472263</v>
      </c>
      <c r="D246" s="76">
        <v>4.199737413149438</v>
      </c>
      <c r="E246" s="76">
        <v>0.75214395150782332</v>
      </c>
      <c r="F246" s="76">
        <v>0.31302777290453909</v>
      </c>
      <c r="G246" s="70">
        <v>0.16794058046472263</v>
      </c>
    </row>
    <row r="247" spans="1:7" x14ac:dyDescent="0.4">
      <c r="A247" s="41">
        <v>49994</v>
      </c>
      <c r="B247" s="69">
        <v>47.38263434956351</v>
      </c>
      <c r="C247" s="76">
        <v>0.16692808995207373</v>
      </c>
      <c r="D247" s="76">
        <v>4.2018810077993329</v>
      </c>
      <c r="E247" s="76">
        <v>0.75106804194093857</v>
      </c>
      <c r="F247" s="76">
        <v>0.31408766817592143</v>
      </c>
      <c r="G247" s="70">
        <v>0.16692808995207373</v>
      </c>
    </row>
    <row r="248" spans="1:7" x14ac:dyDescent="0.4">
      <c r="A248" s="41">
        <v>50024</v>
      </c>
      <c r="B248" s="69">
        <v>47.067483489938759</v>
      </c>
      <c r="C248" s="76">
        <v>0.16591349281077569</v>
      </c>
      <c r="D248" s="76">
        <v>4.0562994146248732</v>
      </c>
      <c r="E248" s="76">
        <v>0.75002700518679877</v>
      </c>
      <c r="F248" s="76">
        <v>0.31515085962475209</v>
      </c>
      <c r="G248" s="70">
        <v>0.16591349281077569</v>
      </c>
    </row>
    <row r="249" spans="1:7" x14ac:dyDescent="0.4">
      <c r="A249" s="41">
        <v>50055</v>
      </c>
      <c r="B249" s="69">
        <v>46.748787550529748</v>
      </c>
      <c r="C249" s="76">
        <v>0.15909983810675343</v>
      </c>
      <c r="D249" s="76">
        <v>3.8999186378724771</v>
      </c>
      <c r="E249" s="76">
        <v>0.74904390822518829</v>
      </c>
      <c r="F249" s="76">
        <v>0.31869593940901303</v>
      </c>
      <c r="G249" s="70">
        <v>0.15909983810675343</v>
      </c>
    </row>
    <row r="250" spans="1:7" x14ac:dyDescent="0.4">
      <c r="A250" s="41">
        <v>50086</v>
      </c>
      <c r="B250" s="69">
        <v>46.426391329059534</v>
      </c>
      <c r="C250" s="76">
        <v>0.15193038988854288</v>
      </c>
      <c r="D250" s="76">
        <v>3.899482681719566</v>
      </c>
      <c r="E250" s="76">
        <v>0.74816001412625499</v>
      </c>
      <c r="F250" s="76">
        <v>0.32239622147021735</v>
      </c>
      <c r="G250" s="70">
        <v>0.15193038988854288</v>
      </c>
    </row>
    <row r="251" spans="1:7" x14ac:dyDescent="0.4">
      <c r="A251" s="41">
        <v>50114</v>
      </c>
      <c r="B251" s="69">
        <v>46.102940049967501</v>
      </c>
      <c r="C251" s="76">
        <v>0.15086575746866895</v>
      </c>
      <c r="D251" s="76">
        <v>3.8990850312905145</v>
      </c>
      <c r="E251" s="76">
        <v>0.74736280119108556</v>
      </c>
      <c r="F251" s="76">
        <v>0.32345127909203336</v>
      </c>
      <c r="G251" s="70">
        <v>0.15086575746866895</v>
      </c>
    </row>
    <row r="252" spans="1:7" x14ac:dyDescent="0.4">
      <c r="A252" s="41">
        <v>50145</v>
      </c>
      <c r="B252" s="69">
        <v>45.778431081247987</v>
      </c>
      <c r="C252" s="76">
        <v>0.14979940287275992</v>
      </c>
      <c r="D252" s="76">
        <v>3.8986519206613535</v>
      </c>
      <c r="E252" s="76">
        <v>0.74648141205877183</v>
      </c>
      <c r="F252" s="76">
        <v>0.32450896871951335</v>
      </c>
      <c r="G252" s="70">
        <v>0.14979940287275992</v>
      </c>
    </row>
    <row r="253" spans="1:7" x14ac:dyDescent="0.4">
      <c r="A253" s="41">
        <v>50175</v>
      </c>
      <c r="B253" s="69">
        <v>45.452860546136307</v>
      </c>
      <c r="C253" s="76">
        <v>0.14872847354980878</v>
      </c>
      <c r="D253" s="76">
        <v>3.8982325600141232</v>
      </c>
      <c r="E253" s="76">
        <v>0.74562970631046166</v>
      </c>
      <c r="F253" s="76">
        <v>0.3255705351116816</v>
      </c>
      <c r="G253" s="70">
        <v>0.14872847354980878</v>
      </c>
    </row>
    <row r="254" spans="1:7" x14ac:dyDescent="0.4">
      <c r="A254" s="41">
        <v>50206</v>
      </c>
      <c r="B254" s="69">
        <v>45.126225381485881</v>
      </c>
      <c r="C254" s="76">
        <v>0.14765485077227461</v>
      </c>
      <c r="D254" s="76">
        <v>3.8977994502956337</v>
      </c>
      <c r="E254" s="76">
        <v>0.74475089284720009</v>
      </c>
      <c r="F254" s="76">
        <v>0.32663516465042852</v>
      </c>
      <c r="G254" s="70">
        <v>0.14765485077227461</v>
      </c>
    </row>
    <row r="255" spans="1:7" x14ac:dyDescent="0.4">
      <c r="A255" s="41">
        <v>50236</v>
      </c>
      <c r="B255" s="69">
        <v>44.798522059646523</v>
      </c>
      <c r="C255" s="76">
        <v>0.14657748040489349</v>
      </c>
      <c r="D255" s="76">
        <v>3.8973767095052603</v>
      </c>
      <c r="E255" s="76">
        <v>0.74390167558784603</v>
      </c>
      <c r="F255" s="76">
        <v>0.32770332183936024</v>
      </c>
      <c r="G255" s="70">
        <v>0.14657748040489349</v>
      </c>
    </row>
    <row r="256" spans="1:7" x14ac:dyDescent="0.4">
      <c r="A256" s="41">
        <v>50267</v>
      </c>
      <c r="B256" s="69">
        <v>44.469747440552815</v>
      </c>
      <c r="C256" s="76">
        <v>0.1454972637462697</v>
      </c>
      <c r="D256" s="76">
        <v>3.8969468690252507</v>
      </c>
      <c r="E256" s="76">
        <v>0.74302543146444677</v>
      </c>
      <c r="F256" s="76">
        <v>0.32877461909370975</v>
      </c>
      <c r="G256" s="70">
        <v>0.1454972637462697</v>
      </c>
    </row>
    <row r="257" spans="1:7" x14ac:dyDescent="0.4">
      <c r="A257" s="41">
        <v>50298</v>
      </c>
      <c r="B257" s="69">
        <v>44.13989808827035</v>
      </c>
      <c r="C257" s="76">
        <v>0.14441353587900466</v>
      </c>
      <c r="D257" s="76">
        <v>3.8965137606801958</v>
      </c>
      <c r="E257" s="76">
        <v>0.74215048667531702</v>
      </c>
      <c r="F257" s="76">
        <v>0.32984935228246415</v>
      </c>
      <c r="G257" s="70">
        <v>0.14441353587900466</v>
      </c>
    </row>
    <row r="258" spans="1:7" x14ac:dyDescent="0.4">
      <c r="A258" s="41">
        <v>50328</v>
      </c>
      <c r="B258" s="69">
        <v>43.808970621570538</v>
      </c>
      <c r="C258" s="76">
        <v>0.14332643357997213</v>
      </c>
      <c r="D258" s="76">
        <v>3.8960944022505917</v>
      </c>
      <c r="E258" s="76">
        <v>0.74130500714742675</v>
      </c>
      <c r="F258" s="76">
        <v>0.33092746669981016</v>
      </c>
      <c r="G258" s="70">
        <v>0.14332643357997213</v>
      </c>
    </row>
    <row r="259" spans="1:7" x14ac:dyDescent="0.4">
      <c r="A259" s="41">
        <v>50359</v>
      </c>
      <c r="B259" s="69">
        <v>43.476961921962328</v>
      </c>
      <c r="C259" s="76">
        <v>0.14223657100588441</v>
      </c>
      <c r="D259" s="76">
        <v>3.895661294816275</v>
      </c>
      <c r="E259" s="76">
        <v>0.74043261693198437</v>
      </c>
      <c r="F259" s="76">
        <v>0.33200869960820689</v>
      </c>
      <c r="G259" s="70">
        <v>0.14223657100588441</v>
      </c>
    </row>
    <row r="260" spans="1:7" x14ac:dyDescent="0.4">
      <c r="A260" s="41">
        <v>50389</v>
      </c>
      <c r="B260" s="69">
        <v>43.143868420068543</v>
      </c>
      <c r="C260" s="76">
        <v>0.14114293147965778</v>
      </c>
      <c r="D260" s="76">
        <v>3.895238556250078</v>
      </c>
      <c r="E260" s="76">
        <v>0.73958960551498976</v>
      </c>
      <c r="F260" s="76">
        <v>0.33309350189378822</v>
      </c>
      <c r="G260" s="70">
        <v>0.14114293147965778</v>
      </c>
    </row>
    <row r="261" spans="1:7" x14ac:dyDescent="0.4">
      <c r="A261" s="41">
        <v>50420</v>
      </c>
      <c r="B261" s="69">
        <v>42.809686921840644</v>
      </c>
      <c r="C261" s="76">
        <v>0.14004638311302564</v>
      </c>
      <c r="D261" s="76">
        <v>3.8948154800586199</v>
      </c>
      <c r="E261" s="76">
        <v>0.73871976360773794</v>
      </c>
      <c r="F261" s="76">
        <v>0.3341814982278965</v>
      </c>
      <c r="G261" s="70">
        <v>0.14004638311302564</v>
      </c>
    </row>
    <row r="262" spans="1:7" x14ac:dyDescent="0.4">
      <c r="A262" s="41">
        <v>50451</v>
      </c>
      <c r="B262" s="69">
        <v>42.474414051678487</v>
      </c>
      <c r="C262" s="76">
        <v>0.1389465260997064</v>
      </c>
      <c r="D262" s="76">
        <v>3.8943818507415884</v>
      </c>
      <c r="E262" s="76">
        <v>0.73785120621458922</v>
      </c>
      <c r="F262" s="76">
        <v>0.3352728701621599</v>
      </c>
      <c r="G262" s="70">
        <v>0.1389465260997064</v>
      </c>
    </row>
    <row r="263" spans="1:7" x14ac:dyDescent="0.4">
      <c r="A263" s="41">
        <v>50479</v>
      </c>
      <c r="B263" s="69">
        <v>42.138046265767606</v>
      </c>
      <c r="C263" s="76">
        <v>0.13784298933644989</v>
      </c>
      <c r="D263" s="76">
        <v>3.8939842053136475</v>
      </c>
      <c r="E263" s="76">
        <v>0.73706782236354684</v>
      </c>
      <c r="F263" s="76">
        <v>0.33636778591087962</v>
      </c>
      <c r="G263" s="70">
        <v>0.13784298933644989</v>
      </c>
    </row>
    <row r="264" spans="1:7" x14ac:dyDescent="0.4">
      <c r="A264" s="41">
        <v>50510</v>
      </c>
      <c r="B264" s="69">
        <v>41.800580732127116</v>
      </c>
      <c r="C264" s="76">
        <v>0.1367374055013954</v>
      </c>
      <c r="D264" s="76">
        <v>3.893551100137036</v>
      </c>
      <c r="E264" s="76">
        <v>0.73620171987806204</v>
      </c>
      <c r="F264" s="76">
        <v>0.33746553364049009</v>
      </c>
      <c r="G264" s="70">
        <v>0.1367374055013954</v>
      </c>
    </row>
    <row r="265" spans="1:7" x14ac:dyDescent="0.4">
      <c r="A265" s="41">
        <v>50540</v>
      </c>
      <c r="B265" s="69">
        <v>41.462013499651199</v>
      </c>
      <c r="C265" s="76">
        <v>0.13562724757995015</v>
      </c>
      <c r="D265" s="76">
        <v>3.8931317447695379</v>
      </c>
      <c r="E265" s="76">
        <v>0.73536478338038624</v>
      </c>
      <c r="F265" s="76">
        <v>0.33856723247591464</v>
      </c>
      <c r="G265" s="70">
        <v>0.13562724757995015</v>
      </c>
    </row>
    <row r="266" spans="1:7" x14ac:dyDescent="0.4">
      <c r="A266" s="41">
        <v>50571</v>
      </c>
      <c r="B266" s="69">
        <v>41.122341370780781</v>
      </c>
      <c r="C266" s="76">
        <v>0.13451423413129576</v>
      </c>
      <c r="D266" s="76">
        <v>3.8926986404982467</v>
      </c>
      <c r="E266" s="76">
        <v>0.73450120655152562</v>
      </c>
      <c r="F266" s="76">
        <v>0.33967212887042186</v>
      </c>
      <c r="G266" s="70">
        <v>0.13451423413129576</v>
      </c>
    </row>
    <row r="267" spans="1:7" x14ac:dyDescent="0.4">
      <c r="A267" s="41">
        <v>50601</v>
      </c>
      <c r="B267" s="69">
        <v>40.781560716934926</v>
      </c>
      <c r="C267" s="76">
        <v>0.13339740195678568</v>
      </c>
      <c r="D267" s="76">
        <v>3.8922759050239542</v>
      </c>
      <c r="E267" s="76">
        <v>0.73366671023090335</v>
      </c>
      <c r="F267" s="76">
        <v>0.34078065384585116</v>
      </c>
      <c r="G267" s="70">
        <v>0.13339740195678568</v>
      </c>
    </row>
    <row r="268" spans="1:7" x14ac:dyDescent="0.4">
      <c r="A268" s="41">
        <v>50632</v>
      </c>
      <c r="B268" s="69">
        <v>40.439668266993806</v>
      </c>
      <c r="C268" s="76">
        <v>0.13227757178983077</v>
      </c>
      <c r="D268" s="76">
        <v>3.8918460699585022</v>
      </c>
      <c r="E268" s="76">
        <v>0.73280565288034694</v>
      </c>
      <c r="F268" s="76">
        <v>0.34189244994111967</v>
      </c>
      <c r="G268" s="70">
        <v>0.13227757178983077</v>
      </c>
    </row>
    <row r="269" spans="1:7" x14ac:dyDescent="0.4">
      <c r="A269" s="41">
        <v>50663</v>
      </c>
      <c r="B269" s="69">
        <v>40.096660475358512</v>
      </c>
      <c r="C269" s="76">
        <v>0.13115413667943757</v>
      </c>
      <c r="D269" s="76">
        <v>3.8914129670635544</v>
      </c>
      <c r="E269" s="76">
        <v>0.73194586963675923</v>
      </c>
      <c r="F269" s="76">
        <v>0.34300779163529133</v>
      </c>
      <c r="G269" s="70">
        <v>0.13115413667943757</v>
      </c>
    </row>
    <row r="270" spans="1:7" x14ac:dyDescent="0.4">
      <c r="A270" s="41">
        <v>50693</v>
      </c>
      <c r="B270" s="69">
        <v>39.752533846167374</v>
      </c>
      <c r="C270" s="76">
        <v>0.13002722042479545</v>
      </c>
      <c r="D270" s="76">
        <v>3.8909936139051338</v>
      </c>
      <c r="E270" s="76">
        <v>0.73111503851186121</v>
      </c>
      <c r="F270" s="76">
        <v>0.34412662919113907</v>
      </c>
      <c r="G270" s="70">
        <v>0.13002722042479545</v>
      </c>
    </row>
    <row r="271" spans="1:7" x14ac:dyDescent="0.4">
      <c r="A271" s="41">
        <v>50724</v>
      </c>
      <c r="B271" s="69">
        <v>39.407285124306107</v>
      </c>
      <c r="C271" s="76">
        <v>0.12889737944332053</v>
      </c>
      <c r="D271" s="76">
        <v>3.8905605119212794</v>
      </c>
      <c r="E271" s="76">
        <v>0.73025776027901645</v>
      </c>
      <c r="F271" s="76">
        <v>0.34524872186126554</v>
      </c>
      <c r="G271" s="70">
        <v>0.12889737944332053</v>
      </c>
    </row>
    <row r="272" spans="1:7" x14ac:dyDescent="0.4">
      <c r="A272" s="41">
        <v>50754</v>
      </c>
      <c r="B272" s="69">
        <v>39.060910638411023</v>
      </c>
      <c r="C272" s="76">
        <v>0.12776368948887326</v>
      </c>
      <c r="D272" s="76">
        <v>3.890137778679823</v>
      </c>
      <c r="E272" s="76">
        <v>0.72942934938724624</v>
      </c>
      <c r="F272" s="76">
        <v>0.34637448589508291</v>
      </c>
      <c r="G272" s="70">
        <v>0.12776368948887326</v>
      </c>
    </row>
    <row r="273" spans="1:7" x14ac:dyDescent="0.4">
      <c r="A273" s="41">
        <v>50785</v>
      </c>
      <c r="B273" s="69">
        <v>38.713407061299691</v>
      </c>
      <c r="C273" s="76">
        <v>0.12662693678676584</v>
      </c>
      <c r="D273" s="76">
        <v>3.8897147078090422</v>
      </c>
      <c r="E273" s="76">
        <v>0.72857457004897785</v>
      </c>
      <c r="F273" s="76">
        <v>0.34750357711133112</v>
      </c>
      <c r="G273" s="70">
        <v>0.12662693678676584</v>
      </c>
    </row>
    <row r="274" spans="1:7" x14ac:dyDescent="0.4">
      <c r="A274" s="41">
        <v>50816</v>
      </c>
      <c r="B274" s="69">
        <v>38.364770897540531</v>
      </c>
      <c r="C274" s="76">
        <v>0.12548675736311296</v>
      </c>
      <c r="D274" s="76">
        <v>3.8892810839492453</v>
      </c>
      <c r="E274" s="76">
        <v>0.72772105028140699</v>
      </c>
      <c r="F274" s="76">
        <v>0.34863616375916079</v>
      </c>
      <c r="G274" s="70">
        <v>0.12548675736311296</v>
      </c>
    </row>
    <row r="275" spans="1:7" x14ac:dyDescent="0.4">
      <c r="A275" s="41">
        <v>50844</v>
      </c>
      <c r="B275" s="69">
        <v>38.014998496585427</v>
      </c>
      <c r="C275" s="76">
        <v>0.12434281478487551</v>
      </c>
      <c r="D275" s="76">
        <v>3.8888834435276332</v>
      </c>
      <c r="E275" s="76">
        <v>0.72695122716334104</v>
      </c>
      <c r="F275" s="76">
        <v>0.34977240095510453</v>
      </c>
      <c r="G275" s="70">
        <v>0.12434281478487551</v>
      </c>
    </row>
    <row r="276" spans="1:7" x14ac:dyDescent="0.4">
      <c r="A276" s="41">
        <v>50875</v>
      </c>
      <c r="B276" s="69">
        <v>37.664086858199838</v>
      </c>
      <c r="C276" s="76">
        <v>0.1231965818825822</v>
      </c>
      <c r="D276" s="76">
        <v>3.8884503437954887</v>
      </c>
      <c r="E276" s="76">
        <v>0.7261001147360161</v>
      </c>
      <c r="F276" s="76">
        <v>0.3509116383855882</v>
      </c>
      <c r="G276" s="70">
        <v>0.1231965818825822</v>
      </c>
    </row>
    <row r="277" spans="1:7" x14ac:dyDescent="0.4">
      <c r="A277" s="41">
        <v>50905</v>
      </c>
      <c r="B277" s="69">
        <v>37.312031956593771</v>
      </c>
      <c r="C277" s="76">
        <v>0.12204577624375836</v>
      </c>
      <c r="D277" s="76">
        <v>3.8880309937048807</v>
      </c>
      <c r="E277" s="76">
        <v>0.72527766098455815</v>
      </c>
      <c r="F277" s="76">
        <v>0.3520549016060659</v>
      </c>
      <c r="G277" s="70">
        <v>0.12204577624375836</v>
      </c>
    </row>
    <row r="278" spans="1:7" x14ac:dyDescent="0.4">
      <c r="A278" s="41">
        <v>50936</v>
      </c>
      <c r="B278" s="69">
        <v>36.958830454432572</v>
      </c>
      <c r="C278" s="76">
        <v>0.12089194723778605</v>
      </c>
      <c r="D278" s="76">
        <v>3.8875978948894696</v>
      </c>
      <c r="E278" s="76">
        <v>0.72442902526654995</v>
      </c>
      <c r="F278" s="76">
        <v>0.35320150216119939</v>
      </c>
      <c r="G278" s="70">
        <v>0.12089194723778605</v>
      </c>
    </row>
    <row r="279" spans="1:7" x14ac:dyDescent="0.4">
      <c r="A279" s="41">
        <v>50966</v>
      </c>
      <c r="B279" s="69">
        <v>36.604478619651282</v>
      </c>
      <c r="C279" s="76">
        <v>0.11973422622685716</v>
      </c>
      <c r="D279" s="76">
        <v>3.887175164735277</v>
      </c>
      <c r="E279" s="76">
        <v>0.72360896440899403</v>
      </c>
      <c r="F279" s="76">
        <v>0.35435183478129095</v>
      </c>
      <c r="G279" s="70">
        <v>0.11973422622685716</v>
      </c>
    </row>
    <row r="280" spans="1:7" x14ac:dyDescent="0.4">
      <c r="A280" s="41">
        <v>50997</v>
      </c>
      <c r="B280" s="69">
        <v>36.248973045031406</v>
      </c>
      <c r="C280" s="76">
        <v>0.11857335017365968</v>
      </c>
      <c r="D280" s="76">
        <v>3.8867453350728143</v>
      </c>
      <c r="E280" s="76">
        <v>0.72276279936922228</v>
      </c>
      <c r="F280" s="76">
        <v>0.35550557461987692</v>
      </c>
      <c r="G280" s="70">
        <v>0.11857335017365968</v>
      </c>
    </row>
    <row r="281" spans="1:7" x14ac:dyDescent="0.4">
      <c r="A281" s="41">
        <v>51028</v>
      </c>
      <c r="B281" s="69">
        <v>35.892310072057832</v>
      </c>
      <c r="C281" s="76">
        <v>0.11740877240329642</v>
      </c>
      <c r="D281" s="76">
        <v>3.8863122376277293</v>
      </c>
      <c r="E281" s="76">
        <v>0.72191788374625643</v>
      </c>
      <c r="F281" s="76">
        <v>0.35666297297357463</v>
      </c>
      <c r="G281" s="70">
        <v>0.11740877240329642</v>
      </c>
    </row>
    <row r="282" spans="1:7" x14ac:dyDescent="0.4">
      <c r="A282" s="41">
        <v>51058</v>
      </c>
      <c r="B282" s="69">
        <v>35.534486086584444</v>
      </c>
      <c r="C282" s="76">
        <v>0.11624060322480587</v>
      </c>
      <c r="D282" s="76">
        <v>3.8858928897527045</v>
      </c>
      <c r="E282" s="76">
        <v>0.72110141709275333</v>
      </c>
      <c r="F282" s="76">
        <v>0.35782398547338812</v>
      </c>
      <c r="G282" s="70">
        <v>0.11624060322480587</v>
      </c>
    </row>
    <row r="283" spans="1:7" x14ac:dyDescent="0.4">
      <c r="A283" s="41">
        <v>51089</v>
      </c>
      <c r="B283" s="69">
        <v>35.175497691431389</v>
      </c>
      <c r="C283" s="76">
        <v>0.11506933902072881</v>
      </c>
      <c r="D283" s="76">
        <v>3.8854597932190016</v>
      </c>
      <c r="E283" s="76">
        <v>0.7202589579724058</v>
      </c>
      <c r="F283" s="76">
        <v>0.35898839515305631</v>
      </c>
      <c r="G283" s="70">
        <v>0.11506933902072881</v>
      </c>
    </row>
    <row r="284" spans="1:7" x14ac:dyDescent="0.4">
      <c r="A284" s="41">
        <v>51119</v>
      </c>
      <c r="B284" s="69">
        <v>34.815341110670879</v>
      </c>
      <c r="C284" s="76">
        <v>0.11389415165543679</v>
      </c>
      <c r="D284" s="76">
        <v>3.8851124126319281</v>
      </c>
      <c r="E284" s="76">
        <v>0.71944486469308222</v>
      </c>
      <c r="F284" s="76">
        <v>0.36015658076050727</v>
      </c>
      <c r="G284" s="70">
        <v>0.11389415165543679</v>
      </c>
    </row>
    <row r="285" spans="1:7" x14ac:dyDescent="0.4">
      <c r="A285" s="41">
        <v>51150</v>
      </c>
      <c r="B285" s="69">
        <v>34.454013860287404</v>
      </c>
      <c r="C285" s="76">
        <v>0.11271792824923482</v>
      </c>
      <c r="D285" s="76">
        <v>3.8847693928032978</v>
      </c>
      <c r="E285" s="76">
        <v>0.71860481074705929</v>
      </c>
      <c r="F285" s="76">
        <v>0.36132725038347235</v>
      </c>
      <c r="G285" s="70">
        <v>0.11271792824923482</v>
      </c>
    </row>
    <row r="286" spans="1:7" x14ac:dyDescent="0.4">
      <c r="A286" s="41">
        <v>51181</v>
      </c>
      <c r="B286" s="69">
        <v>34.091512352960663</v>
      </c>
      <c r="C286" s="76">
        <v>0.11153824875305401</v>
      </c>
      <c r="D286" s="76">
        <v>3.8843400218762403</v>
      </c>
      <c r="E286" s="76">
        <v>0.7177659439348244</v>
      </c>
      <c r="F286" s="76">
        <v>0.36250150732673891</v>
      </c>
      <c r="G286" s="70">
        <v>0.11153824875305401</v>
      </c>
    </row>
    <row r="287" spans="1:7" x14ac:dyDescent="0.4">
      <c r="A287" s="41">
        <v>51210</v>
      </c>
      <c r="B287" s="69">
        <v>33.72783182893648</v>
      </c>
      <c r="C287" s="76">
        <v>0.11035252153241087</v>
      </c>
      <c r="D287" s="76">
        <v>3.8839325140920344</v>
      </c>
      <c r="E287" s="76">
        <v>0.71698232536485362</v>
      </c>
      <c r="F287" s="76">
        <v>0.36368052402418427</v>
      </c>
      <c r="G287" s="70">
        <v>0.11035252153241087</v>
      </c>
    </row>
    <row r="288" spans="1:7" x14ac:dyDescent="0.4">
      <c r="A288" s="41">
        <v>51241</v>
      </c>
      <c r="B288" s="69">
        <v>33.362968931179921</v>
      </c>
      <c r="C288" s="76">
        <v>0.10916385222519527</v>
      </c>
      <c r="D288" s="76">
        <v>3.8835006028031227</v>
      </c>
      <c r="E288" s="76">
        <v>0.71614585463588831</v>
      </c>
      <c r="F288" s="76">
        <v>0.36486289775656122</v>
      </c>
      <c r="G288" s="70">
        <v>0.10916385222519527</v>
      </c>
    </row>
    <row r="289" spans="1:7" x14ac:dyDescent="0.4">
      <c r="A289" s="41">
        <v>51271</v>
      </c>
      <c r="B289" s="69">
        <v>32.99691970101329</v>
      </c>
      <c r="C289" s="76">
        <v>0.10797092496294897</v>
      </c>
      <c r="D289" s="76">
        <v>3.8830824034158695</v>
      </c>
      <c r="E289" s="76">
        <v>0.7153375464816053</v>
      </c>
      <c r="F289" s="76">
        <v>0.36604923016662821</v>
      </c>
      <c r="G289" s="70">
        <v>0.10797092496294897</v>
      </c>
    </row>
    <row r="290" spans="1:7" x14ac:dyDescent="0.4">
      <c r="A290" s="41">
        <v>51302</v>
      </c>
      <c r="B290" s="69">
        <v>32.629680654565988</v>
      </c>
      <c r="C290" s="76">
        <v>0.10677479854827571</v>
      </c>
      <c r="D290" s="76">
        <v>3.8826504930295025</v>
      </c>
      <c r="E290" s="76">
        <v>0.71450350348143898</v>
      </c>
      <c r="F290" s="76">
        <v>0.36723904644729971</v>
      </c>
      <c r="G290" s="70">
        <v>0.10677479854827571</v>
      </c>
    </row>
    <row r="291" spans="1:7" x14ac:dyDescent="0.4">
      <c r="A291" s="41">
        <v>51332</v>
      </c>
      <c r="B291" s="69">
        <v>32.261247953410169</v>
      </c>
      <c r="C291" s="76">
        <v>0.10557470473403799</v>
      </c>
      <c r="D291" s="76">
        <v>3.8822289228567763</v>
      </c>
      <c r="E291" s="76">
        <v>0.7136975409077676</v>
      </c>
      <c r="F291" s="76">
        <v>0.36843270115581839</v>
      </c>
      <c r="G291" s="70">
        <v>0.10557470473403799</v>
      </c>
    </row>
    <row r="292" spans="1:7" x14ac:dyDescent="0.4">
      <c r="A292" s="41">
        <v>51363</v>
      </c>
      <c r="B292" s="69">
        <v>31.891618047913163</v>
      </c>
      <c r="C292" s="76">
        <v>0.10437129157681889</v>
      </c>
      <c r="D292" s="76">
        <v>3.8818002726538658</v>
      </c>
      <c r="E292" s="76">
        <v>0.71286591975151881</v>
      </c>
      <c r="F292" s="76">
        <v>0.36962990549700808</v>
      </c>
      <c r="G292" s="70">
        <v>0.10437129157681889</v>
      </c>
    </row>
    <row r="293" spans="1:7" x14ac:dyDescent="0.4">
      <c r="A293" s="41">
        <v>51394</v>
      </c>
      <c r="B293" s="69">
        <v>31.520787162789791</v>
      </c>
      <c r="C293" s="76">
        <v>0.10316407636146831</v>
      </c>
      <c r="D293" s="76">
        <v>3.881368363634139</v>
      </c>
      <c r="E293" s="76">
        <v>0.71203552331374065</v>
      </c>
      <c r="F293" s="76">
        <v>0.37083088512337237</v>
      </c>
      <c r="G293" s="70">
        <v>0.10316407636146831</v>
      </c>
    </row>
    <row r="294" spans="1:7" x14ac:dyDescent="0.4">
      <c r="A294" s="41">
        <v>51424</v>
      </c>
      <c r="B294" s="69">
        <v>31.148751561195578</v>
      </c>
      <c r="C294" s="76">
        <v>0.10195315507541425</v>
      </c>
      <c r="D294" s="76">
        <v>3.880950166450301</v>
      </c>
      <c r="E294" s="76">
        <v>0.7112330839143628</v>
      </c>
      <c r="F294" s="76">
        <v>0.37203560159421201</v>
      </c>
      <c r="G294" s="70">
        <v>0.10195315507541425</v>
      </c>
    </row>
    <row r="295" spans="1:7" x14ac:dyDescent="0.4">
      <c r="A295" s="41">
        <v>51455</v>
      </c>
      <c r="B295" s="69">
        <v>30.77550769703608</v>
      </c>
      <c r="C295" s="76">
        <v>0.10073896046345063</v>
      </c>
      <c r="D295" s="76">
        <v>3.8805182583392916</v>
      </c>
      <c r="E295" s="76">
        <v>0.71040509544798902</v>
      </c>
      <c r="F295" s="76">
        <v>0.37324386415949801</v>
      </c>
      <c r="G295" s="70">
        <v>0.10073896046345063</v>
      </c>
    </row>
    <row r="296" spans="1:7" x14ac:dyDescent="0.4">
      <c r="A296" s="41">
        <v>51485</v>
      </c>
      <c r="B296" s="69">
        <v>30.401051686861859</v>
      </c>
      <c r="C296" s="76">
        <v>9.952076627334136E-2</v>
      </c>
      <c r="D296" s="76">
        <v>3.88001807403767</v>
      </c>
      <c r="E296" s="76">
        <v>0.70960498254344639</v>
      </c>
      <c r="F296" s="76">
        <v>0.37445601017422075</v>
      </c>
      <c r="G296" s="70">
        <v>9.952076627334136E-2</v>
      </c>
    </row>
    <row r="297" spans="1:7" x14ac:dyDescent="0.4">
      <c r="A297" s="41">
        <v>51516</v>
      </c>
      <c r="B297" s="69">
        <v>30.025379015512531</v>
      </c>
      <c r="C297" s="76">
        <v>9.8297191678980933E-2</v>
      </c>
      <c r="D297" s="76">
        <v>3.8795091562304851</v>
      </c>
      <c r="E297" s="76">
        <v>0.70877944290373696</v>
      </c>
      <c r="F297" s="76">
        <v>0.37567267134932725</v>
      </c>
      <c r="G297" s="70">
        <v>9.8297191678980933E-2</v>
      </c>
    </row>
    <row r="298" spans="1:7" x14ac:dyDescent="0.4">
      <c r="A298" s="41">
        <v>51547</v>
      </c>
      <c r="B298" s="69">
        <v>29.648485871406901</v>
      </c>
      <c r="C298" s="76">
        <v>9.7069777341642696E-2</v>
      </c>
      <c r="D298" s="76">
        <v>3.8790727579239714</v>
      </c>
      <c r="E298" s="76">
        <v>0.70795516551551008</v>
      </c>
      <c r="F298" s="76">
        <v>0.37689314410563118</v>
      </c>
      <c r="G298" s="70">
        <v>9.7069777341642696E-2</v>
      </c>
    </row>
    <row r="299" spans="1:7" x14ac:dyDescent="0.4">
      <c r="A299" s="41">
        <v>51575</v>
      </c>
      <c r="B299" s="69">
        <v>29.270369351148208</v>
      </c>
      <c r="C299" s="76">
        <v>9.5840528214556645E-2</v>
      </c>
      <c r="D299" s="76">
        <v>3.8786751275214115</v>
      </c>
      <c r="E299" s="76">
        <v>0.70721171440455577</v>
      </c>
      <c r="F299" s="76">
        <v>0.37811652025869502</v>
      </c>
      <c r="G299" s="70">
        <v>9.5840528214556645E-2</v>
      </c>
    </row>
    <row r="300" spans="1:7" x14ac:dyDescent="0.4">
      <c r="A300" s="41">
        <v>51606</v>
      </c>
      <c r="B300" s="69">
        <v>28.891026126095085</v>
      </c>
      <c r="C300" s="76">
        <v>9.4608544646386072E-2</v>
      </c>
      <c r="D300" s="76">
        <v>3.8782420387081995</v>
      </c>
      <c r="E300" s="76">
        <v>0.70638975377784829</v>
      </c>
      <c r="F300" s="76">
        <v>0.37934322505312262</v>
      </c>
      <c r="G300" s="70">
        <v>9.4608544646386072E-2</v>
      </c>
    </row>
    <row r="301" spans="1:7" x14ac:dyDescent="0.4">
      <c r="A301" s="41">
        <v>51636</v>
      </c>
      <c r="B301" s="69">
        <v>28.510452020266122</v>
      </c>
      <c r="C301" s="76">
        <v>9.3371993386365468E-2</v>
      </c>
      <c r="D301" s="76">
        <v>3.877822699190312</v>
      </c>
      <c r="E301" s="76">
        <v>0.70559546537207596</v>
      </c>
      <c r="F301" s="76">
        <v>0.38057410582896328</v>
      </c>
      <c r="G301" s="70">
        <v>9.3371993386365468E-2</v>
      </c>
    </row>
    <row r="302" spans="1:7" x14ac:dyDescent="0.4">
      <c r="A302" s="41">
        <v>51667</v>
      </c>
      <c r="B302" s="69">
        <v>28.128643399920893</v>
      </c>
      <c r="C302" s="76">
        <v>9.2132065006969965E-2</v>
      </c>
      <c r="D302" s="76">
        <v>3.8773896112878603</v>
      </c>
      <c r="E302" s="76">
        <v>0.70477588654631873</v>
      </c>
      <c r="F302" s="76">
        <v>0.38180862034523022</v>
      </c>
      <c r="G302" s="70">
        <v>9.2132065006969965E-2</v>
      </c>
    </row>
    <row r="303" spans="1:7" x14ac:dyDescent="0.4">
      <c r="A303" s="41">
        <v>51697</v>
      </c>
      <c r="B303" s="69">
        <v>27.745596318143921</v>
      </c>
      <c r="C303" s="76">
        <v>9.0888091415394848E-2</v>
      </c>
      <c r="D303" s="76">
        <v>3.8769668917883227</v>
      </c>
      <c r="E303" s="76">
        <v>0.70398389935248318</v>
      </c>
      <c r="F303" s="76">
        <v>0.38304708177697161</v>
      </c>
      <c r="G303" s="70">
        <v>9.0888091415394848E-2</v>
      </c>
    </row>
    <row r="304" spans="1:7" x14ac:dyDescent="0.4">
      <c r="A304" s="41">
        <v>51728</v>
      </c>
      <c r="B304" s="69">
        <v>27.361307079685716</v>
      </c>
      <c r="C304" s="76">
        <v>8.9640631931973067E-2</v>
      </c>
      <c r="D304" s="76">
        <v>3.8765370729594162</v>
      </c>
      <c r="E304" s="76">
        <v>0.70316669658092235</v>
      </c>
      <c r="F304" s="76">
        <v>0.38428923845820506</v>
      </c>
      <c r="G304" s="70">
        <v>8.9640631931973067E-2</v>
      </c>
    </row>
    <row r="305" spans="1:7" x14ac:dyDescent="0.4">
      <c r="A305" s="41">
        <v>51759</v>
      </c>
      <c r="B305" s="69">
        <v>26.975771790089269</v>
      </c>
      <c r="C305" s="76">
        <v>8.8389267715856937E-2</v>
      </c>
      <c r="D305" s="76">
        <v>3.8761039864307101</v>
      </c>
      <c r="E305" s="76">
        <v>0.70235069535176742</v>
      </c>
      <c r="F305" s="76">
        <v>0.38553528959644728</v>
      </c>
      <c r="G305" s="70">
        <v>8.8389267715856937E-2</v>
      </c>
    </row>
    <row r="306" spans="1:7" x14ac:dyDescent="0.4">
      <c r="A306" s="41">
        <v>51789</v>
      </c>
      <c r="B306" s="69">
        <v>26.588986587253522</v>
      </c>
      <c r="C306" s="76">
        <v>8.713408047717483E-2</v>
      </c>
      <c r="D306" s="76">
        <v>3.8756846491253416</v>
      </c>
      <c r="E306" s="76">
        <v>0.70156216470766519</v>
      </c>
      <c r="F306" s="76">
        <v>0.38678520283574763</v>
      </c>
      <c r="G306" s="70">
        <v>8.713408047717483E-2</v>
      </c>
    </row>
    <row r="307" spans="1:7" x14ac:dyDescent="0.4">
      <c r="A307" s="41">
        <v>51820</v>
      </c>
      <c r="B307" s="69">
        <v>26.200947772764483</v>
      </c>
      <c r="C307" s="76">
        <v>8.5875439293348135E-2</v>
      </c>
      <c r="D307" s="76">
        <v>3.8752515635043538</v>
      </c>
      <c r="E307" s="76">
        <v>0.70074852592224868</v>
      </c>
      <c r="F307" s="76">
        <v>0.38803881448904032</v>
      </c>
      <c r="G307" s="70">
        <v>8.5875439293348135E-2</v>
      </c>
    </row>
    <row r="308" spans="1:7" x14ac:dyDescent="0.4">
      <c r="A308" s="41">
        <v>51850</v>
      </c>
      <c r="B308" s="69">
        <v>25.811651353610806</v>
      </c>
      <c r="C308" s="76">
        <v>8.461271985141762E-2</v>
      </c>
      <c r="D308" s="76">
        <v>3.8748288462349434</v>
      </c>
      <c r="E308" s="76">
        <v>0.6999622777908453</v>
      </c>
      <c r="F308" s="76">
        <v>0.38929641915367608</v>
      </c>
      <c r="G308" s="70">
        <v>8.461271985141762E-2</v>
      </c>
    </row>
    <row r="309" spans="1:7" x14ac:dyDescent="0.4">
      <c r="A309" s="41">
        <v>51881</v>
      </c>
      <c r="B309" s="69">
        <v>25.421093571795229</v>
      </c>
      <c r="C309" s="76">
        <v>8.3346442694941722E-2</v>
      </c>
      <c r="D309" s="76">
        <v>3.8744057913549712</v>
      </c>
      <c r="E309" s="76">
        <v>0.69915099576021078</v>
      </c>
      <c r="F309" s="76">
        <v>0.39055778181557571</v>
      </c>
      <c r="G309" s="70">
        <v>8.3346442694941722E-2</v>
      </c>
    </row>
    <row r="310" spans="1:7" x14ac:dyDescent="0.4">
      <c r="A310" s="41">
        <v>51912</v>
      </c>
      <c r="B310" s="69">
        <v>25.029270547853962</v>
      </c>
      <c r="C310" s="76">
        <v>8.207636013094978E-2</v>
      </c>
      <c r="D310" s="76">
        <v>3.8739721838812446</v>
      </c>
      <c r="E310" s="76">
        <v>0.69834090155154338</v>
      </c>
      <c r="F310" s="76">
        <v>0.39182302394126695</v>
      </c>
      <c r="G310" s="70">
        <v>8.207636013094978E-2</v>
      </c>
    </row>
    <row r="311" spans="1:7" x14ac:dyDescent="0.4">
      <c r="A311" s="41">
        <v>51940</v>
      </c>
      <c r="B311" s="69">
        <v>24.636178293179594</v>
      </c>
      <c r="C311" s="76">
        <v>8.0802248237686683E-2</v>
      </c>
      <c r="D311" s="76">
        <v>3.8735745584871006</v>
      </c>
      <c r="E311" s="76">
        <v>0.69761023927057209</v>
      </c>
      <c r="F311" s="76">
        <v>0.3930922546743667</v>
      </c>
      <c r="G311" s="70">
        <v>8.0802248237686683E-2</v>
      </c>
    </row>
    <row r="312" spans="1:7" x14ac:dyDescent="0.4">
      <c r="A312" s="41">
        <v>51971</v>
      </c>
      <c r="B312" s="69">
        <v>24.241813254127525</v>
      </c>
      <c r="C312" s="76">
        <v>7.9525061212343609E-2</v>
      </c>
      <c r="D312" s="76">
        <v>3.8731414751244175</v>
      </c>
      <c r="E312" s="76">
        <v>0.69680241556989186</v>
      </c>
      <c r="F312" s="76">
        <v>0.39436503905206738</v>
      </c>
      <c r="G312" s="70">
        <v>7.9525061212343609E-2</v>
      </c>
    </row>
    <row r="313" spans="1:7" x14ac:dyDescent="0.4">
      <c r="A313" s="41">
        <v>52001</v>
      </c>
      <c r="B313" s="69">
        <v>23.846171179303244</v>
      </c>
      <c r="C313" s="76">
        <v>7.8243310288984874E-2</v>
      </c>
      <c r="D313" s="76">
        <v>3.8727221408779577</v>
      </c>
      <c r="E313" s="76">
        <v>0.69602178578051077</v>
      </c>
      <c r="F313" s="76">
        <v>0.39564207482428043</v>
      </c>
      <c r="G313" s="70">
        <v>7.8243310288984874E-2</v>
      </c>
    </row>
    <row r="314" spans="1:7" x14ac:dyDescent="0.4">
      <c r="A314" s="41">
        <v>52032</v>
      </c>
      <c r="B314" s="69">
        <v>23.449248277922162</v>
      </c>
      <c r="C314" s="76">
        <v>7.695799591771102E-2</v>
      </c>
      <c r="D314" s="76">
        <v>3.8722890584263236</v>
      </c>
      <c r="E314" s="76">
        <v>0.69521629798725726</v>
      </c>
      <c r="F314" s="76">
        <v>0.39692290138108061</v>
      </c>
      <c r="G314" s="70">
        <v>7.695799591771102E-2</v>
      </c>
    </row>
    <row r="315" spans="1:7" x14ac:dyDescent="0.4">
      <c r="A315" s="41">
        <v>52062</v>
      </c>
      <c r="B315" s="69">
        <v>23.051040491573122</v>
      </c>
      <c r="C315" s="76">
        <v>7.5668556279100019E-2</v>
      </c>
      <c r="D315" s="76">
        <v>3.8718663442507273</v>
      </c>
      <c r="E315" s="76">
        <v>0.69443792507623736</v>
      </c>
      <c r="F315" s="76">
        <v>0.39820778634903903</v>
      </c>
      <c r="G315" s="70">
        <v>7.5668556279100019E-2</v>
      </c>
    </row>
    <row r="316" spans="1:7" x14ac:dyDescent="0.4">
      <c r="A316" s="41">
        <v>52093</v>
      </c>
      <c r="B316" s="69">
        <v>22.651543972693482</v>
      </c>
      <c r="C316" s="76">
        <v>7.4375456566068698E-2</v>
      </c>
      <c r="D316" s="76">
        <v>3.8714365308349796</v>
      </c>
      <c r="E316" s="76">
        <v>0.69363476758057496</v>
      </c>
      <c r="F316" s="76">
        <v>0.39949651887964238</v>
      </c>
      <c r="G316" s="70">
        <v>7.4375456566068698E-2</v>
      </c>
    </row>
    <row r="317" spans="1:7" x14ac:dyDescent="0.4">
      <c r="A317" s="41">
        <v>52124</v>
      </c>
      <c r="B317" s="69">
        <v>22.25075470360099</v>
      </c>
      <c r="C317" s="76">
        <v>7.307834567975012E-2</v>
      </c>
      <c r="D317" s="76">
        <v>3.8710034497541379</v>
      </c>
      <c r="E317" s="76">
        <v>0.69283278847715979</v>
      </c>
      <c r="F317" s="76">
        <v>0.40078926909249352</v>
      </c>
      <c r="G317" s="70">
        <v>7.307834567975012E-2</v>
      </c>
    </row>
    <row r="318" spans="1:7" x14ac:dyDescent="0.4">
      <c r="A318" s="41">
        <v>52154</v>
      </c>
      <c r="B318" s="69">
        <v>21.848668692284601</v>
      </c>
      <c r="C318" s="76">
        <v>7.1777290181060216E-2</v>
      </c>
      <c r="D318" s="76">
        <v>3.8705841177229949</v>
      </c>
      <c r="E318" s="76">
        <v>0.6920578055512584</v>
      </c>
      <c r="F318" s="76">
        <v>0.40208601131638738</v>
      </c>
      <c r="G318" s="70">
        <v>7.1777290181060216E-2</v>
      </c>
    </row>
    <row r="319" spans="1:7" x14ac:dyDescent="0.4">
      <c r="A319" s="41">
        <v>52185</v>
      </c>
      <c r="B319" s="69">
        <v>21.445282080742334</v>
      </c>
      <c r="C319" s="76">
        <v>7.0472591694790115E-2</v>
      </c>
      <c r="D319" s="76">
        <v>3.8701510375601078</v>
      </c>
      <c r="E319" s="76">
        <v>0.6912581434078392</v>
      </c>
      <c r="F319" s="76">
        <v>0.4033866115422659</v>
      </c>
      <c r="G319" s="70">
        <v>7.0472591694790115E-2</v>
      </c>
    </row>
    <row r="320" spans="1:7" x14ac:dyDescent="0.4">
      <c r="A320" s="41">
        <v>52215</v>
      </c>
      <c r="B320" s="69">
        <v>21.040590763312636</v>
      </c>
      <c r="C320" s="76">
        <v>6.9163733912961545E-2</v>
      </c>
      <c r="D320" s="76">
        <v>3.8697283256112192</v>
      </c>
      <c r="E320" s="76">
        <v>0.69048539905685891</v>
      </c>
      <c r="F320" s="76">
        <v>0.40469131742969844</v>
      </c>
      <c r="G320" s="70">
        <v>6.9163733912961545E-2</v>
      </c>
    </row>
    <row r="321" spans="1:7" x14ac:dyDescent="0.4">
      <c r="A321" s="41">
        <v>52246</v>
      </c>
      <c r="B321" s="69">
        <v>20.634590827299604</v>
      </c>
      <c r="C321" s="76">
        <v>6.7851141720320349E-2</v>
      </c>
      <c r="D321" s="76">
        <v>3.8693052760528124</v>
      </c>
      <c r="E321" s="76">
        <v>0.68968804832002206</v>
      </c>
      <c r="F321" s="76">
        <v>0.40599993601303208</v>
      </c>
      <c r="G321" s="70">
        <v>6.7851141720320349E-2</v>
      </c>
    </row>
    <row r="322" spans="1:7" x14ac:dyDescent="0.4">
      <c r="A322" s="41">
        <v>52277</v>
      </c>
      <c r="B322" s="69">
        <v>20.227278256609917</v>
      </c>
      <c r="C322" s="76">
        <v>6.653460929771754E-2</v>
      </c>
      <c r="D322" s="76">
        <v>3.8688716740368312</v>
      </c>
      <c r="E322" s="76">
        <v>0.68889186251503309</v>
      </c>
      <c r="F322" s="76">
        <v>0.40731257068968846</v>
      </c>
      <c r="G322" s="70">
        <v>6.653460929771754E-2</v>
      </c>
    </row>
    <row r="323" spans="1:7" x14ac:dyDescent="0.4">
      <c r="A323" s="41">
        <v>52305</v>
      </c>
      <c r="B323" s="69">
        <v>19.818648943735422</v>
      </c>
      <c r="C323" s="76">
        <v>6.5213953241549091E-2</v>
      </c>
      <c r="D323" s="76">
        <v>3.8684740536439755</v>
      </c>
      <c r="E323" s="76">
        <v>0.68817374280209065</v>
      </c>
      <c r="F323" s="76">
        <v>0.40862931287449433</v>
      </c>
      <c r="G323" s="70">
        <v>6.5213953241549091E-2</v>
      </c>
    </row>
    <row r="324" spans="1:7" x14ac:dyDescent="0.4">
      <c r="A324" s="41">
        <v>52336</v>
      </c>
      <c r="B324" s="69">
        <v>19.408699133268424</v>
      </c>
      <c r="C324" s="76">
        <v>6.388994101426565E-2</v>
      </c>
      <c r="D324" s="76">
        <v>3.8680409757327539</v>
      </c>
      <c r="E324" s="76">
        <v>0.68737978384922505</v>
      </c>
      <c r="F324" s="76">
        <v>0.40994981046699597</v>
      </c>
      <c r="G324" s="70">
        <v>6.388994101426565E-2</v>
      </c>
    </row>
    <row r="325" spans="1:7" x14ac:dyDescent="0.4">
      <c r="A325" s="41">
        <v>52366</v>
      </c>
      <c r="B325" s="69">
        <v>18.997424498266902</v>
      </c>
      <c r="C325" s="76">
        <v>6.2561369610958983E-2</v>
      </c>
      <c r="D325" s="76">
        <v>3.8676216467709335</v>
      </c>
      <c r="E325" s="76">
        <v>0.68661254974922004</v>
      </c>
      <c r="F325" s="76">
        <v>0.41127463500152112</v>
      </c>
      <c r="G325" s="70">
        <v>6.2561369610958983E-2</v>
      </c>
    </row>
    <row r="326" spans="1:7" x14ac:dyDescent="0.4">
      <c r="A326" s="41">
        <v>52397</v>
      </c>
      <c r="B326" s="69">
        <v>18.584821084731502</v>
      </c>
      <c r="C326" s="76">
        <v>6.1229041851994376E-2</v>
      </c>
      <c r="D326" s="76">
        <v>3.8671885697708275</v>
      </c>
      <c r="E326" s="76">
        <v>0.68582088178134115</v>
      </c>
      <c r="F326" s="76">
        <v>0.41260341353540136</v>
      </c>
      <c r="G326" s="70">
        <v>6.1229041851994376E-2</v>
      </c>
    </row>
    <row r="327" spans="1:7" x14ac:dyDescent="0.4">
      <c r="A327" s="41">
        <v>52427</v>
      </c>
      <c r="B327" s="69">
        <v>18.17088471996319</v>
      </c>
      <c r="C327" s="76">
        <v>5.9892506391757729E-2</v>
      </c>
      <c r="D327" s="76">
        <v>3.8667658609091582</v>
      </c>
      <c r="E327" s="76">
        <v>0.68505586116406902</v>
      </c>
      <c r="F327" s="76">
        <v>0.41393636476831003</v>
      </c>
      <c r="G327" s="70">
        <v>5.9892506391757729E-2</v>
      </c>
    </row>
    <row r="328" spans="1:7" x14ac:dyDescent="0.4">
      <c r="A328" s="41">
        <v>52458</v>
      </c>
      <c r="B328" s="69">
        <v>17.755611398300829</v>
      </c>
      <c r="C328" s="76">
        <v>5.8552130581391068E-2</v>
      </c>
      <c r="D328" s="76">
        <v>3.86633605290295</v>
      </c>
      <c r="E328" s="76">
        <v>0.68426647870501223</v>
      </c>
      <c r="F328" s="76">
        <v>0.41527332166236047</v>
      </c>
      <c r="G328" s="70">
        <v>5.8552130581391068E-2</v>
      </c>
    </row>
    <row r="329" spans="1:7" x14ac:dyDescent="0.4">
      <c r="A329" s="41">
        <v>52489</v>
      </c>
      <c r="B329" s="69">
        <v>17.338996975207113</v>
      </c>
      <c r="C329" s="76">
        <v>5.7207633742154006E-2</v>
      </c>
      <c r="D329" s="76">
        <v>3.8659029772806308</v>
      </c>
      <c r="E329" s="76">
        <v>0.68347825197777201</v>
      </c>
      <c r="F329" s="76">
        <v>0.41661442309371466</v>
      </c>
      <c r="G329" s="70">
        <v>5.7207633742154006E-2</v>
      </c>
    </row>
    <row r="330" spans="1:7" x14ac:dyDescent="0.4">
      <c r="A330" s="41">
        <v>52519</v>
      </c>
      <c r="B330" s="69">
        <v>16.921037324651092</v>
      </c>
      <c r="C330" s="76">
        <v>5.5859066691260645E-2</v>
      </c>
      <c r="D330" s="76">
        <v>3.8654836505242685</v>
      </c>
      <c r="E330" s="76">
        <v>0.68271655618882632</v>
      </c>
      <c r="F330" s="76">
        <v>0.41795965055602191</v>
      </c>
      <c r="G330" s="70">
        <v>5.5859066691260645E-2</v>
      </c>
    </row>
    <row r="331" spans="1:7" x14ac:dyDescent="0.4">
      <c r="A331" s="41">
        <v>52550</v>
      </c>
      <c r="B331" s="69">
        <v>16.501728422782033</v>
      </c>
      <c r="C331" s="76">
        <v>5.4506660940291218E-2</v>
      </c>
      <c r="D331" s="76">
        <v>3.8650505758092901</v>
      </c>
      <c r="E331" s="76">
        <v>0.68193060189960442</v>
      </c>
      <c r="F331" s="76">
        <v>0.41930890186905756</v>
      </c>
      <c r="G331" s="70">
        <v>5.4506660940291218E-2</v>
      </c>
    </row>
    <row r="332" spans="1:7" x14ac:dyDescent="0.4">
      <c r="A332" s="41">
        <v>52580</v>
      </c>
      <c r="B332" s="69">
        <v>16.08106604846996</v>
      </c>
      <c r="C332" s="76">
        <v>5.3150012451934979E-2</v>
      </c>
      <c r="D332" s="76">
        <v>3.8647162644922162</v>
      </c>
      <c r="E332" s="76">
        <v>0.68117110167676098</v>
      </c>
      <c r="F332" s="76">
        <v>0.42066237431207465</v>
      </c>
      <c r="G332" s="70">
        <v>5.3150012451934979E-2</v>
      </c>
    </row>
    <row r="333" spans="1:7" x14ac:dyDescent="0.4">
      <c r="A333" s="41">
        <v>52611</v>
      </c>
      <c r="B333" s="69">
        <v>15.659046681481033</v>
      </c>
      <c r="C333" s="76">
        <v>5.1790631256579317E-2</v>
      </c>
      <c r="D333" s="76">
        <v>3.8643876188268234</v>
      </c>
      <c r="E333" s="76">
        <v>0.68038736401175648</v>
      </c>
      <c r="F333" s="76">
        <v>0.42201936698892678</v>
      </c>
      <c r="G333" s="70">
        <v>5.1790631256579317E-2</v>
      </c>
    </row>
    <row r="334" spans="1:7" x14ac:dyDescent="0.4">
      <c r="A334" s="41">
        <v>52642</v>
      </c>
      <c r="B334" s="69">
        <v>15.235666157486794</v>
      </c>
      <c r="C334" s="76">
        <v>5.0427188432121919E-2</v>
      </c>
      <c r="D334" s="76">
        <v>3.863958733533388</v>
      </c>
      <c r="E334" s="76">
        <v>0.6796047152349648</v>
      </c>
      <c r="F334" s="76">
        <v>0.42338052399423898</v>
      </c>
      <c r="G334" s="70">
        <v>5.0427188432121919E-2</v>
      </c>
    </row>
    <row r="335" spans="1:7" x14ac:dyDescent="0.4">
      <c r="A335" s="41">
        <v>52671</v>
      </c>
      <c r="B335" s="69">
        <v>14.810919667875897</v>
      </c>
      <c r="C335" s="76">
        <v>4.9058321092016605E-2</v>
      </c>
      <c r="D335" s="76">
        <v>3.8635512462197186</v>
      </c>
      <c r="E335" s="76">
        <v>0.67887360319593382</v>
      </c>
      <c r="F335" s="76">
        <v>0.42474648961089695</v>
      </c>
      <c r="G335" s="70">
        <v>4.9058321092016605E-2</v>
      </c>
    </row>
    <row r="336" spans="1:7" x14ac:dyDescent="0.4">
      <c r="A336" s="41">
        <v>52702</v>
      </c>
      <c r="B336" s="69">
        <v>14.38480315942069</v>
      </c>
      <c r="C336" s="76">
        <v>4.7685622617068171E-2</v>
      </c>
      <c r="D336" s="76">
        <v>3.8631193566271405</v>
      </c>
      <c r="E336" s="76">
        <v>0.67809317089401322</v>
      </c>
      <c r="F336" s="76">
        <v>0.42611650845520643</v>
      </c>
      <c r="G336" s="70">
        <v>4.7685622617068171E-2</v>
      </c>
    </row>
    <row r="337" spans="1:7" x14ac:dyDescent="0.4">
      <c r="A337" s="41">
        <v>52732</v>
      </c>
      <c r="B337" s="69">
        <v>13.95731229601313</v>
      </c>
      <c r="C337" s="76">
        <v>4.6308509605357553E-2</v>
      </c>
      <c r="D337" s="76">
        <v>3.8627011782548548</v>
      </c>
      <c r="E337" s="76">
        <v>0.67733900528324165</v>
      </c>
      <c r="F337" s="76">
        <v>0.42749086340755904</v>
      </c>
      <c r="G337" s="70">
        <v>4.6308509605357553E-2</v>
      </c>
    </row>
    <row r="338" spans="1:7" x14ac:dyDescent="0.4">
      <c r="A338" s="41">
        <v>52763</v>
      </c>
      <c r="B338" s="69">
        <v>13.528442952851943</v>
      </c>
      <c r="C338" s="76">
        <v>4.4927438875900547E-2</v>
      </c>
      <c r="D338" s="76">
        <v>3.8622692895721933</v>
      </c>
      <c r="E338" s="76">
        <v>0.67656081904468524</v>
      </c>
      <c r="F338" s="76">
        <v>0.42886934316118697</v>
      </c>
      <c r="G338" s="70">
        <v>4.4927438875900547E-2</v>
      </c>
    </row>
    <row r="339" spans="1:7" x14ac:dyDescent="0.4">
      <c r="A339" s="41">
        <v>52793</v>
      </c>
      <c r="B339" s="69">
        <v>13.098190839310858</v>
      </c>
      <c r="C339" s="76">
        <v>4.3542074793774317E-2</v>
      </c>
      <c r="D339" s="76">
        <v>3.8618477405768825</v>
      </c>
      <c r="E339" s="76">
        <v>0.67580882352357774</v>
      </c>
      <c r="F339" s="76">
        <v>0.43025211354108456</v>
      </c>
      <c r="G339" s="70">
        <v>4.3542074793774317E-2</v>
      </c>
    </row>
    <row r="340" spans="1:7" x14ac:dyDescent="0.4">
      <c r="A340" s="41">
        <v>52824</v>
      </c>
      <c r="B340" s="69">
        <v>12.666551784491515</v>
      </c>
      <c r="C340" s="76">
        <v>4.2152682248697684E-2</v>
      </c>
      <c r="D340" s="76">
        <v>3.8614191119102781</v>
      </c>
      <c r="E340" s="76">
        <v>0.67503287800461831</v>
      </c>
      <c r="F340" s="76">
        <v>0.43163905481934323</v>
      </c>
      <c r="G340" s="70">
        <v>4.2152682248697684E-2</v>
      </c>
    </row>
    <row r="341" spans="1:7" x14ac:dyDescent="0.4">
      <c r="A341" s="41">
        <v>52855</v>
      </c>
      <c r="B341" s="69">
        <v>12.233521512364085</v>
      </c>
      <c r="C341" s="76">
        <v>4.0759054285530449E-2</v>
      </c>
      <c r="D341" s="76">
        <v>3.8609872245909038</v>
      </c>
      <c r="E341" s="76">
        <v>0.67425806556549983</v>
      </c>
      <c r="F341" s="76">
        <v>0.43303027212743089</v>
      </c>
      <c r="G341" s="70">
        <v>4.0759054285530449E-2</v>
      </c>
    </row>
    <row r="342" spans="1:7" x14ac:dyDescent="0.4">
      <c r="A342" s="41">
        <v>52885</v>
      </c>
      <c r="B342" s="69">
        <v>11.799095757667507</v>
      </c>
      <c r="C342" s="76">
        <v>3.936122522582957E-2</v>
      </c>
      <c r="D342" s="76">
        <v>3.8605690484189692</v>
      </c>
      <c r="E342" s="76">
        <v>0.67350932972630317</v>
      </c>
      <c r="F342" s="76">
        <v>0.43442575469657796</v>
      </c>
      <c r="G342" s="70">
        <v>3.936122522582957E-2</v>
      </c>
    </row>
    <row r="343" spans="1:7" x14ac:dyDescent="0.4">
      <c r="A343" s="41">
        <v>52916</v>
      </c>
      <c r="B343" s="69">
        <v>11.363270323015991</v>
      </c>
      <c r="C343" s="76">
        <v>3.7959353234485425E-2</v>
      </c>
      <c r="D343" s="76">
        <v>3.8601371620055147</v>
      </c>
      <c r="E343" s="76">
        <v>0.67273674521298743</v>
      </c>
      <c r="F343" s="76">
        <v>0.43582543465151663</v>
      </c>
      <c r="G343" s="70">
        <v>3.7959353234485425E-2</v>
      </c>
    </row>
    <row r="344" spans="1:7" x14ac:dyDescent="0.4">
      <c r="A344" s="41">
        <v>52946</v>
      </c>
      <c r="B344" s="69">
        <v>10.926040868075276</v>
      </c>
      <c r="C344" s="76">
        <v>3.6553151713156831E-2</v>
      </c>
      <c r="D344" s="76">
        <v>3.8596239515519803</v>
      </c>
      <c r="E344" s="76">
        <v>0.67199016194223959</v>
      </c>
      <c r="F344" s="76">
        <v>0.43722945494071391</v>
      </c>
      <c r="G344" s="70">
        <v>3.6553151713156831E-2</v>
      </c>
    </row>
    <row r="345" spans="1:7" x14ac:dyDescent="0.4">
      <c r="A345" s="41">
        <v>52977</v>
      </c>
      <c r="B345" s="69">
        <v>10.487402762556609</v>
      </c>
      <c r="C345" s="76">
        <v>3.5142007525049083E-2</v>
      </c>
      <c r="D345" s="76">
        <v>3.8591007030163249</v>
      </c>
      <c r="E345" s="76">
        <v>0.67121985161904607</v>
      </c>
      <c r="F345" s="76">
        <v>0.43863810551866611</v>
      </c>
      <c r="G345" s="70">
        <v>3.5142007525049083E-2</v>
      </c>
    </row>
    <row r="346" spans="1:7" x14ac:dyDescent="0.4">
      <c r="A346" s="41">
        <v>53008</v>
      </c>
      <c r="B346" s="69">
        <v>10.047351710993874</v>
      </c>
      <c r="C346" s="76">
        <v>3.3726619478164445E-2</v>
      </c>
      <c r="D346" s="76">
        <v>3.8586638626502889</v>
      </c>
      <c r="E346" s="76">
        <v>0.67045071826599634</v>
      </c>
      <c r="F346" s="76">
        <v>0.44005105156273577</v>
      </c>
      <c r="G346" s="70">
        <v>3.3726619478164445E-2</v>
      </c>
    </row>
    <row r="347" spans="1:7" x14ac:dyDescent="0.4">
      <c r="A347" s="41">
        <v>53036</v>
      </c>
      <c r="B347" s="69">
        <v>9.6058837889289208</v>
      </c>
      <c r="C347" s="76">
        <v>3.2307794135457826E-2</v>
      </c>
      <c r="D347" s="76">
        <v>3.8582662522813704</v>
      </c>
      <c r="E347" s="76">
        <v>0.6697569961562555</v>
      </c>
      <c r="F347" s="76">
        <v>0.44146792206495383</v>
      </c>
      <c r="G347" s="70">
        <v>3.2307794135457826E-2</v>
      </c>
    </row>
    <row r="348" spans="1:7" x14ac:dyDescent="0.4">
      <c r="A348" s="41">
        <v>53067</v>
      </c>
      <c r="B348" s="69">
        <v>9.162994823278158</v>
      </c>
      <c r="C348" s="76">
        <v>3.088504770513411E-2</v>
      </c>
      <c r="D348" s="76">
        <v>3.8578331852880599</v>
      </c>
      <c r="E348" s="76">
        <v>0.66899000681654808</v>
      </c>
      <c r="F348" s="76">
        <v>0.44288896565076319</v>
      </c>
      <c r="G348" s="70">
        <v>3.088504770513411E-2</v>
      </c>
    </row>
    <row r="349" spans="1:7" x14ac:dyDescent="0.4">
      <c r="A349" s="41">
        <v>53097</v>
      </c>
      <c r="B349" s="69">
        <v>8.7186803358540477</v>
      </c>
      <c r="C349" s="76">
        <v>2.9457754588220798E-2</v>
      </c>
      <c r="D349" s="76">
        <v>3.8574138668984714</v>
      </c>
      <c r="E349" s="76">
        <v>0.66824883004610536</v>
      </c>
      <c r="F349" s="76">
        <v>0.44431448742411095</v>
      </c>
      <c r="G349" s="70">
        <v>2.9457754588220798E-2</v>
      </c>
    </row>
    <row r="350" spans="1:7" x14ac:dyDescent="0.4">
      <c r="A350" s="41">
        <v>53128</v>
      </c>
      <c r="B350" s="69">
        <v>8.2729360268480807</v>
      </c>
      <c r="C350" s="76">
        <v>2.8026298690481833E-2</v>
      </c>
      <c r="D350" s="76">
        <v>3.8569808008127238</v>
      </c>
      <c r="E350" s="76">
        <v>0.66748404456862442</v>
      </c>
      <c r="F350" s="76">
        <v>0.44574430900596756</v>
      </c>
      <c r="G350" s="70">
        <v>2.8026298690481833E-2</v>
      </c>
    </row>
    <row r="351" spans="1:7" x14ac:dyDescent="0.4">
      <c r="A351" s="41">
        <v>53158</v>
      </c>
      <c r="B351" s="69">
        <v>7.8257574863692305</v>
      </c>
      <c r="C351" s="76">
        <v>2.6590462851587254E-2</v>
      </c>
      <c r="D351" s="76">
        <v>3.8565581026108386</v>
      </c>
      <c r="E351" s="76">
        <v>0.66674499711890067</v>
      </c>
      <c r="F351" s="76">
        <v>0.44717854047885058</v>
      </c>
      <c r="G351" s="70">
        <v>2.6590462851587254E-2</v>
      </c>
    </row>
    <row r="352" spans="1:7" x14ac:dyDescent="0.4">
      <c r="A352" s="41">
        <v>53189</v>
      </c>
      <c r="B352" s="69">
        <v>7.3771403744101427</v>
      </c>
      <c r="C352" s="76">
        <v>2.5150407035937045E-2</v>
      </c>
      <c r="D352" s="76">
        <v>3.8561283054449591</v>
      </c>
      <c r="E352" s="76">
        <v>0.66598241028560301</v>
      </c>
      <c r="F352" s="76">
        <v>0.44861711195908816</v>
      </c>
      <c r="G352" s="70">
        <v>2.5150407035937045E-2</v>
      </c>
    </row>
    <row r="353" spans="1:7" x14ac:dyDescent="0.4">
      <c r="A353" s="41">
        <v>53220</v>
      </c>
      <c r="B353" s="69">
        <v>6.9270802814397738</v>
      </c>
      <c r="C353" s="76">
        <v>2.3705999842502948E-2</v>
      </c>
      <c r="D353" s="76">
        <v>3.8556952407372425</v>
      </c>
      <c r="E353" s="76">
        <v>0.66522093523603087</v>
      </c>
      <c r="F353" s="76">
        <v>0.45006009297036847</v>
      </c>
      <c r="G353" s="70">
        <v>2.3705999842502948E-2</v>
      </c>
    </row>
    <row r="354" spans="1:7" x14ac:dyDescent="0.4">
      <c r="A354" s="41">
        <v>53250</v>
      </c>
      <c r="B354" s="69">
        <v>6.4755728005752351</v>
      </c>
      <c r="C354" s="76">
        <v>2.2257258727793244E-2</v>
      </c>
      <c r="D354" s="76">
        <v>3.855275924552779</v>
      </c>
      <c r="E354" s="76">
        <v>0.66448508624730351</v>
      </c>
      <c r="F354" s="76">
        <v>0.4515074808645389</v>
      </c>
      <c r="G354" s="70">
        <v>2.2257258727793244E-2</v>
      </c>
    </row>
    <row r="355" spans="1:7" x14ac:dyDescent="0.4">
      <c r="A355" s="41">
        <v>53281</v>
      </c>
      <c r="B355" s="69">
        <v>6.0226135566076051</v>
      </c>
      <c r="C355" s="76">
        <v>2.0804266596455234E-2</v>
      </c>
      <c r="D355" s="76">
        <v>3.8548428607558893</v>
      </c>
      <c r="E355" s="76">
        <v>0.6637257972877223</v>
      </c>
      <c r="F355" s="76">
        <v>0.45295924396762982</v>
      </c>
      <c r="G355" s="70">
        <v>2.0804266596455234E-2</v>
      </c>
    </row>
    <row r="356" spans="1:7" x14ac:dyDescent="0.4">
      <c r="A356" s="41">
        <v>53311</v>
      </c>
      <c r="B356" s="69">
        <v>5.5681980887740172</v>
      </c>
      <c r="C356" s="76">
        <v>1.9346857393150185E-2</v>
      </c>
      <c r="D356" s="76">
        <v>3.8544201647887943</v>
      </c>
      <c r="E356" s="76">
        <v>0.6629920604513837</v>
      </c>
      <c r="F356" s="76">
        <v>0.45441546783358827</v>
      </c>
      <c r="G356" s="70">
        <v>1.9346857393150185E-2</v>
      </c>
    </row>
    <row r="357" spans="1:7" x14ac:dyDescent="0.4">
      <c r="A357" s="41">
        <v>53342</v>
      </c>
      <c r="B357" s="69">
        <v>5.1123219842725076</v>
      </c>
      <c r="C357" s="76">
        <v>1.7885145829090631E-2</v>
      </c>
      <c r="D357" s="76">
        <v>3.853997131220952</v>
      </c>
      <c r="E357" s="76">
        <v>0.66223495241622488</v>
      </c>
      <c r="F357" s="76">
        <v>0.45587610450150995</v>
      </c>
      <c r="G357" s="70">
        <v>1.7885145829090631E-2</v>
      </c>
    </row>
    <row r="358" spans="1:7" x14ac:dyDescent="0.4">
      <c r="A358" s="41">
        <v>53373</v>
      </c>
      <c r="B358" s="69">
        <v>4.6549807893632007</v>
      </c>
      <c r="C358" s="76">
        <v>1.6419061884386507E-2</v>
      </c>
      <c r="D358" s="76">
        <v>3.8535635455948825</v>
      </c>
      <c r="E358" s="76">
        <v>0.66147894345193015</v>
      </c>
      <c r="F358" s="76">
        <v>0.45734119490930647</v>
      </c>
      <c r="G358" s="70">
        <v>1.6419061884386507E-2</v>
      </c>
    </row>
    <row r="359" spans="1:7" x14ac:dyDescent="0.4">
      <c r="A359" s="41">
        <v>53401</v>
      </c>
      <c r="B359" s="69">
        <v>4.1961700200922909</v>
      </c>
      <c r="C359" s="76">
        <v>1.494855356277857E-2</v>
      </c>
      <c r="D359" s="76">
        <v>3.8531659402354013</v>
      </c>
      <c r="E359" s="76">
        <v>0.66079705534698918</v>
      </c>
      <c r="F359" s="76">
        <v>0.45881076927090958</v>
      </c>
      <c r="G359" s="70">
        <v>1.494855356277857E-2</v>
      </c>
    </row>
    <row r="360" spans="1:7" x14ac:dyDescent="0.4">
      <c r="A360" s="41">
        <v>53432</v>
      </c>
      <c r="B360" s="69">
        <v>3.735885259107353</v>
      </c>
      <c r="C360" s="76">
        <v>1.3473782834046898E-2</v>
      </c>
      <c r="D360" s="76">
        <v>3.8527328786901993</v>
      </c>
      <c r="E360" s="76">
        <v>0.66004314761921701</v>
      </c>
      <c r="F360" s="76">
        <v>0.46028476098493776</v>
      </c>
      <c r="G360" s="70">
        <v>1.3473782834046898E-2</v>
      </c>
    </row>
    <row r="361" spans="1:7" x14ac:dyDescent="0.4">
      <c r="A361" s="41">
        <v>53462</v>
      </c>
      <c r="B361" s="69">
        <v>3.2741219526392724</v>
      </c>
      <c r="C361" s="76">
        <v>1.199447330731393E-2</v>
      </c>
      <c r="D361" s="76">
        <v>3.8523135655757024</v>
      </c>
      <c r="E361" s="76">
        <v>0.65931461001622971</v>
      </c>
      <c r="F361" s="76">
        <v>0.4617633064680805</v>
      </c>
      <c r="G361" s="70">
        <v>1.199447330731393E-2</v>
      </c>
    </row>
    <row r="362" spans="1:7" x14ac:dyDescent="0.4">
      <c r="A362" s="41">
        <v>53493</v>
      </c>
      <c r="B362" s="69">
        <v>2.8108756178161252</v>
      </c>
      <c r="C362" s="76">
        <v>1.0510787011251032E-2</v>
      </c>
      <c r="D362" s="76">
        <v>3.8518805049495208</v>
      </c>
      <c r="E362" s="76">
        <v>0.6585628640132396</v>
      </c>
      <c r="F362" s="76">
        <v>0.46324633482314714</v>
      </c>
      <c r="G362" s="70">
        <v>1.0510787011251032E-2</v>
      </c>
    </row>
    <row r="363" spans="1:7" x14ac:dyDescent="0.4">
      <c r="A363" s="41">
        <v>53523</v>
      </c>
      <c r="B363" s="69">
        <v>2.3461417217014606</v>
      </c>
      <c r="C363" s="76">
        <v>9.0226308284196942E-3</v>
      </c>
      <c r="D363" s="76">
        <v>3.8514578120692899</v>
      </c>
      <c r="E363" s="76">
        <v>0.65783641502532642</v>
      </c>
      <c r="F363" s="76">
        <v>0.46473389611466465</v>
      </c>
      <c r="G363" s="70">
        <v>9.0226308284196942E-3</v>
      </c>
    </row>
    <row r="364" spans="1:7" x14ac:dyDescent="0.4">
      <c r="A364" s="41">
        <v>53554</v>
      </c>
      <c r="B364" s="69">
        <v>1.8799157476092503</v>
      </c>
      <c r="C364" s="76">
        <v>7.5300548852237879E-3</v>
      </c>
      <c r="D364" s="76">
        <v>3.851028020306666</v>
      </c>
      <c r="E364" s="76">
        <v>0.65708682565340037</v>
      </c>
      <c r="F364" s="76">
        <v>0.46622597409221028</v>
      </c>
      <c r="G364" s="70">
        <v>7.5300548852237879E-3</v>
      </c>
    </row>
    <row r="365" spans="1:7" x14ac:dyDescent="0.4">
      <c r="A365" s="41">
        <v>53585</v>
      </c>
      <c r="B365" s="69">
        <v>1.4121931476479022</v>
      </c>
      <c r="C365" s="76">
        <v>6.0330068498822813E-3</v>
      </c>
      <c r="D365" s="76">
        <v>3.850594961051188</v>
      </c>
      <c r="E365" s="76">
        <v>0.65633832680927284</v>
      </c>
      <c r="F365" s="76">
        <v>0.46772259996134818</v>
      </c>
      <c r="G365" s="70">
        <v>6.0330068498822813E-3</v>
      </c>
    </row>
    <row r="366" spans="1:7" x14ac:dyDescent="0.4">
      <c r="A366" s="41">
        <v>53615</v>
      </c>
      <c r="B366" s="69">
        <v>0.94296936783448759</v>
      </c>
      <c r="C366" s="76">
        <v>4.5314865153031573E-3</v>
      </c>
      <c r="D366" s="76">
        <v>3.8501756501533402</v>
      </c>
      <c r="E366" s="76">
        <v>0.65561501516312337</v>
      </c>
      <c r="F366" s="76">
        <v>0.46922377981341457</v>
      </c>
      <c r="G366" s="70">
        <v>4.5314865153031573E-3</v>
      </c>
    </row>
    <row r="367" spans="1:7" x14ac:dyDescent="0.4">
      <c r="A367" s="41">
        <v>53646</v>
      </c>
      <c r="B367" s="69">
        <v>0.47223984697516658</v>
      </c>
      <c r="C367" s="76">
        <v>3.0254980823971596E-3</v>
      </c>
      <c r="D367" s="76">
        <v>3.8497425918088446</v>
      </c>
      <c r="E367" s="76">
        <v>0.65486866064533689</v>
      </c>
      <c r="F367" s="76">
        <v>0.47072952085932102</v>
      </c>
      <c r="G367" s="70">
        <v>3.0254980823971596E-3</v>
      </c>
    </row>
    <row r="368" spans="1:7" x14ac:dyDescent="0.4">
      <c r="A368" s="42">
        <v>53676</v>
      </c>
      <c r="B368" s="71">
        <v>0</v>
      </c>
      <c r="C368" s="77">
        <v>1.5150015437077912E-3</v>
      </c>
      <c r="D368" s="77">
        <v>0</v>
      </c>
      <c r="E368" s="77">
        <v>0.65414742080697896</v>
      </c>
      <c r="F368" s="77">
        <v>0.47223984697516658</v>
      </c>
      <c r="G368" s="72">
        <v>1.5150015437077912E-3</v>
      </c>
    </row>
  </sheetData>
  <pageMargins left="0.7" right="0.7" top="0.75" bottom="0.75" header="0.3" footer="0.3"/>
  <pageSetup paperSize="9" orientation="portrait" r:id="rId2"/>
  <headerFooter>
    <oddFooter>&amp;LRESTRICTED</oddFooter>
    <evenFooter>&amp;LRESTRICTED</evenFooter>
    <firstFooter>&amp;LRESTRICTED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"/>
  <sheetViews>
    <sheetView workbookViewId="0">
      <selection activeCell="F13" sqref="F13"/>
    </sheetView>
  </sheetViews>
  <sheetFormatPr defaultRowHeight="12.3" x14ac:dyDescent="0.4"/>
  <cols>
    <col min="1" max="10" width="16.5546875" customWidth="1"/>
    <col min="11" max="11" width="12.1640625" customWidth="1"/>
  </cols>
  <sheetData>
    <row r="1" spans="1:11" x14ac:dyDescent="0.4">
      <c r="A1" s="1" t="s">
        <v>22</v>
      </c>
      <c r="B1" s="1" t="s">
        <v>3</v>
      </c>
      <c r="C1" s="1" t="s">
        <v>45</v>
      </c>
      <c r="D1" s="1" t="s">
        <v>30</v>
      </c>
      <c r="E1" s="1" t="s">
        <v>29</v>
      </c>
      <c r="F1" s="1" t="s">
        <v>7</v>
      </c>
      <c r="G1" s="1" t="s">
        <v>16</v>
      </c>
      <c r="H1" s="1" t="s">
        <v>44</v>
      </c>
      <c r="I1" s="1" t="s">
        <v>11</v>
      </c>
      <c r="J1" s="1" t="s">
        <v>46</v>
      </c>
      <c r="K1" s="1" t="s">
        <v>52</v>
      </c>
    </row>
    <row r="2" spans="1:11" x14ac:dyDescent="0.4">
      <c r="A2" s="1" t="s">
        <v>32</v>
      </c>
      <c r="B2" s="1" t="s">
        <v>33</v>
      </c>
      <c r="C2" s="1" t="s">
        <v>28</v>
      </c>
      <c r="D2" s="1" t="s">
        <v>27</v>
      </c>
      <c r="E2" s="1" t="s">
        <v>40</v>
      </c>
      <c r="F2" s="1" t="s">
        <v>26</v>
      </c>
      <c r="G2" s="1" t="s">
        <v>17</v>
      </c>
      <c r="H2" s="1" t="s">
        <v>25</v>
      </c>
      <c r="I2" s="1" t="s">
        <v>12</v>
      </c>
      <c r="J2" s="1" t="s">
        <v>30</v>
      </c>
      <c r="K2" s="1" t="s">
        <v>53</v>
      </c>
    </row>
    <row r="3" spans="1:11" x14ac:dyDescent="0.4">
      <c r="B3" s="1" t="s">
        <v>34</v>
      </c>
      <c r="D3" s="1" t="s">
        <v>38</v>
      </c>
      <c r="E3" s="1" t="s">
        <v>41</v>
      </c>
      <c r="J3" s="1" t="s">
        <v>27</v>
      </c>
      <c r="K3" s="1" t="s">
        <v>54</v>
      </c>
    </row>
    <row r="4" spans="1:11" x14ac:dyDescent="0.4">
      <c r="B4" s="1" t="s">
        <v>35</v>
      </c>
      <c r="D4" s="1" t="s">
        <v>39</v>
      </c>
      <c r="E4" s="1" t="s">
        <v>42</v>
      </c>
      <c r="J4" s="1" t="s">
        <v>38</v>
      </c>
    </row>
    <row r="5" spans="1:11" x14ac:dyDescent="0.4">
      <c r="B5" s="1" t="s">
        <v>36</v>
      </c>
      <c r="E5" s="1" t="s">
        <v>43</v>
      </c>
      <c r="J5" s="1" t="s">
        <v>39</v>
      </c>
    </row>
    <row r="6" spans="1:11" x14ac:dyDescent="0.4">
      <c r="B6" s="1" t="s">
        <v>37</v>
      </c>
    </row>
  </sheetData>
  <pageMargins left="0.7" right="0.7" top="0.75" bottom="0.75" header="0.3" footer="0.3"/>
  <pageSetup paperSize="9" orientation="portrait" r:id="rId1"/>
  <headerFooter>
    <oddFooter>&amp;LRESTRICTED</oddFooter>
    <evenFooter>&amp;LRESTRICTED</evenFooter>
    <firstFooter>&amp;LRESTRICTED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PoC Transaction</vt:lpstr>
      <vt:lpstr>Input</vt:lpstr>
      <vt:lpstr>Curve</vt:lpstr>
      <vt:lpstr>Input Shock</vt:lpstr>
      <vt:lpstr>Input Yield Curve</vt:lpstr>
      <vt:lpstr>Mathematical Ref</vt:lpstr>
      <vt:lpstr>SIA</vt:lpstr>
      <vt:lpstr>Lookups</vt:lpstr>
      <vt:lpstr>bpv</vt:lpstr>
      <vt:lpstr>EVEbase</vt:lpstr>
      <vt:lpstr>EVEdn200</vt:lpstr>
      <vt:lpstr>EVEsteepener</vt:lpstr>
      <vt:lpstr>EVEup200</vt:lpstr>
      <vt:lpstr>List1</vt:lpstr>
      <vt:lpstr>List10</vt:lpstr>
      <vt:lpstr>List11</vt:lpstr>
      <vt:lpstr>List2</vt:lpstr>
      <vt:lpstr>List3</vt:lpstr>
      <vt:lpstr>List4</vt:lpstr>
      <vt:lpstr>List5</vt:lpstr>
      <vt:lpstr>List6</vt:lpstr>
      <vt:lpstr>List7</vt:lpstr>
      <vt:lpstr>List8</vt:lpstr>
      <vt:lpstr>List9</vt:lpstr>
      <vt:lpstr>MVbase</vt:lpstr>
      <vt:lpstr>MVd</vt:lpstr>
      <vt:lpstr>MVend2010</vt:lpstr>
      <vt:lpstr>MVup100</vt:lpstr>
      <vt:lpstr>shock</vt:lpstr>
    </vt:vector>
  </TitlesOfParts>
  <Company>puraulos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Agrios</dc:creator>
  <cp:keywords>RESTRICTED</cp:keywords>
  <dc:description>RESTRICTED</dc:description>
  <cp:lastModifiedBy>Tjaart van Wijck</cp:lastModifiedBy>
  <cp:lastPrinted>2012-06-12T10:01:34Z</cp:lastPrinted>
  <dcterms:created xsi:type="dcterms:W3CDTF">2007-09-03T21:20:45Z</dcterms:created>
  <dcterms:modified xsi:type="dcterms:W3CDTF">2017-06-01T09:01:00Z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RESTRICTED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CLARESTRI</vt:lpwstr>
  </property>
</Properties>
</file>