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 activeTab="4"/>
  </bookViews>
  <sheets>
    <sheet name="工资计算" sheetId="4" r:id="rId1"/>
    <sheet name="解除合同+陪产假+加班工资" sheetId="7" r:id="rId2"/>
    <sheet name="年假计算" sheetId="1" r:id="rId3"/>
    <sheet name="扣除部分工资" sheetId="2" r:id="rId4"/>
    <sheet name="公积金差额简" sheetId="11" r:id="rId5"/>
    <sheet name="公积金差额" sheetId="3" r:id="rId6"/>
    <sheet name="合计总额" sheetId="5" r:id="rId7"/>
    <sheet name="6%" sheetId="10" r:id="rId8"/>
    <sheet name="5%" sheetId="9" r:id="rId9"/>
    <sheet name="Sheet1" sheetId="8" r:id="rId10"/>
  </sheets>
  <externalReferences>
    <externalReference r:id="rId11"/>
  </externalReferences>
  <calcPr calcId="125725"/>
</workbook>
</file>

<file path=xl/calcChain.xml><?xml version="1.0" encoding="utf-8"?>
<calcChain xmlns="http://schemas.openxmlformats.org/spreadsheetml/2006/main">
  <c r="E7" i="11"/>
  <c r="G6"/>
  <c r="F6"/>
  <c r="E6"/>
  <c r="D6"/>
  <c r="H6" s="1"/>
  <c r="C6"/>
  <c r="B6"/>
  <c r="G5"/>
  <c r="F5"/>
  <c r="F7" s="1"/>
  <c r="E5"/>
  <c r="D5"/>
  <c r="C5"/>
  <c r="B5"/>
  <c r="B7" s="1"/>
  <c r="G3"/>
  <c r="F3"/>
  <c r="E3"/>
  <c r="D3"/>
  <c r="C3"/>
  <c r="C35" i="9"/>
  <c r="C34"/>
  <c r="C33"/>
  <c r="O30"/>
  <c r="O31"/>
  <c r="O25"/>
  <c r="O26"/>
  <c r="O20"/>
  <c r="O21"/>
  <c r="O15"/>
  <c r="O16"/>
  <c r="O10"/>
  <c r="O11"/>
  <c r="O6"/>
  <c r="C35" i="10"/>
  <c r="C34"/>
  <c r="C33"/>
  <c r="O30"/>
  <c r="O31"/>
  <c r="O25"/>
  <c r="O26"/>
  <c r="O20"/>
  <c r="O21"/>
  <c r="O15"/>
  <c r="O16"/>
  <c r="O10"/>
  <c r="O11"/>
  <c r="O6"/>
  <c r="C32"/>
  <c r="O32" s="1"/>
  <c r="E30"/>
  <c r="E32" s="1"/>
  <c r="D30"/>
  <c r="D32" s="1"/>
  <c r="C30"/>
  <c r="N25"/>
  <c r="N27" s="1"/>
  <c r="M25"/>
  <c r="M27" s="1"/>
  <c r="L25"/>
  <c r="L27" s="1"/>
  <c r="K25"/>
  <c r="K27" s="1"/>
  <c r="J25"/>
  <c r="J27" s="1"/>
  <c r="I25"/>
  <c r="I27" s="1"/>
  <c r="H25"/>
  <c r="H27" s="1"/>
  <c r="G25"/>
  <c r="G27" s="1"/>
  <c r="F25"/>
  <c r="F27" s="1"/>
  <c r="E25"/>
  <c r="E27" s="1"/>
  <c r="D25"/>
  <c r="D27" s="1"/>
  <c r="C25"/>
  <c r="C27" s="1"/>
  <c r="N20"/>
  <c r="N22" s="1"/>
  <c r="M20"/>
  <c r="M22" s="1"/>
  <c r="L20"/>
  <c r="L22" s="1"/>
  <c r="K20"/>
  <c r="K22" s="1"/>
  <c r="J20"/>
  <c r="J22" s="1"/>
  <c r="I20"/>
  <c r="I22" s="1"/>
  <c r="H20"/>
  <c r="H22" s="1"/>
  <c r="G20"/>
  <c r="G22" s="1"/>
  <c r="F20"/>
  <c r="F22" s="1"/>
  <c r="E20"/>
  <c r="E22" s="1"/>
  <c r="D20"/>
  <c r="D22" s="1"/>
  <c r="C20"/>
  <c r="C22" s="1"/>
  <c r="N15"/>
  <c r="N17" s="1"/>
  <c r="M15"/>
  <c r="M17" s="1"/>
  <c r="L15"/>
  <c r="L17" s="1"/>
  <c r="K15"/>
  <c r="K17" s="1"/>
  <c r="J15"/>
  <c r="J17" s="1"/>
  <c r="I15"/>
  <c r="I17" s="1"/>
  <c r="H15"/>
  <c r="H17" s="1"/>
  <c r="G15"/>
  <c r="G17" s="1"/>
  <c r="F15"/>
  <c r="F17" s="1"/>
  <c r="E15"/>
  <c r="E17" s="1"/>
  <c r="D15"/>
  <c r="D17" s="1"/>
  <c r="C15"/>
  <c r="C17" s="1"/>
  <c r="N10"/>
  <c r="N12" s="1"/>
  <c r="M10"/>
  <c r="M12" s="1"/>
  <c r="L10"/>
  <c r="L12" s="1"/>
  <c r="K10"/>
  <c r="K12" s="1"/>
  <c r="J10"/>
  <c r="J12" s="1"/>
  <c r="I10"/>
  <c r="I12" s="1"/>
  <c r="H10"/>
  <c r="H12" s="1"/>
  <c r="G10"/>
  <c r="G12" s="1"/>
  <c r="F10"/>
  <c r="F12" s="1"/>
  <c r="E10"/>
  <c r="E12" s="1"/>
  <c r="D10"/>
  <c r="D12" s="1"/>
  <c r="C10"/>
  <c r="C12" s="1"/>
  <c r="N3"/>
  <c r="N5" s="1"/>
  <c r="N7" s="1"/>
  <c r="M3"/>
  <c r="M5" s="1"/>
  <c r="M7" s="1"/>
  <c r="L3"/>
  <c r="L5" s="1"/>
  <c r="L7" s="1"/>
  <c r="K3"/>
  <c r="K5" s="1"/>
  <c r="K7" s="1"/>
  <c r="J3"/>
  <c r="J5" s="1"/>
  <c r="J7" s="1"/>
  <c r="I3"/>
  <c r="I5" s="1"/>
  <c r="I7" s="1"/>
  <c r="H3"/>
  <c r="H5" s="1"/>
  <c r="H7" s="1"/>
  <c r="G3"/>
  <c r="G5" s="1"/>
  <c r="G7" s="1"/>
  <c r="F3"/>
  <c r="F5" s="1"/>
  <c r="F7" s="1"/>
  <c r="D32" i="9"/>
  <c r="E30"/>
  <c r="E32" s="1"/>
  <c r="D30"/>
  <c r="C30"/>
  <c r="C32" s="1"/>
  <c r="O32" s="1"/>
  <c r="N25"/>
  <c r="N27" s="1"/>
  <c r="M25"/>
  <c r="M27" s="1"/>
  <c r="L25"/>
  <c r="L27" s="1"/>
  <c r="K25"/>
  <c r="K27" s="1"/>
  <c r="J25"/>
  <c r="J27" s="1"/>
  <c r="I25"/>
  <c r="I27" s="1"/>
  <c r="H25"/>
  <c r="H27" s="1"/>
  <c r="G25"/>
  <c r="G27" s="1"/>
  <c r="F25"/>
  <c r="F27" s="1"/>
  <c r="E25"/>
  <c r="E27" s="1"/>
  <c r="D25"/>
  <c r="D27" s="1"/>
  <c r="C25"/>
  <c r="C27" s="1"/>
  <c r="O27" s="1"/>
  <c r="N20"/>
  <c r="N22" s="1"/>
  <c r="M20"/>
  <c r="M22" s="1"/>
  <c r="L20"/>
  <c r="L22" s="1"/>
  <c r="K20"/>
  <c r="K22" s="1"/>
  <c r="J20"/>
  <c r="J22" s="1"/>
  <c r="I20"/>
  <c r="I22" s="1"/>
  <c r="H20"/>
  <c r="H22" s="1"/>
  <c r="G20"/>
  <c r="G22" s="1"/>
  <c r="F20"/>
  <c r="F22" s="1"/>
  <c r="E20"/>
  <c r="E22" s="1"/>
  <c r="D20"/>
  <c r="D22" s="1"/>
  <c r="C20"/>
  <c r="C22" s="1"/>
  <c r="O22" s="1"/>
  <c r="N15"/>
  <c r="N17" s="1"/>
  <c r="M15"/>
  <c r="M17" s="1"/>
  <c r="L15"/>
  <c r="L17" s="1"/>
  <c r="K15"/>
  <c r="K17" s="1"/>
  <c r="J15"/>
  <c r="J17" s="1"/>
  <c r="I15"/>
  <c r="I17" s="1"/>
  <c r="H15"/>
  <c r="H17" s="1"/>
  <c r="G15"/>
  <c r="G17" s="1"/>
  <c r="F15"/>
  <c r="F17" s="1"/>
  <c r="E15"/>
  <c r="E17" s="1"/>
  <c r="D15"/>
  <c r="D17" s="1"/>
  <c r="C15"/>
  <c r="C17" s="1"/>
  <c r="O17" s="1"/>
  <c r="N10"/>
  <c r="N12" s="1"/>
  <c r="M10"/>
  <c r="M12" s="1"/>
  <c r="L10"/>
  <c r="L12" s="1"/>
  <c r="K10"/>
  <c r="K12" s="1"/>
  <c r="J10"/>
  <c r="J12" s="1"/>
  <c r="I10"/>
  <c r="I12" s="1"/>
  <c r="H10"/>
  <c r="H12" s="1"/>
  <c r="G10"/>
  <c r="G12" s="1"/>
  <c r="F10"/>
  <c r="F12" s="1"/>
  <c r="E10"/>
  <c r="E12" s="1"/>
  <c r="D10"/>
  <c r="D12" s="1"/>
  <c r="C10"/>
  <c r="C12" s="1"/>
  <c r="O12" s="1"/>
  <c r="N3"/>
  <c r="N5" s="1"/>
  <c r="N7" s="1"/>
  <c r="M3"/>
  <c r="M5" s="1"/>
  <c r="M7" s="1"/>
  <c r="L3"/>
  <c r="L5" s="1"/>
  <c r="L7" s="1"/>
  <c r="K3"/>
  <c r="K5" s="1"/>
  <c r="K7" s="1"/>
  <c r="J3"/>
  <c r="J5" s="1"/>
  <c r="J7" s="1"/>
  <c r="I3"/>
  <c r="I5" s="1"/>
  <c r="I7" s="1"/>
  <c r="H3"/>
  <c r="H5" s="1"/>
  <c r="H7" s="1"/>
  <c r="G3"/>
  <c r="G5" s="1"/>
  <c r="G7" s="1"/>
  <c r="F3"/>
  <c r="F5" s="1"/>
  <c r="F7" s="1"/>
  <c r="O9" i="8"/>
  <c r="N8"/>
  <c r="P8" s="1"/>
  <c r="B8"/>
  <c r="N7"/>
  <c r="P7" s="1"/>
  <c r="P6"/>
  <c r="N6"/>
  <c r="N5"/>
  <c r="P5" s="1"/>
  <c r="P4"/>
  <c r="N4"/>
  <c r="N3"/>
  <c r="N9" s="1"/>
  <c r="P9" s="1"/>
  <c r="C7" i="5"/>
  <c r="F23" i="7"/>
  <c r="F19"/>
  <c r="E6" i="2"/>
  <c r="E5"/>
  <c r="B30" i="7"/>
  <c r="B34" s="1"/>
  <c r="C6" i="5" s="1"/>
  <c r="N27" i="7"/>
  <c r="B19"/>
  <c r="N14"/>
  <c r="K14"/>
  <c r="B22"/>
  <c r="E30" i="3"/>
  <c r="E32" s="1"/>
  <c r="C15"/>
  <c r="C17" s="1"/>
  <c r="G3"/>
  <c r="H3"/>
  <c r="I3"/>
  <c r="J3"/>
  <c r="K3"/>
  <c r="L3"/>
  <c r="M3"/>
  <c r="N3"/>
  <c r="F3"/>
  <c r="L7" i="1"/>
  <c r="L8"/>
  <c r="L9"/>
  <c r="L10"/>
  <c r="L6"/>
  <c r="I10"/>
  <c r="I9"/>
  <c r="I8"/>
  <c r="I7"/>
  <c r="I6"/>
  <c r="O8" i="4"/>
  <c r="P3"/>
  <c r="P4"/>
  <c r="P5"/>
  <c r="P6"/>
  <c r="P2"/>
  <c r="B7"/>
  <c r="N3"/>
  <c r="N4"/>
  <c r="N5"/>
  <c r="N6"/>
  <c r="N7"/>
  <c r="P7" s="1"/>
  <c r="I11" i="1" s="1"/>
  <c r="L11" s="1"/>
  <c r="L12" s="1"/>
  <c r="C5" i="5" s="1"/>
  <c r="N2" i="4"/>
  <c r="C32" i="3"/>
  <c r="D30"/>
  <c r="D32" s="1"/>
  <c r="C30"/>
  <c r="D25"/>
  <c r="D27" s="1"/>
  <c r="E25"/>
  <c r="F25"/>
  <c r="G25"/>
  <c r="H25"/>
  <c r="H27" s="1"/>
  <c r="I25"/>
  <c r="I27" s="1"/>
  <c r="J25"/>
  <c r="K25"/>
  <c r="K27" s="1"/>
  <c r="L25"/>
  <c r="L27" s="1"/>
  <c r="M25"/>
  <c r="M27" s="1"/>
  <c r="N25"/>
  <c r="E27"/>
  <c r="F27"/>
  <c r="G27"/>
  <c r="J27"/>
  <c r="N27"/>
  <c r="C25"/>
  <c r="C27" s="1"/>
  <c r="D20"/>
  <c r="D22" s="1"/>
  <c r="E20"/>
  <c r="E22" s="1"/>
  <c r="F20"/>
  <c r="F22" s="1"/>
  <c r="G20"/>
  <c r="G22" s="1"/>
  <c r="H20"/>
  <c r="H22" s="1"/>
  <c r="I20"/>
  <c r="I22" s="1"/>
  <c r="J20"/>
  <c r="K20"/>
  <c r="K22" s="1"/>
  <c r="L20"/>
  <c r="L22" s="1"/>
  <c r="M20"/>
  <c r="M22" s="1"/>
  <c r="N20"/>
  <c r="J22"/>
  <c r="N22"/>
  <c r="C22"/>
  <c r="C20"/>
  <c r="D15"/>
  <c r="D17" s="1"/>
  <c r="E15"/>
  <c r="F15"/>
  <c r="G15"/>
  <c r="G17" s="1"/>
  <c r="H15"/>
  <c r="H17" s="1"/>
  <c r="I15"/>
  <c r="I17" s="1"/>
  <c r="J15"/>
  <c r="K15"/>
  <c r="K17" s="1"/>
  <c r="L15"/>
  <c r="L17" s="1"/>
  <c r="M15"/>
  <c r="M17" s="1"/>
  <c r="N15"/>
  <c r="E17"/>
  <c r="F17"/>
  <c r="J17"/>
  <c r="N17"/>
  <c r="D10"/>
  <c r="D12" s="1"/>
  <c r="E10"/>
  <c r="F10"/>
  <c r="G10"/>
  <c r="G12" s="1"/>
  <c r="H10"/>
  <c r="I10"/>
  <c r="I12" s="1"/>
  <c r="J10"/>
  <c r="K10"/>
  <c r="L10"/>
  <c r="M10"/>
  <c r="N10"/>
  <c r="E12"/>
  <c r="F12"/>
  <c r="H12"/>
  <c r="J12"/>
  <c r="K12"/>
  <c r="L12"/>
  <c r="M12"/>
  <c r="N12"/>
  <c r="C10"/>
  <c r="C12" s="1"/>
  <c r="G5"/>
  <c r="G7" s="1"/>
  <c r="H5"/>
  <c r="H7" s="1"/>
  <c r="I5"/>
  <c r="I7" s="1"/>
  <c r="J5"/>
  <c r="J7" s="1"/>
  <c r="K5"/>
  <c r="K7" s="1"/>
  <c r="L5"/>
  <c r="L7" s="1"/>
  <c r="M5"/>
  <c r="M7" s="1"/>
  <c r="N5"/>
  <c r="N7" s="1"/>
  <c r="F5"/>
  <c r="F7" s="1"/>
  <c r="E7" i="2"/>
  <c r="F7" s="1"/>
  <c r="C4" i="5" s="1"/>
  <c r="C7" i="2"/>
  <c r="D7"/>
  <c r="B7"/>
  <c r="H7" i="1"/>
  <c r="H8"/>
  <c r="H9"/>
  <c r="H10"/>
  <c r="H6"/>
  <c r="E7"/>
  <c r="E8"/>
  <c r="E9"/>
  <c r="E10"/>
  <c r="E11"/>
  <c r="E6"/>
  <c r="N3"/>
  <c r="N2"/>
  <c r="D7" i="11" l="1"/>
  <c r="C7"/>
  <c r="G7"/>
  <c r="H7" s="1"/>
  <c r="H5"/>
  <c r="O5" i="9"/>
  <c r="O7" i="10"/>
  <c r="O5"/>
  <c r="O12"/>
  <c r="O17"/>
  <c r="O22"/>
  <c r="O27"/>
  <c r="O7" i="9"/>
  <c r="P3" i="8"/>
  <c r="N8" i="4"/>
  <c r="P8" s="1"/>
  <c r="I12" i="1" s="1"/>
  <c r="B23" i="7"/>
  <c r="C3" i="5" s="1"/>
  <c r="O22" i="3"/>
  <c r="O32"/>
  <c r="O27"/>
  <c r="O17"/>
  <c r="O12"/>
  <c r="O7"/>
  <c r="C33" l="1"/>
  <c r="C8" i="5" s="1"/>
  <c r="C9" s="1"/>
</calcChain>
</file>

<file path=xl/comments1.xml><?xml version="1.0" encoding="utf-8"?>
<comments xmlns="http://schemas.openxmlformats.org/spreadsheetml/2006/main">
  <authors>
    <author>Windows User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工龄工资50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工龄工资100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工龄工资150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工龄工资200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年终奖金1000元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+250</t>
        </r>
        <r>
          <rPr>
            <sz val="9"/>
            <color indexed="81"/>
            <rFont val="宋体"/>
            <family val="3"/>
            <charset val="134"/>
          </rPr>
          <t>工龄工资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月25日入职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月8日离职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工龄工资200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年终奖金1000元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工龄工资150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工龄工资50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工龄工资100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工龄工资150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工龄工资200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年终奖金1000元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+250</t>
        </r>
        <r>
          <rPr>
            <sz val="9"/>
            <color indexed="81"/>
            <rFont val="宋体"/>
            <family val="3"/>
            <charset val="134"/>
          </rPr>
          <t>工龄工资</t>
        </r>
      </text>
    </comment>
  </commentList>
</comments>
</file>

<file path=xl/sharedStrings.xml><?xml version="1.0" encoding="utf-8"?>
<sst xmlns="http://schemas.openxmlformats.org/spreadsheetml/2006/main" count="330" uniqueCount="122">
  <si>
    <t>2013年</t>
    <phoneticPr fontId="2" type="noConversion"/>
  </si>
  <si>
    <t>2014年</t>
  </si>
  <si>
    <t>2015年</t>
  </si>
  <si>
    <t>2016年</t>
  </si>
  <si>
    <t>2017年</t>
  </si>
  <si>
    <t>2018年</t>
  </si>
  <si>
    <t>实际工作天数</t>
    <phoneticPr fontId="2" type="noConversion"/>
  </si>
  <si>
    <t>3月</t>
  </si>
  <si>
    <t>3月</t>
    <phoneticPr fontId="2" type="noConversion"/>
  </si>
  <si>
    <t>4月</t>
  </si>
  <si>
    <t>4月</t>
    <phoneticPr fontId="2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</si>
  <si>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</si>
  <si>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</si>
  <si>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</si>
  <si>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</si>
  <si>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</si>
  <si>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</si>
  <si>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</si>
  <si>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</si>
  <si>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2018年</t>
    <phoneticPr fontId="2" type="noConversion"/>
  </si>
  <si>
    <t>1月</t>
    <phoneticPr fontId="2" type="noConversion"/>
  </si>
  <si>
    <t>2月</t>
    <phoneticPr fontId="2" type="noConversion"/>
  </si>
  <si>
    <t>合计</t>
    <phoneticPr fontId="2" type="noConversion"/>
  </si>
  <si>
    <t>应当享受的年休假天数</t>
    <phoneticPr fontId="2" type="noConversion"/>
  </si>
  <si>
    <t>实际享受年假天数</t>
    <phoneticPr fontId="2" type="noConversion"/>
  </si>
  <si>
    <t>须补偿年假天数</t>
    <phoneticPr fontId="2" type="noConversion"/>
  </si>
  <si>
    <t>年假补偿计算表</t>
    <phoneticPr fontId="2" type="noConversion"/>
  </si>
  <si>
    <t>年休假标准天数</t>
    <phoneticPr fontId="2" type="noConversion"/>
  </si>
  <si>
    <t>/</t>
    <phoneticPr fontId="2" type="noConversion"/>
  </si>
  <si>
    <t>细项</t>
    <phoneticPr fontId="2" type="noConversion"/>
  </si>
  <si>
    <t>当年平均工资</t>
    <phoneticPr fontId="2" type="noConversion"/>
  </si>
  <si>
    <t>补偿费用</t>
    <phoneticPr fontId="2" type="noConversion"/>
  </si>
  <si>
    <t>应发工资</t>
    <phoneticPr fontId="2" type="noConversion"/>
  </si>
  <si>
    <t>实发工资</t>
    <phoneticPr fontId="2" type="noConversion"/>
  </si>
  <si>
    <t>扣除部分</t>
    <phoneticPr fontId="2" type="noConversion"/>
  </si>
  <si>
    <t>平均月工资</t>
    <phoneticPr fontId="2" type="noConversion"/>
  </si>
  <si>
    <t>应缴纳金额</t>
    <phoneticPr fontId="2" type="noConversion"/>
  </si>
  <si>
    <t>实际缴纳金额</t>
    <phoneticPr fontId="2" type="noConversion"/>
  </si>
  <si>
    <t>差额</t>
    <phoneticPr fontId="2" type="noConversion"/>
  </si>
  <si>
    <t>2014年</t>
    <phoneticPr fontId="2" type="noConversion"/>
  </si>
  <si>
    <t>2015年</t>
    <phoneticPr fontId="2" type="noConversion"/>
  </si>
  <si>
    <t>2016年</t>
    <phoneticPr fontId="2" type="noConversion"/>
  </si>
  <si>
    <t>2017年</t>
    <phoneticPr fontId="2" type="noConversion"/>
  </si>
  <si>
    <t>最低缴纳比例</t>
    <phoneticPr fontId="2" type="noConversion"/>
  </si>
  <si>
    <t>小计</t>
    <phoneticPr fontId="2" type="noConversion"/>
  </si>
  <si>
    <t>差额合计</t>
    <phoneticPr fontId="2" type="noConversion"/>
  </si>
  <si>
    <t>月平均工资</t>
    <phoneticPr fontId="2" type="noConversion"/>
  </si>
  <si>
    <t>月份小计</t>
    <phoneticPr fontId="2" type="noConversion"/>
  </si>
  <si>
    <t>金额小计</t>
    <phoneticPr fontId="2" type="noConversion"/>
  </si>
  <si>
    <t>年标准天数</t>
    <phoneticPr fontId="2" type="noConversion"/>
  </si>
  <si>
    <t>标准月记薪天数</t>
    <phoneticPr fontId="2" type="noConversion"/>
  </si>
  <si>
    <t>倍数</t>
    <phoneticPr fontId="2" type="noConversion"/>
  </si>
  <si>
    <t>须补偿金额</t>
    <phoneticPr fontId="2" type="noConversion"/>
  </si>
  <si>
    <t>金额</t>
    <phoneticPr fontId="2" type="noConversion"/>
  </si>
  <si>
    <t>合计</t>
    <phoneticPr fontId="2" type="noConversion"/>
  </si>
  <si>
    <t>实际工作时间5年零15天，因此按劳动法规定经济补偿月份为5.5个月</t>
    <phoneticPr fontId="2" type="noConversion"/>
  </si>
  <si>
    <t>解除赔偿款</t>
    <phoneticPr fontId="2" type="noConversion"/>
  </si>
  <si>
    <t>补偿月份</t>
    <phoneticPr fontId="2" type="noConversion"/>
  </si>
  <si>
    <t>平均月薪</t>
    <phoneticPr fontId="2" type="noConversion"/>
  </si>
  <si>
    <t>未提前30天通知</t>
    <phoneticPr fontId="2" type="noConversion"/>
  </si>
  <si>
    <t>违法解除（倍数）</t>
    <phoneticPr fontId="2" type="noConversion"/>
  </si>
  <si>
    <t>陪产假</t>
    <phoneticPr fontId="2" type="noConversion"/>
  </si>
  <si>
    <t>陪产假赔偿</t>
    <phoneticPr fontId="2" type="noConversion"/>
  </si>
  <si>
    <t>2016年平均月薪</t>
    <phoneticPr fontId="2" type="noConversion"/>
  </si>
  <si>
    <t>应休天数</t>
    <phoneticPr fontId="2" type="noConversion"/>
  </si>
  <si>
    <t>实际休息天数</t>
    <phoneticPr fontId="2" type="noConversion"/>
  </si>
  <si>
    <t>月标准工作天数</t>
    <phoneticPr fontId="2" type="noConversion"/>
  </si>
  <si>
    <t>解除合同赔偿</t>
    <phoneticPr fontId="2" type="noConversion"/>
  </si>
  <si>
    <t>扣除工资</t>
    <phoneticPr fontId="2" type="noConversion"/>
  </si>
  <si>
    <t>年假</t>
    <phoneticPr fontId="2" type="noConversion"/>
  </si>
  <si>
    <t>公积金</t>
    <phoneticPr fontId="2" type="noConversion"/>
  </si>
  <si>
    <t>赔偿费用</t>
    <phoneticPr fontId="2" type="noConversion"/>
  </si>
  <si>
    <t>陪产假月平均工资计算</t>
    <phoneticPr fontId="2" type="noConversion"/>
  </si>
  <si>
    <t>解除劳动合同月平均工资</t>
    <phoneticPr fontId="2" type="noConversion"/>
  </si>
  <si>
    <t>平均值</t>
    <phoneticPr fontId="2" type="noConversion"/>
  </si>
  <si>
    <t>加班工资补偿</t>
    <phoneticPr fontId="2" type="noConversion"/>
  </si>
  <si>
    <t>加班天数</t>
    <phoneticPr fontId="2" type="noConversion"/>
  </si>
  <si>
    <t>周末加班倍数</t>
    <phoneticPr fontId="2" type="noConversion"/>
  </si>
  <si>
    <t>标准天数</t>
    <phoneticPr fontId="2" type="noConversion"/>
  </si>
  <si>
    <t>加班补偿</t>
    <phoneticPr fontId="2" type="noConversion"/>
  </si>
  <si>
    <t>2013年3月-2018年3月住房公积金应缴额统计表</t>
    <phoneticPr fontId="2" type="noConversion"/>
  </si>
  <si>
    <t>2013年3月-2018年3月工资明细表</t>
    <phoneticPr fontId="2" type="noConversion"/>
  </si>
  <si>
    <t>差额</t>
    <phoneticPr fontId="2" type="noConversion"/>
  </si>
  <si>
    <t>2016年</t>
    <phoneticPr fontId="2" type="noConversion"/>
  </si>
  <si>
    <t>平均月工资</t>
    <phoneticPr fontId="2" type="noConversion"/>
  </si>
  <si>
    <t>最低缴纳比例</t>
    <phoneticPr fontId="2" type="noConversion"/>
  </si>
  <si>
    <t>应缴纳金额</t>
    <phoneticPr fontId="2" type="noConversion"/>
  </si>
  <si>
    <t>2017年</t>
    <phoneticPr fontId="2" type="noConversion"/>
  </si>
  <si>
    <t>2018年</t>
    <phoneticPr fontId="2" type="noConversion"/>
  </si>
  <si>
    <t>2013年3月-2018年3月住房公积金应缴额统计表</t>
    <phoneticPr fontId="2" type="noConversion"/>
  </si>
  <si>
    <t>细项</t>
    <phoneticPr fontId="2" type="noConversion"/>
  </si>
  <si>
    <t>1月</t>
    <phoneticPr fontId="2" type="noConversion"/>
  </si>
  <si>
    <t>2月</t>
    <phoneticPr fontId="2" type="noConversion"/>
  </si>
  <si>
    <t>小计</t>
    <phoneticPr fontId="2" type="noConversion"/>
  </si>
  <si>
    <t>2013年</t>
    <phoneticPr fontId="2" type="noConversion"/>
  </si>
  <si>
    <t>实缴纳金额</t>
    <phoneticPr fontId="2" type="noConversion"/>
  </si>
  <si>
    <t>2014年</t>
    <phoneticPr fontId="2" type="noConversion"/>
  </si>
  <si>
    <t>2015年</t>
    <phoneticPr fontId="2" type="noConversion"/>
  </si>
  <si>
    <t>缴纳比例</t>
    <phoneticPr fontId="2" type="noConversion"/>
  </si>
  <si>
    <t>实缴纳金额</t>
    <phoneticPr fontId="2" type="noConversion"/>
  </si>
  <si>
    <t>应缴纳金额合计</t>
    <phoneticPr fontId="2" type="noConversion"/>
  </si>
  <si>
    <t>实缴纳金额合计</t>
    <phoneticPr fontId="2" type="noConversion"/>
  </si>
  <si>
    <t>细项</t>
    <phoneticPr fontId="2" type="noConversion"/>
  </si>
  <si>
    <t>2013年</t>
    <phoneticPr fontId="2" type="noConversion"/>
  </si>
  <si>
    <t>2014年</t>
    <phoneticPr fontId="2" type="noConversion"/>
  </si>
  <si>
    <t>合计</t>
    <phoneticPr fontId="2" type="noConversion"/>
  </si>
  <si>
    <t>月平均工资</t>
    <phoneticPr fontId="2" type="noConversion"/>
  </si>
  <si>
    <t>/</t>
    <phoneticPr fontId="2" type="noConversion"/>
  </si>
  <si>
    <t>缴存比例</t>
    <phoneticPr fontId="2" type="noConversion"/>
  </si>
  <si>
    <t>应缴纳金额</t>
    <phoneticPr fontId="2" type="noConversion"/>
  </si>
  <si>
    <t>实际缴纳金额</t>
    <phoneticPr fontId="2" type="noConversion"/>
  </si>
  <si>
    <t>差额</t>
    <phoneticPr fontId="2" type="noConversion"/>
  </si>
  <si>
    <t>细项</t>
  </si>
  <si>
    <t>2013年</t>
  </si>
  <si>
    <t>合计</t>
  </si>
  <si>
    <t>月平均工资</t>
  </si>
  <si>
    <t>/</t>
  </si>
  <si>
    <t>缴存比例</t>
  </si>
  <si>
    <t>应缴纳金额</t>
  </si>
  <si>
    <t>实际缴纳金额</t>
  </si>
  <si>
    <t>差额</t>
  </si>
  <si>
    <t>2013年3月-2018年3月住房公积金应缴额统计表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</si>
</sst>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178" formatCode="0_);[Red]\(0\)"/>
    <numFmt numFmtId="179" formatCode="0;__x0000_"/>
    <numFmt numFmtId="180" formatCode="0.00;__x0000_"/>
    <numFmt numFmtId="181" formatCode="0;_अ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5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2" borderId="1" xfId="0" applyFill="1" applyBorder="1">
      <alignment vertical="center"/>
    </xf>
    <xf numFmtId="9" fontId="0" fillId="2" borderId="1" xfId="0" applyNumberForma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9" fontId="0" fillId="4" borderId="1" xfId="0" applyNumberForma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9" fontId="0" fillId="5" borderId="1" xfId="0" applyNumberForma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9" fontId="0" fillId="6" borderId="1" xfId="0" applyNumberFormat="1" applyFill="1" applyBorder="1">
      <alignment vertical="center"/>
    </xf>
    <xf numFmtId="0" fontId="6" fillId="6" borderId="1" xfId="0" applyFont="1" applyFill="1" applyBorder="1">
      <alignment vertical="center"/>
    </xf>
    <xf numFmtId="0" fontId="0" fillId="3" borderId="1" xfId="0" applyFill="1" applyBorder="1">
      <alignment vertical="center"/>
    </xf>
    <xf numFmtId="9" fontId="0" fillId="3" borderId="1" xfId="0" applyNumberForma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7" borderId="1" xfId="0" applyFill="1" applyBorder="1">
      <alignment vertical="center"/>
    </xf>
    <xf numFmtId="9" fontId="0" fillId="7" borderId="1" xfId="0" applyNumberFormat="1" applyFill="1" applyBorder="1">
      <alignment vertical="center"/>
    </xf>
    <xf numFmtId="0" fontId="5" fillId="7" borderId="1" xfId="0" applyFont="1" applyFill="1" applyBorder="1">
      <alignment vertical="center"/>
    </xf>
    <xf numFmtId="0" fontId="0" fillId="3" borderId="1" xfId="1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57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5" borderId="1" xfId="0" applyNumberFormat="1" applyFill="1" applyBorder="1" applyAlignment="1">
      <alignment horizontal="center" vertical="center" wrapText="1"/>
    </xf>
    <xf numFmtId="181" fontId="0" fillId="5" borderId="1" xfId="0" applyNumberForma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81" fontId="5" fillId="5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9" fontId="0" fillId="6" borderId="1" xfId="0" applyNumberFormat="1" applyFill="1" applyBorder="1" applyAlignment="1">
      <alignment horizontal="center" vertical="center" wrapText="1"/>
    </xf>
    <xf numFmtId="181" fontId="0" fillId="6" borderId="1" xfId="0" applyNumberForma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81" fontId="6" fillId="6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181" fontId="0" fillId="3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81" fontId="5" fillId="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 wrapText="1"/>
    </xf>
    <xf numFmtId="181" fontId="0" fillId="7" borderId="1" xfId="0" applyNumberForma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81" fontId="5" fillId="7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76" fontId="4" fillId="8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181" fontId="5" fillId="9" borderId="2" xfId="0" applyNumberFormat="1" applyFont="1" applyFill="1" applyBorder="1" applyAlignment="1">
      <alignment horizontal="center" vertical="center" wrapText="1"/>
    </xf>
    <xf numFmtId="181" fontId="5" fillId="9" borderId="4" xfId="0" applyNumberFormat="1" applyFont="1" applyFill="1" applyBorder="1" applyAlignment="1">
      <alignment horizontal="center" vertical="center" wrapText="1"/>
    </xf>
    <xf numFmtId="181" fontId="5" fillId="9" borderId="3" xfId="0" applyNumberFormat="1" applyFont="1" applyFill="1" applyBorder="1" applyAlignment="1">
      <alignment horizontal="center" vertical="center" wrapText="1"/>
    </xf>
    <xf numFmtId="181" fontId="5" fillId="10" borderId="2" xfId="0" applyNumberFormat="1" applyFont="1" applyFill="1" applyBorder="1" applyAlignment="1">
      <alignment horizontal="center" vertical="center" wrapText="1"/>
    </xf>
    <xf numFmtId="181" fontId="5" fillId="10" borderId="4" xfId="0" applyNumberFormat="1" applyFont="1" applyFill="1" applyBorder="1" applyAlignment="1">
      <alignment horizontal="center" vertical="center" wrapText="1"/>
    </xf>
    <xf numFmtId="181" fontId="5" fillId="10" borderId="3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O5">
            <v>8100</v>
          </cell>
        </row>
        <row r="6">
          <cell r="O6">
            <v>1080</v>
          </cell>
        </row>
        <row r="8">
          <cell r="C8">
            <v>15000</v>
          </cell>
        </row>
        <row r="10">
          <cell r="O10">
            <v>10800</v>
          </cell>
        </row>
        <row r="11">
          <cell r="O11">
            <v>1440</v>
          </cell>
        </row>
        <row r="13">
          <cell r="C13">
            <v>15038</v>
          </cell>
        </row>
        <row r="15">
          <cell r="O15">
            <v>10827.36</v>
          </cell>
        </row>
        <row r="16">
          <cell r="O16">
            <v>1440</v>
          </cell>
        </row>
        <row r="18">
          <cell r="C18">
            <v>15088</v>
          </cell>
        </row>
        <row r="20">
          <cell r="O20">
            <v>10863.36</v>
          </cell>
        </row>
        <row r="21">
          <cell r="O21">
            <v>1440</v>
          </cell>
        </row>
        <row r="23">
          <cell r="C23">
            <v>15138</v>
          </cell>
        </row>
        <row r="25">
          <cell r="O25">
            <v>10899.36</v>
          </cell>
        </row>
        <row r="26">
          <cell r="O26">
            <v>1440</v>
          </cell>
        </row>
        <row r="28">
          <cell r="C28">
            <v>15188</v>
          </cell>
        </row>
        <row r="30">
          <cell r="O30">
            <v>2733.84</v>
          </cell>
        </row>
        <row r="31">
          <cell r="O31">
            <v>360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XFD1048576"/>
    </sheetView>
  </sheetViews>
  <sheetFormatPr defaultRowHeight="13.5"/>
  <cols>
    <col min="1" max="15" width="9" style="35"/>
    <col min="16" max="16" width="10.5" style="40" bestFit="1" customWidth="1"/>
    <col min="17" max="16384" width="9" style="35"/>
  </cols>
  <sheetData>
    <row r="1" spans="1:16" ht="28.5" customHeight="1">
      <c r="A1" s="3" t="s">
        <v>29</v>
      </c>
      <c r="B1" s="3" t="s">
        <v>20</v>
      </c>
      <c r="C1" s="3" t="s">
        <v>21</v>
      </c>
      <c r="D1" s="3" t="s">
        <v>7</v>
      </c>
      <c r="E1" s="3" t="s">
        <v>9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4" t="s">
        <v>48</v>
      </c>
      <c r="O1" s="34" t="s">
        <v>47</v>
      </c>
      <c r="P1" s="37" t="s">
        <v>46</v>
      </c>
    </row>
    <row r="2" spans="1:16" ht="28.5" customHeight="1">
      <c r="A2" s="3" t="s">
        <v>0</v>
      </c>
      <c r="B2" s="3"/>
      <c r="C2" s="3"/>
      <c r="D2" s="3"/>
      <c r="E2" s="3">
        <v>15000</v>
      </c>
      <c r="F2" s="3">
        <v>15000</v>
      </c>
      <c r="G2" s="3">
        <v>15000</v>
      </c>
      <c r="H2" s="3">
        <v>15000</v>
      </c>
      <c r="I2" s="3">
        <v>15000</v>
      </c>
      <c r="J2" s="3">
        <v>15000</v>
      </c>
      <c r="K2" s="3">
        <v>15000</v>
      </c>
      <c r="L2" s="3">
        <v>15000</v>
      </c>
      <c r="M2" s="3">
        <v>15000</v>
      </c>
      <c r="N2" s="3">
        <f>SUM(B2:M2)</f>
        <v>135000</v>
      </c>
      <c r="O2" s="3">
        <v>9</v>
      </c>
      <c r="P2" s="38">
        <f>N2/O2</f>
        <v>15000</v>
      </c>
    </row>
    <row r="3" spans="1:16" ht="28.5" customHeight="1">
      <c r="A3" s="3" t="s">
        <v>39</v>
      </c>
      <c r="B3" s="3">
        <v>15000</v>
      </c>
      <c r="C3" s="3">
        <v>15000</v>
      </c>
      <c r="D3" s="3">
        <v>15000</v>
      </c>
      <c r="E3" s="3">
        <v>15050</v>
      </c>
      <c r="F3" s="3">
        <v>15050</v>
      </c>
      <c r="G3" s="3">
        <v>15050</v>
      </c>
      <c r="H3" s="3">
        <v>15050</v>
      </c>
      <c r="I3" s="3">
        <v>15050</v>
      </c>
      <c r="J3" s="3">
        <v>15050</v>
      </c>
      <c r="K3" s="3">
        <v>15050</v>
      </c>
      <c r="L3" s="3">
        <v>15050</v>
      </c>
      <c r="M3" s="3">
        <v>15050</v>
      </c>
      <c r="N3" s="3">
        <f t="shared" ref="N3:N7" si="0">SUM(B3:M3)</f>
        <v>180450</v>
      </c>
      <c r="O3" s="3">
        <v>12</v>
      </c>
      <c r="P3" s="38">
        <f t="shared" ref="P3:P8" si="1">N3/O3</f>
        <v>15037.5</v>
      </c>
    </row>
    <row r="4" spans="1:16" ht="28.5" customHeight="1">
      <c r="A4" s="3" t="s">
        <v>2</v>
      </c>
      <c r="B4" s="3">
        <v>15050</v>
      </c>
      <c r="C4" s="3">
        <v>15050</v>
      </c>
      <c r="D4" s="3">
        <v>15050</v>
      </c>
      <c r="E4" s="3">
        <v>15100</v>
      </c>
      <c r="F4" s="3">
        <v>15100</v>
      </c>
      <c r="G4" s="3">
        <v>15100</v>
      </c>
      <c r="H4" s="3">
        <v>15100</v>
      </c>
      <c r="I4" s="3">
        <v>15100</v>
      </c>
      <c r="J4" s="3">
        <v>15100</v>
      </c>
      <c r="K4" s="3">
        <v>15100</v>
      </c>
      <c r="L4" s="3">
        <v>15100</v>
      </c>
      <c r="M4" s="3">
        <v>15100</v>
      </c>
      <c r="N4" s="3">
        <f t="shared" si="0"/>
        <v>181050</v>
      </c>
      <c r="O4" s="3">
        <v>12</v>
      </c>
      <c r="P4" s="38">
        <f t="shared" si="1"/>
        <v>15087.5</v>
      </c>
    </row>
    <row r="5" spans="1:16" ht="28.5" customHeight="1">
      <c r="A5" s="3" t="s">
        <v>3</v>
      </c>
      <c r="B5" s="3">
        <v>15100</v>
      </c>
      <c r="C5" s="3">
        <v>15100</v>
      </c>
      <c r="D5" s="3">
        <v>15100</v>
      </c>
      <c r="E5" s="3">
        <v>15150</v>
      </c>
      <c r="F5" s="3">
        <v>15150</v>
      </c>
      <c r="G5" s="3">
        <v>15150</v>
      </c>
      <c r="H5" s="3">
        <v>15150</v>
      </c>
      <c r="I5" s="3">
        <v>15150</v>
      </c>
      <c r="J5" s="3">
        <v>15150</v>
      </c>
      <c r="K5" s="3">
        <v>15150</v>
      </c>
      <c r="L5" s="3">
        <v>15150</v>
      </c>
      <c r="M5" s="3">
        <v>15150</v>
      </c>
      <c r="N5" s="3">
        <f t="shared" si="0"/>
        <v>181650</v>
      </c>
      <c r="O5" s="3">
        <v>12</v>
      </c>
      <c r="P5" s="38">
        <f t="shared" si="1"/>
        <v>15137.5</v>
      </c>
    </row>
    <row r="6" spans="1:16" ht="28.5" customHeight="1">
      <c r="A6" s="3" t="s">
        <v>4</v>
      </c>
      <c r="B6" s="3">
        <v>15150</v>
      </c>
      <c r="C6" s="3">
        <v>15150</v>
      </c>
      <c r="D6" s="3">
        <v>15150</v>
      </c>
      <c r="E6" s="3">
        <v>15200</v>
      </c>
      <c r="F6" s="3">
        <v>15200</v>
      </c>
      <c r="G6" s="3">
        <v>15200</v>
      </c>
      <c r="H6" s="3">
        <v>15200</v>
      </c>
      <c r="I6" s="3">
        <v>15200</v>
      </c>
      <c r="J6" s="3">
        <v>15200</v>
      </c>
      <c r="K6" s="3">
        <v>15200</v>
      </c>
      <c r="L6" s="3">
        <v>15200</v>
      </c>
      <c r="M6" s="3">
        <v>15200</v>
      </c>
      <c r="N6" s="3">
        <f t="shared" si="0"/>
        <v>182250</v>
      </c>
      <c r="O6" s="3">
        <v>12</v>
      </c>
      <c r="P6" s="38">
        <f t="shared" si="1"/>
        <v>15187.5</v>
      </c>
    </row>
    <row r="7" spans="1:16" ht="28.5" customHeight="1">
      <c r="A7" s="3" t="s">
        <v>5</v>
      </c>
      <c r="B7" s="3">
        <f>15200+1000</f>
        <v>16200</v>
      </c>
      <c r="C7" s="3">
        <v>15200</v>
      </c>
      <c r="D7" s="3">
        <v>15200</v>
      </c>
      <c r="E7" s="3"/>
      <c r="F7" s="3"/>
      <c r="G7" s="3"/>
      <c r="H7" s="3"/>
      <c r="I7" s="3"/>
      <c r="J7" s="3"/>
      <c r="K7" s="3"/>
      <c r="L7" s="3"/>
      <c r="M7" s="3"/>
      <c r="N7" s="3">
        <f t="shared" si="0"/>
        <v>46600</v>
      </c>
      <c r="O7" s="3">
        <v>3</v>
      </c>
      <c r="P7" s="38">
        <f t="shared" si="1"/>
        <v>15533.333333333334</v>
      </c>
    </row>
    <row r="8" spans="1:16" ht="31.5" customHeight="1">
      <c r="A8" s="34" t="s">
        <v>22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>SUM(N2:N7)</f>
        <v>907000</v>
      </c>
      <c r="O8" s="3">
        <f>SUM(O2:O7)</f>
        <v>60</v>
      </c>
      <c r="P8" s="39">
        <f t="shared" si="1"/>
        <v>15116.666666666666</v>
      </c>
    </row>
  </sheetData>
  <phoneticPr fontId="2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J13" sqref="J13"/>
    </sheetView>
  </sheetViews>
  <sheetFormatPr defaultRowHeight="13.5"/>
  <cols>
    <col min="1" max="13" width="7.375" style="35" customWidth="1"/>
    <col min="14" max="14" width="8.25" style="35" customWidth="1"/>
    <col min="15" max="15" width="10.25" style="35" customWidth="1"/>
    <col min="16" max="16" width="12.375" style="40" customWidth="1"/>
    <col min="17" max="16384" width="9" style="35"/>
  </cols>
  <sheetData>
    <row r="1" spans="1:16" ht="33.75" customHeight="1">
      <c r="A1" s="120" t="s">
        <v>81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16" ht="28.5" customHeight="1">
      <c r="A2" s="3" t="s">
        <v>29</v>
      </c>
      <c r="B2" s="3" t="s">
        <v>20</v>
      </c>
      <c r="C2" s="3" t="s">
        <v>21</v>
      </c>
      <c r="D2" s="3" t="s">
        <v>7</v>
      </c>
      <c r="E2" s="3" t="s">
        <v>9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4" t="s">
        <v>48</v>
      </c>
      <c r="O2" s="34" t="s">
        <v>47</v>
      </c>
      <c r="P2" s="37" t="s">
        <v>46</v>
      </c>
    </row>
    <row r="3" spans="1:16" ht="28.5" customHeight="1">
      <c r="A3" s="3" t="s">
        <v>0</v>
      </c>
      <c r="B3" s="3"/>
      <c r="C3" s="3"/>
      <c r="D3" s="3"/>
      <c r="E3" s="3">
        <v>15000</v>
      </c>
      <c r="F3" s="3">
        <v>15000</v>
      </c>
      <c r="G3" s="3">
        <v>15000</v>
      </c>
      <c r="H3" s="3">
        <v>15000</v>
      </c>
      <c r="I3" s="3">
        <v>15000</v>
      </c>
      <c r="J3" s="3">
        <v>15000</v>
      </c>
      <c r="K3" s="3">
        <v>15000</v>
      </c>
      <c r="L3" s="3">
        <v>15000</v>
      </c>
      <c r="M3" s="3">
        <v>15000</v>
      </c>
      <c r="N3" s="3">
        <f>SUM(B3:M3)</f>
        <v>135000</v>
      </c>
      <c r="O3" s="3">
        <v>9</v>
      </c>
      <c r="P3" s="38">
        <f>N3/O3</f>
        <v>15000</v>
      </c>
    </row>
    <row r="4" spans="1:16" ht="28.5" customHeight="1">
      <c r="A4" s="3" t="s">
        <v>39</v>
      </c>
      <c r="B4" s="3">
        <v>15000</v>
      </c>
      <c r="C4" s="3">
        <v>15000</v>
      </c>
      <c r="D4" s="3">
        <v>15000</v>
      </c>
      <c r="E4" s="3">
        <v>15050</v>
      </c>
      <c r="F4" s="3">
        <v>15050</v>
      </c>
      <c r="G4" s="3">
        <v>15050</v>
      </c>
      <c r="H4" s="3">
        <v>15050</v>
      </c>
      <c r="I4" s="3">
        <v>15050</v>
      </c>
      <c r="J4" s="3">
        <v>15050</v>
      </c>
      <c r="K4" s="3">
        <v>15050</v>
      </c>
      <c r="L4" s="3">
        <v>15050</v>
      </c>
      <c r="M4" s="3">
        <v>15050</v>
      </c>
      <c r="N4" s="3">
        <f t="shared" ref="N4:N8" si="0">SUM(B4:M4)</f>
        <v>180450</v>
      </c>
      <c r="O4" s="3">
        <v>12</v>
      </c>
      <c r="P4" s="38">
        <f t="shared" ref="P4:P9" si="1">N4/O4</f>
        <v>15037.5</v>
      </c>
    </row>
    <row r="5" spans="1:16" ht="28.5" customHeight="1">
      <c r="A5" s="3" t="s">
        <v>2</v>
      </c>
      <c r="B5" s="3">
        <v>15050</v>
      </c>
      <c r="C5" s="3">
        <v>15050</v>
      </c>
      <c r="D5" s="3">
        <v>15050</v>
      </c>
      <c r="E5" s="3">
        <v>15100</v>
      </c>
      <c r="F5" s="3">
        <v>15100</v>
      </c>
      <c r="G5" s="3">
        <v>15100</v>
      </c>
      <c r="H5" s="3">
        <v>15100</v>
      </c>
      <c r="I5" s="3">
        <v>15100</v>
      </c>
      <c r="J5" s="3">
        <v>15100</v>
      </c>
      <c r="K5" s="3">
        <v>15100</v>
      </c>
      <c r="L5" s="3">
        <v>15100</v>
      </c>
      <c r="M5" s="3">
        <v>15100</v>
      </c>
      <c r="N5" s="3">
        <f t="shared" si="0"/>
        <v>181050</v>
      </c>
      <c r="O5" s="3">
        <v>12</v>
      </c>
      <c r="P5" s="38">
        <f t="shared" si="1"/>
        <v>15087.5</v>
      </c>
    </row>
    <row r="6" spans="1:16" ht="28.5" customHeight="1">
      <c r="A6" s="3" t="s">
        <v>3</v>
      </c>
      <c r="B6" s="3">
        <v>15100</v>
      </c>
      <c r="C6" s="3">
        <v>15100</v>
      </c>
      <c r="D6" s="3">
        <v>15100</v>
      </c>
      <c r="E6" s="3">
        <v>15150</v>
      </c>
      <c r="F6" s="3">
        <v>15150</v>
      </c>
      <c r="G6" s="3">
        <v>15150</v>
      </c>
      <c r="H6" s="3">
        <v>15150</v>
      </c>
      <c r="I6" s="3">
        <v>15150</v>
      </c>
      <c r="J6" s="3">
        <v>15150</v>
      </c>
      <c r="K6" s="3">
        <v>15150</v>
      </c>
      <c r="L6" s="3">
        <v>15150</v>
      </c>
      <c r="M6" s="3">
        <v>15150</v>
      </c>
      <c r="N6" s="3">
        <f t="shared" si="0"/>
        <v>181650</v>
      </c>
      <c r="O6" s="3">
        <v>12</v>
      </c>
      <c r="P6" s="38">
        <f t="shared" si="1"/>
        <v>15137.5</v>
      </c>
    </row>
    <row r="7" spans="1:16" ht="28.5" customHeight="1">
      <c r="A7" s="3" t="s">
        <v>4</v>
      </c>
      <c r="B7" s="3">
        <v>15150</v>
      </c>
      <c r="C7" s="3">
        <v>15150</v>
      </c>
      <c r="D7" s="3">
        <v>15150</v>
      </c>
      <c r="E7" s="3">
        <v>15200</v>
      </c>
      <c r="F7" s="3">
        <v>15200</v>
      </c>
      <c r="G7" s="3">
        <v>15200</v>
      </c>
      <c r="H7" s="3">
        <v>15200</v>
      </c>
      <c r="I7" s="3">
        <v>15200</v>
      </c>
      <c r="J7" s="3">
        <v>15200</v>
      </c>
      <c r="K7" s="3">
        <v>15200</v>
      </c>
      <c r="L7" s="3">
        <v>15200</v>
      </c>
      <c r="M7" s="3">
        <v>15200</v>
      </c>
      <c r="N7" s="3">
        <f t="shared" si="0"/>
        <v>182250</v>
      </c>
      <c r="O7" s="3">
        <v>12</v>
      </c>
      <c r="P7" s="38">
        <f t="shared" si="1"/>
        <v>15187.5</v>
      </c>
    </row>
    <row r="8" spans="1:16" ht="28.5" customHeight="1">
      <c r="A8" s="3" t="s">
        <v>5</v>
      </c>
      <c r="B8" s="3">
        <f>15200+1000</f>
        <v>16200</v>
      </c>
      <c r="C8" s="3">
        <v>15200</v>
      </c>
      <c r="D8" s="3">
        <v>15200</v>
      </c>
      <c r="E8" s="3"/>
      <c r="F8" s="3"/>
      <c r="G8" s="3"/>
      <c r="H8" s="3"/>
      <c r="I8" s="3"/>
      <c r="J8" s="3"/>
      <c r="K8" s="3"/>
      <c r="L8" s="3"/>
      <c r="M8" s="3"/>
      <c r="N8" s="3">
        <f t="shared" si="0"/>
        <v>46600</v>
      </c>
      <c r="O8" s="3">
        <v>3</v>
      </c>
      <c r="P8" s="38">
        <f t="shared" si="1"/>
        <v>15533.333333333334</v>
      </c>
    </row>
    <row r="9" spans="1:16" ht="31.5" customHeight="1">
      <c r="A9" s="34" t="s">
        <v>22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f>SUM(N3:N8)</f>
        <v>907000</v>
      </c>
      <c r="O9" s="3">
        <f>SUM(O3:O8)</f>
        <v>60</v>
      </c>
      <c r="P9" s="39">
        <f t="shared" si="1"/>
        <v>15116.666666666666</v>
      </c>
    </row>
  </sheetData>
  <mergeCells count="1">
    <mergeCell ref="A1:P1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34"/>
  <sheetViews>
    <sheetView workbookViewId="0">
      <selection activeCell="H22" sqref="H22"/>
    </sheetView>
  </sheetViews>
  <sheetFormatPr defaultRowHeight="13.5"/>
  <cols>
    <col min="1" max="1" width="12.875" style="5" customWidth="1"/>
    <col min="2" max="2" width="10.5" style="5" customWidth="1"/>
    <col min="3" max="13" width="10.625" style="5" customWidth="1"/>
    <col min="14" max="14" width="9.5" style="5" bestFit="1" customWidth="1"/>
    <col min="15" max="16384" width="9" style="5"/>
  </cols>
  <sheetData>
    <row r="2" spans="1:14" ht="26.25" customHeight="1">
      <c r="A2" s="9" t="s">
        <v>29</v>
      </c>
      <c r="B2" s="9" t="s">
        <v>20</v>
      </c>
      <c r="C2" s="9" t="s">
        <v>21</v>
      </c>
      <c r="D2" s="9" t="s">
        <v>7</v>
      </c>
      <c r="E2" s="9" t="s">
        <v>9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</row>
    <row r="3" spans="1:14" ht="26.25" customHeight="1">
      <c r="A3" s="9" t="s">
        <v>0</v>
      </c>
      <c r="B3" s="9"/>
      <c r="C3" s="9"/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</row>
    <row r="4" spans="1:14" ht="26.25" customHeight="1">
      <c r="A4" s="9" t="s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</row>
    <row r="5" spans="1:14" ht="26.25" customHeight="1">
      <c r="A5" s="9" t="s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</row>
    <row r="6" spans="1:14" ht="26.25" customHeight="1">
      <c r="A6" s="9" t="s">
        <v>3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</row>
    <row r="7" spans="1:14" ht="26.25" customHeight="1">
      <c r="A7" s="9" t="s">
        <v>4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</row>
    <row r="8" spans="1:14" ht="26.25" customHeight="1">
      <c r="A8" s="9" t="s">
        <v>5</v>
      </c>
      <c r="B8" s="43">
        <v>1</v>
      </c>
      <c r="C8" s="43">
        <v>1</v>
      </c>
      <c r="D8" s="43">
        <v>1</v>
      </c>
      <c r="E8" s="43">
        <v>1</v>
      </c>
      <c r="F8" s="4"/>
      <c r="G8" s="4"/>
      <c r="H8" s="4"/>
      <c r="I8" s="4"/>
      <c r="J8" s="4"/>
      <c r="K8" s="4"/>
      <c r="L8" s="4"/>
      <c r="M8" s="4"/>
    </row>
    <row r="9" spans="1:14" ht="22.5" customHeight="1">
      <c r="A9" s="43" t="s">
        <v>54</v>
      </c>
      <c r="B9" s="85" t="s">
        <v>55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</row>
    <row r="10" spans="1:14" ht="22.5" customHeight="1">
      <c r="A10" s="45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4" ht="22.5" customHeight="1">
      <c r="A11" s="45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3" spans="1:14" ht="25.5" customHeight="1">
      <c r="A13" s="43"/>
      <c r="B13" s="46">
        <v>42826</v>
      </c>
      <c r="C13" s="46">
        <v>42857</v>
      </c>
      <c r="D13" s="46">
        <v>42888</v>
      </c>
      <c r="E13" s="46">
        <v>42919</v>
      </c>
      <c r="F13" s="46">
        <v>42950</v>
      </c>
      <c r="G13" s="46">
        <v>42981</v>
      </c>
      <c r="H13" s="46">
        <v>43012</v>
      </c>
      <c r="I13" s="46">
        <v>43043</v>
      </c>
      <c r="J13" s="46">
        <v>43074</v>
      </c>
      <c r="K13" s="46">
        <v>43105</v>
      </c>
      <c r="L13" s="46">
        <v>43136</v>
      </c>
      <c r="M13" s="46">
        <v>43164</v>
      </c>
      <c r="N13" s="4" t="s">
        <v>74</v>
      </c>
    </row>
    <row r="14" spans="1:14" ht="28.5" customHeight="1">
      <c r="A14" s="43" t="s">
        <v>73</v>
      </c>
      <c r="B14" s="9">
        <v>15200</v>
      </c>
      <c r="C14" s="9">
        <v>15200</v>
      </c>
      <c r="D14" s="9">
        <v>15200</v>
      </c>
      <c r="E14" s="9">
        <v>15200</v>
      </c>
      <c r="F14" s="9">
        <v>15200</v>
      </c>
      <c r="G14" s="9">
        <v>15200</v>
      </c>
      <c r="H14" s="9">
        <v>15200</v>
      </c>
      <c r="I14" s="9">
        <v>15200</v>
      </c>
      <c r="J14" s="9">
        <v>15200</v>
      </c>
      <c r="K14" s="9">
        <f>15200+1000</f>
        <v>16200</v>
      </c>
      <c r="L14" s="9">
        <v>15200</v>
      </c>
      <c r="M14" s="9">
        <v>15200</v>
      </c>
      <c r="N14" s="42">
        <f>AVERAGE(B14:M14)</f>
        <v>15283.333333333334</v>
      </c>
    </row>
    <row r="15" spans="1:14" ht="20.25" customHeight="1">
      <c r="A15" s="45"/>
    </row>
    <row r="16" spans="1:14">
      <c r="A16" s="45"/>
    </row>
    <row r="17" spans="1:14">
      <c r="A17" s="45"/>
    </row>
    <row r="18" spans="1:14" ht="33" customHeight="1">
      <c r="A18" s="86" t="s">
        <v>56</v>
      </c>
      <c r="B18" s="86"/>
      <c r="C18" s="41"/>
      <c r="E18" s="86" t="s">
        <v>75</v>
      </c>
      <c r="F18" s="86"/>
    </row>
    <row r="19" spans="1:14" ht="33" customHeight="1">
      <c r="A19" s="9" t="s">
        <v>58</v>
      </c>
      <c r="B19" s="48">
        <f>N14</f>
        <v>15283.333333333334</v>
      </c>
      <c r="C19" s="6"/>
      <c r="E19" s="9" t="s">
        <v>58</v>
      </c>
      <c r="F19" s="48">
        <f>N14</f>
        <v>15283.333333333334</v>
      </c>
    </row>
    <row r="20" spans="1:14" ht="33" customHeight="1">
      <c r="A20" s="9" t="s">
        <v>57</v>
      </c>
      <c r="B20" s="9">
        <v>5.5</v>
      </c>
      <c r="C20" s="6"/>
      <c r="E20" s="9" t="s">
        <v>76</v>
      </c>
      <c r="F20" s="9">
        <v>1.5</v>
      </c>
    </row>
    <row r="21" spans="1:14" ht="33" customHeight="1">
      <c r="A21" s="9" t="s">
        <v>60</v>
      </c>
      <c r="B21" s="9">
        <v>2</v>
      </c>
      <c r="C21" s="6"/>
      <c r="E21" s="9" t="s">
        <v>77</v>
      </c>
      <c r="F21" s="9">
        <v>2</v>
      </c>
    </row>
    <row r="22" spans="1:14" ht="33" customHeight="1">
      <c r="A22" s="9" t="s">
        <v>59</v>
      </c>
      <c r="B22" s="48">
        <f>'解除合同+陪产假+加班工资'!B19</f>
        <v>15283.333333333334</v>
      </c>
      <c r="C22" s="6"/>
      <c r="E22" s="9" t="s">
        <v>78</v>
      </c>
      <c r="F22" s="54">
        <v>21.75</v>
      </c>
    </row>
    <row r="23" spans="1:14" ht="33" customHeight="1">
      <c r="A23" s="49" t="s">
        <v>71</v>
      </c>
      <c r="B23" s="49">
        <f>B19*B20*B21+B22</f>
        <v>183400.00000000003</v>
      </c>
      <c r="C23" s="41"/>
      <c r="E23" s="49" t="s">
        <v>31</v>
      </c>
      <c r="F23" s="53">
        <f>F19/F22*F20*F21</f>
        <v>2108.045977011494</v>
      </c>
    </row>
    <row r="24" spans="1:14" ht="33" customHeight="1">
      <c r="A24" s="41"/>
      <c r="B24" s="41"/>
      <c r="C24" s="41"/>
    </row>
    <row r="25" spans="1:14" ht="33" customHeight="1">
      <c r="A25" s="41"/>
      <c r="B25" s="41"/>
      <c r="C25" s="41"/>
    </row>
    <row r="26" spans="1:14" ht="33" customHeight="1">
      <c r="A26" s="43"/>
      <c r="B26" s="46">
        <v>42149</v>
      </c>
      <c r="C26" s="46">
        <v>42181</v>
      </c>
      <c r="D26" s="46">
        <v>42213</v>
      </c>
      <c r="E26" s="46">
        <v>42245</v>
      </c>
      <c r="F26" s="46">
        <v>42277</v>
      </c>
      <c r="G26" s="46">
        <v>42278</v>
      </c>
      <c r="H26" s="46">
        <v>42311</v>
      </c>
      <c r="I26" s="46">
        <v>42342</v>
      </c>
      <c r="J26" s="46">
        <v>42371</v>
      </c>
      <c r="K26" s="46">
        <v>42403</v>
      </c>
      <c r="L26" s="46">
        <v>42433</v>
      </c>
      <c r="M26" s="46">
        <v>42465</v>
      </c>
      <c r="N26" s="4"/>
    </row>
    <row r="27" spans="1:14" ht="33" customHeight="1">
      <c r="A27" s="43" t="s">
        <v>72</v>
      </c>
      <c r="B27" s="9">
        <v>15100</v>
      </c>
      <c r="C27" s="9">
        <v>15100</v>
      </c>
      <c r="D27" s="9">
        <v>15100</v>
      </c>
      <c r="E27" s="9">
        <v>15100</v>
      </c>
      <c r="F27" s="9">
        <v>15100</v>
      </c>
      <c r="G27" s="9">
        <v>15100</v>
      </c>
      <c r="H27" s="9">
        <v>15100</v>
      </c>
      <c r="I27" s="9">
        <v>15100</v>
      </c>
      <c r="J27" s="9">
        <v>15100</v>
      </c>
      <c r="K27" s="9">
        <v>15100</v>
      </c>
      <c r="L27" s="9">
        <v>15100</v>
      </c>
      <c r="M27" s="9">
        <v>15150</v>
      </c>
      <c r="N27" s="42">
        <f>AVERAGE(B27:M27)</f>
        <v>15104.166666666666</v>
      </c>
    </row>
    <row r="28" spans="1:14">
      <c r="A28" s="50"/>
      <c r="B28" s="50"/>
      <c r="C28" s="41"/>
    </row>
    <row r="29" spans="1:14" ht="25.5" customHeight="1">
      <c r="A29" s="86" t="s">
        <v>62</v>
      </c>
      <c r="B29" s="86"/>
      <c r="C29" s="41"/>
    </row>
    <row r="30" spans="1:14" ht="25.5" customHeight="1">
      <c r="A30" s="43" t="s">
        <v>63</v>
      </c>
      <c r="B30" s="48">
        <f>N27</f>
        <v>15104.166666666666</v>
      </c>
      <c r="C30" s="87"/>
    </row>
    <row r="31" spans="1:14" ht="25.5" customHeight="1">
      <c r="A31" s="43" t="s">
        <v>64</v>
      </c>
      <c r="B31" s="9">
        <v>20</v>
      </c>
      <c r="C31" s="87"/>
    </row>
    <row r="32" spans="1:14" ht="25.5" customHeight="1">
      <c r="A32" s="43" t="s">
        <v>65</v>
      </c>
      <c r="B32" s="9">
        <v>7</v>
      </c>
      <c r="C32" s="87"/>
    </row>
    <row r="33" spans="1:3" ht="25.5" customHeight="1">
      <c r="A33" s="43" t="s">
        <v>66</v>
      </c>
      <c r="B33" s="51">
        <v>21.75</v>
      </c>
      <c r="C33" s="87"/>
    </row>
    <row r="34" spans="1:3" ht="25.5" customHeight="1">
      <c r="A34" s="52" t="s">
        <v>71</v>
      </c>
      <c r="B34" s="53">
        <f>B30/B33*(B31-B32)</f>
        <v>9027.7777777777774</v>
      </c>
    </row>
  </sheetData>
  <mergeCells count="5">
    <mergeCell ref="B9:M9"/>
    <mergeCell ref="A18:B18"/>
    <mergeCell ref="A29:B29"/>
    <mergeCell ref="C30:C33"/>
    <mergeCell ref="E18:F18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topLeftCell="C1" workbookViewId="0">
      <selection activeCell="Q11" sqref="Q11"/>
    </sheetView>
  </sheetViews>
  <sheetFormatPr defaultRowHeight="13.5"/>
  <cols>
    <col min="1" max="1" width="9" style="5"/>
    <col min="2" max="2" width="12.75" style="5" customWidth="1"/>
    <col min="3" max="3" width="10.875" style="5" customWidth="1"/>
    <col min="4" max="5" width="9" style="5"/>
    <col min="6" max="6" width="11.875" style="5" customWidth="1"/>
    <col min="7" max="7" width="10.25" style="5" customWidth="1"/>
    <col min="8" max="8" width="10.625" style="5" customWidth="1"/>
    <col min="9" max="9" width="12.75" style="5" bestFit="1" customWidth="1"/>
    <col min="10" max="11" width="9" style="5"/>
    <col min="12" max="12" width="12.75" style="5" bestFit="1" customWidth="1"/>
    <col min="13" max="16384" width="9" style="5"/>
  </cols>
  <sheetData>
    <row r="1" spans="1:14" ht="22.5" customHeight="1">
      <c r="A1" s="4" t="s">
        <v>0</v>
      </c>
      <c r="B1" s="4" t="s">
        <v>20</v>
      </c>
      <c r="C1" s="4" t="s">
        <v>21</v>
      </c>
      <c r="D1" s="4" t="s">
        <v>8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22</v>
      </c>
    </row>
    <row r="2" spans="1:14" ht="22.5" customHeight="1">
      <c r="A2" s="4" t="s">
        <v>0</v>
      </c>
      <c r="B2" s="4"/>
      <c r="C2" s="4"/>
      <c r="D2" s="4">
        <v>7</v>
      </c>
      <c r="E2" s="4">
        <v>30</v>
      </c>
      <c r="F2" s="4">
        <v>31</v>
      </c>
      <c r="G2" s="4">
        <v>30</v>
      </c>
      <c r="H2" s="4">
        <v>31</v>
      </c>
      <c r="I2" s="4">
        <v>31</v>
      </c>
      <c r="J2" s="4">
        <v>30</v>
      </c>
      <c r="K2" s="4">
        <v>31</v>
      </c>
      <c r="L2" s="4">
        <v>30</v>
      </c>
      <c r="M2" s="4">
        <v>31</v>
      </c>
      <c r="N2" s="4">
        <f>SUM(B2:M2)</f>
        <v>282</v>
      </c>
    </row>
    <row r="3" spans="1:14" ht="22.5" customHeight="1">
      <c r="A3" s="4" t="s">
        <v>19</v>
      </c>
      <c r="B3" s="4">
        <v>31</v>
      </c>
      <c r="C3" s="4">
        <v>28</v>
      </c>
      <c r="D3" s="4">
        <v>31</v>
      </c>
      <c r="E3" s="4">
        <v>8</v>
      </c>
      <c r="F3" s="4"/>
      <c r="G3" s="4"/>
      <c r="H3" s="4"/>
      <c r="I3" s="4"/>
      <c r="J3" s="4"/>
      <c r="K3" s="4"/>
      <c r="L3" s="4"/>
      <c r="M3" s="4"/>
      <c r="N3" s="4">
        <f>SUM(B3:M3)</f>
        <v>98</v>
      </c>
    </row>
    <row r="4" spans="1:14" ht="28.5" customHeight="1">
      <c r="A4" s="88" t="s">
        <v>26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6"/>
      <c r="N4" s="6"/>
    </row>
    <row r="5" spans="1:14" ht="33" customHeight="1">
      <c r="A5" s="9"/>
      <c r="B5" s="9" t="s">
        <v>6</v>
      </c>
      <c r="C5" s="9" t="s">
        <v>49</v>
      </c>
      <c r="D5" s="9" t="s">
        <v>27</v>
      </c>
      <c r="E5" s="9"/>
      <c r="F5" s="10" t="s">
        <v>23</v>
      </c>
      <c r="G5" s="9" t="s">
        <v>24</v>
      </c>
      <c r="H5" s="9" t="s">
        <v>25</v>
      </c>
      <c r="I5" s="9" t="s">
        <v>30</v>
      </c>
      <c r="J5" s="9" t="s">
        <v>50</v>
      </c>
      <c r="K5" s="9" t="s">
        <v>51</v>
      </c>
      <c r="L5" s="9" t="s">
        <v>52</v>
      </c>
    </row>
    <row r="6" spans="1:14" ht="20.25" customHeight="1">
      <c r="A6" s="9" t="s">
        <v>0</v>
      </c>
      <c r="B6" s="9">
        <v>282</v>
      </c>
      <c r="C6" s="9">
        <v>365</v>
      </c>
      <c r="D6" s="9">
        <v>10</v>
      </c>
      <c r="E6" s="9">
        <f>B6/C6*D6</f>
        <v>7.7260273972602747</v>
      </c>
      <c r="F6" s="9">
        <v>7</v>
      </c>
      <c r="G6" s="9">
        <v>0</v>
      </c>
      <c r="H6" s="9">
        <f>F6-G6</f>
        <v>7</v>
      </c>
      <c r="I6" s="11">
        <f>工资计算!P2</f>
        <v>15000</v>
      </c>
      <c r="J6" s="9">
        <v>21.75</v>
      </c>
      <c r="K6" s="9">
        <v>3</v>
      </c>
      <c r="L6" s="11">
        <f>I6/J6*H6*K6</f>
        <v>14482.758620689656</v>
      </c>
    </row>
    <row r="7" spans="1:14" ht="20.25" customHeight="1">
      <c r="A7" s="9" t="s">
        <v>1</v>
      </c>
      <c r="B7" s="9">
        <v>365</v>
      </c>
      <c r="C7" s="9">
        <v>365</v>
      </c>
      <c r="D7" s="9">
        <v>10</v>
      </c>
      <c r="E7" s="9">
        <f t="shared" ref="E7:E11" si="0">B7/C7*D7</f>
        <v>10</v>
      </c>
      <c r="F7" s="9">
        <v>10</v>
      </c>
      <c r="G7" s="9">
        <v>5</v>
      </c>
      <c r="H7" s="9">
        <f t="shared" ref="H7:H10" si="1">F7-G7</f>
        <v>5</v>
      </c>
      <c r="I7" s="11">
        <f>工资计算!P3</f>
        <v>15037.5</v>
      </c>
      <c r="J7" s="9">
        <v>21.75</v>
      </c>
      <c r="K7" s="9">
        <v>3</v>
      </c>
      <c r="L7" s="11">
        <f t="shared" ref="L7:L11" si="2">I7/J7*H7*K7</f>
        <v>10370.689655172413</v>
      </c>
    </row>
    <row r="8" spans="1:14" ht="20.25" customHeight="1">
      <c r="A8" s="9" t="s">
        <v>2</v>
      </c>
      <c r="B8" s="9">
        <v>365</v>
      </c>
      <c r="C8" s="9">
        <v>365</v>
      </c>
      <c r="D8" s="9">
        <v>10</v>
      </c>
      <c r="E8" s="9">
        <f t="shared" si="0"/>
        <v>10</v>
      </c>
      <c r="F8" s="9">
        <v>10</v>
      </c>
      <c r="G8" s="9">
        <v>5</v>
      </c>
      <c r="H8" s="9">
        <f t="shared" si="1"/>
        <v>5</v>
      </c>
      <c r="I8" s="11">
        <f>工资计算!P4</f>
        <v>15087.5</v>
      </c>
      <c r="J8" s="9">
        <v>21.75</v>
      </c>
      <c r="K8" s="9">
        <v>3</v>
      </c>
      <c r="L8" s="11">
        <f t="shared" si="2"/>
        <v>10405.172413793105</v>
      </c>
    </row>
    <row r="9" spans="1:14" ht="20.25" customHeight="1">
      <c r="A9" s="9" t="s">
        <v>3</v>
      </c>
      <c r="B9" s="9">
        <v>365</v>
      </c>
      <c r="C9" s="9">
        <v>365</v>
      </c>
      <c r="D9" s="9">
        <v>10</v>
      </c>
      <c r="E9" s="9">
        <f t="shared" si="0"/>
        <v>10</v>
      </c>
      <c r="F9" s="9">
        <v>10</v>
      </c>
      <c r="G9" s="9">
        <v>5</v>
      </c>
      <c r="H9" s="9">
        <f t="shared" si="1"/>
        <v>5</v>
      </c>
      <c r="I9" s="11">
        <f>工资计算!P5</f>
        <v>15137.5</v>
      </c>
      <c r="J9" s="9">
        <v>21.75</v>
      </c>
      <c r="K9" s="9">
        <v>3</v>
      </c>
      <c r="L9" s="11">
        <f t="shared" si="2"/>
        <v>10439.655172413793</v>
      </c>
    </row>
    <row r="10" spans="1:14" ht="20.25" customHeight="1">
      <c r="A10" s="9" t="s">
        <v>4</v>
      </c>
      <c r="B10" s="9">
        <v>365</v>
      </c>
      <c r="C10" s="9">
        <v>365</v>
      </c>
      <c r="D10" s="9">
        <v>10</v>
      </c>
      <c r="E10" s="9">
        <f t="shared" si="0"/>
        <v>10</v>
      </c>
      <c r="F10" s="9">
        <v>10</v>
      </c>
      <c r="G10" s="9">
        <v>5</v>
      </c>
      <c r="H10" s="9">
        <f t="shared" si="1"/>
        <v>5</v>
      </c>
      <c r="I10" s="11">
        <f>工资计算!P6</f>
        <v>15187.5</v>
      </c>
      <c r="J10" s="9">
        <v>21.75</v>
      </c>
      <c r="K10" s="9">
        <v>3</v>
      </c>
      <c r="L10" s="11">
        <f t="shared" si="2"/>
        <v>10474.137931034482</v>
      </c>
    </row>
    <row r="11" spans="1:14" ht="20.25" customHeight="1">
      <c r="A11" s="9" t="s">
        <v>5</v>
      </c>
      <c r="B11" s="9">
        <v>98</v>
      </c>
      <c r="C11" s="9">
        <v>365</v>
      </c>
      <c r="D11" s="9">
        <v>10</v>
      </c>
      <c r="E11" s="9">
        <f t="shared" si="0"/>
        <v>2.6849315068493151</v>
      </c>
      <c r="F11" s="9">
        <v>2</v>
      </c>
      <c r="G11" s="9">
        <v>4</v>
      </c>
      <c r="H11" s="9">
        <v>0</v>
      </c>
      <c r="I11" s="11">
        <f>工资计算!P7</f>
        <v>15533.333333333334</v>
      </c>
      <c r="J11" s="9">
        <v>21.75</v>
      </c>
      <c r="K11" s="9">
        <v>3</v>
      </c>
      <c r="L11" s="11">
        <f t="shared" si="2"/>
        <v>0</v>
      </c>
    </row>
    <row r="12" spans="1:14" ht="24" customHeight="1">
      <c r="A12" s="9" t="s">
        <v>22</v>
      </c>
      <c r="B12" s="9"/>
      <c r="C12" s="9"/>
      <c r="D12" s="9"/>
      <c r="E12" s="9"/>
      <c r="F12" s="9"/>
      <c r="G12" s="9"/>
      <c r="H12" s="9">
        <v>27</v>
      </c>
      <c r="I12" s="11">
        <f>工资计算!P8</f>
        <v>15116.666666666666</v>
      </c>
      <c r="J12" s="9"/>
      <c r="K12" s="9"/>
      <c r="L12" s="11">
        <f>SUM(L6:L11)</f>
        <v>56172.413793103449</v>
      </c>
    </row>
  </sheetData>
  <mergeCells count="1">
    <mergeCell ref="A4:L4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G14"/>
  <sheetViews>
    <sheetView topLeftCell="A4" workbookViewId="0">
      <selection activeCell="E7" sqref="E7"/>
    </sheetView>
  </sheetViews>
  <sheetFormatPr defaultRowHeight="13.5"/>
  <cols>
    <col min="2" max="2" width="10.25" bestFit="1" customWidth="1"/>
    <col min="3" max="3" width="12" customWidth="1"/>
    <col min="4" max="4" width="12.375" customWidth="1"/>
    <col min="5" max="6" width="12.75" bestFit="1" customWidth="1"/>
  </cols>
  <sheetData>
    <row r="4" spans="1:7" ht="27" customHeight="1">
      <c r="A4" s="3" t="s">
        <v>29</v>
      </c>
      <c r="B4" s="7">
        <v>43101</v>
      </c>
      <c r="C4" s="7">
        <v>43132</v>
      </c>
      <c r="D4" s="7">
        <v>43160</v>
      </c>
      <c r="E4" s="7">
        <v>43191</v>
      </c>
      <c r="F4" s="3" t="s">
        <v>22</v>
      </c>
    </row>
    <row r="5" spans="1:7" ht="28.5" customHeight="1">
      <c r="A5" s="3" t="s">
        <v>32</v>
      </c>
      <c r="B5" s="3">
        <v>16200</v>
      </c>
      <c r="C5" s="3">
        <v>15200</v>
      </c>
      <c r="D5" s="3">
        <v>15200</v>
      </c>
      <c r="E5" s="8">
        <f>15250/21*5</f>
        <v>3630.9523809523807</v>
      </c>
      <c r="F5" s="3" t="s">
        <v>28</v>
      </c>
    </row>
    <row r="6" spans="1:7" ht="30.75" customHeight="1">
      <c r="A6" s="3" t="s">
        <v>33</v>
      </c>
      <c r="B6" s="9">
        <v>13950</v>
      </c>
      <c r="C6" s="9">
        <v>7700</v>
      </c>
      <c r="D6" s="10">
        <v>7700</v>
      </c>
      <c r="E6" s="11">
        <f>15000/21*5/2</f>
        <v>1785.7142857142858</v>
      </c>
      <c r="F6" s="9" t="s">
        <v>28</v>
      </c>
      <c r="G6" s="2"/>
    </row>
    <row r="7" spans="1:7" ht="26.25" customHeight="1">
      <c r="A7" s="3" t="s">
        <v>34</v>
      </c>
      <c r="B7" s="9">
        <f>B5-B6</f>
        <v>2250</v>
      </c>
      <c r="C7" s="9">
        <f t="shared" ref="C7:E7" si="0">C5-C6</f>
        <v>7500</v>
      </c>
      <c r="D7" s="9">
        <f t="shared" si="0"/>
        <v>7500</v>
      </c>
      <c r="E7" s="11">
        <f t="shared" si="0"/>
        <v>1845.238095238095</v>
      </c>
      <c r="F7" s="11">
        <f>SUM(B7:E7)</f>
        <v>19095.238095238095</v>
      </c>
      <c r="G7" s="2"/>
    </row>
    <row r="8" spans="1:7">
      <c r="B8" s="6"/>
      <c r="C8" s="6"/>
      <c r="D8" s="6"/>
      <c r="E8" s="6"/>
      <c r="F8" s="6"/>
      <c r="G8" s="2"/>
    </row>
    <row r="9" spans="1:7">
      <c r="B9" s="6"/>
      <c r="C9" s="6"/>
      <c r="D9" s="6"/>
      <c r="E9" s="6"/>
      <c r="F9" s="6"/>
      <c r="G9" s="2"/>
    </row>
    <row r="10" spans="1:7">
      <c r="B10" s="6"/>
      <c r="C10" s="6"/>
      <c r="D10" s="6"/>
      <c r="E10" s="6"/>
      <c r="F10" s="6"/>
      <c r="G10" s="2"/>
    </row>
    <row r="11" spans="1:7">
      <c r="B11" s="6"/>
      <c r="C11" s="6"/>
      <c r="D11" s="6"/>
      <c r="E11" s="6"/>
      <c r="F11" s="6"/>
      <c r="G11" s="2"/>
    </row>
    <row r="12" spans="1:7">
      <c r="B12" s="6"/>
      <c r="C12" s="6"/>
      <c r="D12" s="6"/>
      <c r="E12" s="6"/>
      <c r="F12" s="6"/>
      <c r="G12" s="2"/>
    </row>
    <row r="13" spans="1:7">
      <c r="B13" s="6"/>
      <c r="C13" s="6"/>
      <c r="D13" s="6"/>
      <c r="E13" s="6"/>
      <c r="F13" s="6"/>
      <c r="G13" s="2"/>
    </row>
    <row r="14" spans="1:7">
      <c r="B14" s="2"/>
      <c r="C14" s="2"/>
      <c r="D14" s="2"/>
      <c r="E14" s="2"/>
      <c r="F14" s="2"/>
      <c r="G14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H14" sqref="H14"/>
    </sheetView>
  </sheetViews>
  <sheetFormatPr defaultRowHeight="13.5"/>
  <cols>
    <col min="1" max="1" width="14.375" style="35" customWidth="1"/>
    <col min="2" max="8" width="10.375" style="35" customWidth="1"/>
    <col min="9" max="16384" width="9" style="35"/>
  </cols>
  <sheetData>
    <row r="1" spans="1:8" ht="29.25" customHeight="1">
      <c r="A1" s="124" t="s">
        <v>121</v>
      </c>
      <c r="B1" s="125"/>
      <c r="C1" s="125"/>
      <c r="D1" s="125"/>
      <c r="E1" s="125"/>
      <c r="F1" s="125"/>
      <c r="G1" s="125"/>
      <c r="H1" s="125"/>
    </row>
    <row r="2" spans="1:8" ht="25.5" customHeight="1">
      <c r="A2" s="121" t="s">
        <v>102</v>
      </c>
      <c r="B2" s="121" t="s">
        <v>103</v>
      </c>
      <c r="C2" s="121" t="s">
        <v>104</v>
      </c>
      <c r="D2" s="121" t="s">
        <v>2</v>
      </c>
      <c r="E2" s="121" t="s">
        <v>3</v>
      </c>
      <c r="F2" s="121" t="s">
        <v>4</v>
      </c>
      <c r="G2" s="121" t="s">
        <v>5</v>
      </c>
      <c r="H2" s="121" t="s">
        <v>105</v>
      </c>
    </row>
    <row r="3" spans="1:8" ht="23.25" customHeight="1">
      <c r="A3" s="121" t="s">
        <v>106</v>
      </c>
      <c r="B3" s="3">
        <v>15000</v>
      </c>
      <c r="C3" s="3">
        <f>[1]Sheet1!C8</f>
        <v>15000</v>
      </c>
      <c r="D3" s="3">
        <f>[1]Sheet1!C13</f>
        <v>15038</v>
      </c>
      <c r="E3" s="3">
        <f>[1]Sheet1!C18</f>
        <v>15088</v>
      </c>
      <c r="F3" s="3">
        <f>[1]Sheet1!C23</f>
        <v>15138</v>
      </c>
      <c r="G3" s="3">
        <f>[1]Sheet1!C28</f>
        <v>15188</v>
      </c>
      <c r="H3" s="3" t="s">
        <v>107</v>
      </c>
    </row>
    <row r="4" spans="1:8" ht="23.25" customHeight="1">
      <c r="A4" s="121" t="s">
        <v>108</v>
      </c>
      <c r="B4" s="122">
        <v>0.06</v>
      </c>
      <c r="C4" s="122">
        <v>0.06</v>
      </c>
      <c r="D4" s="122">
        <v>0.06</v>
      </c>
      <c r="E4" s="122">
        <v>0.06</v>
      </c>
      <c r="F4" s="122">
        <v>0.06</v>
      </c>
      <c r="G4" s="122">
        <v>0.06</v>
      </c>
      <c r="H4" s="3" t="s">
        <v>107</v>
      </c>
    </row>
    <row r="5" spans="1:8" ht="23.25" customHeight="1">
      <c r="A5" s="121" t="s">
        <v>109</v>
      </c>
      <c r="B5" s="3">
        <f>[1]Sheet1!O5</f>
        <v>8100</v>
      </c>
      <c r="C5" s="3">
        <f>[1]Sheet1!O10</f>
        <v>10800</v>
      </c>
      <c r="D5" s="8">
        <f>[1]Sheet1!O15</f>
        <v>10827.36</v>
      </c>
      <c r="E5" s="8">
        <f>[1]Sheet1!O20</f>
        <v>10863.36</v>
      </c>
      <c r="F5" s="8">
        <f>[1]Sheet1!O25</f>
        <v>10899.36</v>
      </c>
      <c r="G5" s="8">
        <f>[1]Sheet1!O30</f>
        <v>2733.84</v>
      </c>
      <c r="H5" s="8">
        <f>SUM(B5:G5)</f>
        <v>54223.92</v>
      </c>
    </row>
    <row r="6" spans="1:8" ht="23.25" customHeight="1">
      <c r="A6" s="121" t="s">
        <v>110</v>
      </c>
      <c r="B6" s="3">
        <f>[1]Sheet1!O6</f>
        <v>1080</v>
      </c>
      <c r="C6" s="3">
        <f>[1]Sheet1!O11</f>
        <v>1440</v>
      </c>
      <c r="D6" s="3">
        <f>[1]Sheet1!O16</f>
        <v>1440</v>
      </c>
      <c r="E6" s="3">
        <f>[1]Sheet1!O21</f>
        <v>1440</v>
      </c>
      <c r="F6" s="3">
        <f>[1]Sheet1!O26</f>
        <v>1440</v>
      </c>
      <c r="G6" s="3">
        <f>[1]Sheet1!O31</f>
        <v>360</v>
      </c>
      <c r="H6" s="3">
        <f t="shared" ref="H6:H7" si="0">SUM(B6:G6)</f>
        <v>7200</v>
      </c>
    </row>
    <row r="7" spans="1:8" ht="23.25" customHeight="1">
      <c r="A7" s="121" t="s">
        <v>111</v>
      </c>
      <c r="B7" s="3">
        <f>B5-B6</f>
        <v>7020</v>
      </c>
      <c r="C7" s="3">
        <f t="shared" ref="C7:G7" si="1">C5-C6</f>
        <v>9360</v>
      </c>
      <c r="D7" s="8">
        <f t="shared" si="1"/>
        <v>9387.36</v>
      </c>
      <c r="E7" s="8">
        <f t="shared" si="1"/>
        <v>9423.36</v>
      </c>
      <c r="F7" s="8">
        <f t="shared" si="1"/>
        <v>9459.36</v>
      </c>
      <c r="G7" s="8">
        <f t="shared" si="1"/>
        <v>2373.84</v>
      </c>
      <c r="H7" s="123">
        <f t="shared" si="0"/>
        <v>47023.92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"/>
  <sheetViews>
    <sheetView topLeftCell="A34" workbookViewId="0">
      <selection activeCell="K56" sqref="K56"/>
    </sheetView>
  </sheetViews>
  <sheetFormatPr defaultRowHeight="13.5"/>
  <cols>
    <col min="1" max="1" width="6.5" customWidth="1"/>
    <col min="2" max="2" width="12.375" customWidth="1"/>
    <col min="3" max="15" width="6.875" customWidth="1"/>
  </cols>
  <sheetData>
    <row r="1" spans="1:15" ht="37.5" customHeight="1">
      <c r="A1" s="89" t="s">
        <v>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15" ht="27.75" customHeight="1">
      <c r="A2" s="91" t="s">
        <v>29</v>
      </c>
      <c r="B2" s="92"/>
      <c r="C2" s="1" t="s">
        <v>20</v>
      </c>
      <c r="D2" s="1" t="s">
        <v>21</v>
      </c>
      <c r="E2" s="1" t="s">
        <v>7</v>
      </c>
      <c r="F2" s="1" t="s">
        <v>9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32" t="s">
        <v>44</v>
      </c>
    </row>
    <row r="3" spans="1:15" ht="23.25" customHeight="1">
      <c r="A3" s="93" t="s">
        <v>0</v>
      </c>
      <c r="B3" s="13" t="s">
        <v>35</v>
      </c>
      <c r="C3" s="13"/>
      <c r="D3" s="13"/>
      <c r="E3" s="13"/>
      <c r="F3" s="13">
        <f>工资计算!E2</f>
        <v>15000</v>
      </c>
      <c r="G3" s="13">
        <f>工资计算!F2</f>
        <v>15000</v>
      </c>
      <c r="H3" s="13">
        <f>工资计算!G2</f>
        <v>15000</v>
      </c>
      <c r="I3" s="13">
        <f>工资计算!H2</f>
        <v>15000</v>
      </c>
      <c r="J3" s="13">
        <f>工资计算!I2</f>
        <v>15000</v>
      </c>
      <c r="K3" s="13">
        <f>工资计算!J2</f>
        <v>15000</v>
      </c>
      <c r="L3" s="13">
        <f>工资计算!K2</f>
        <v>15000</v>
      </c>
      <c r="M3" s="13">
        <f>工资计算!L2</f>
        <v>15000</v>
      </c>
      <c r="N3" s="13">
        <f>工资计算!M2</f>
        <v>15000</v>
      </c>
      <c r="O3" s="1"/>
    </row>
    <row r="4" spans="1:15" ht="23.25" customHeight="1">
      <c r="A4" s="93"/>
      <c r="B4" s="13" t="s">
        <v>43</v>
      </c>
      <c r="C4" s="13"/>
      <c r="D4" s="13"/>
      <c r="E4" s="13"/>
      <c r="F4" s="14">
        <v>0.06</v>
      </c>
      <c r="G4" s="14">
        <v>0.06</v>
      </c>
      <c r="H4" s="14">
        <v>0.06</v>
      </c>
      <c r="I4" s="14">
        <v>0.06</v>
      </c>
      <c r="J4" s="14">
        <v>0.06</v>
      </c>
      <c r="K4" s="14">
        <v>0.06</v>
      </c>
      <c r="L4" s="14">
        <v>0.06</v>
      </c>
      <c r="M4" s="14">
        <v>0.06</v>
      </c>
      <c r="N4" s="14">
        <v>0.06</v>
      </c>
      <c r="O4" s="1"/>
    </row>
    <row r="5" spans="1:15" ht="23.25" customHeight="1">
      <c r="A5" s="93"/>
      <c r="B5" s="13" t="s">
        <v>36</v>
      </c>
      <c r="C5" s="13"/>
      <c r="D5" s="13"/>
      <c r="E5" s="13"/>
      <c r="F5" s="13">
        <f>F3*F4</f>
        <v>900</v>
      </c>
      <c r="G5" s="13">
        <f t="shared" ref="G5:N5" si="0">G3*G4</f>
        <v>900</v>
      </c>
      <c r="H5" s="13">
        <f t="shared" si="0"/>
        <v>900</v>
      </c>
      <c r="I5" s="13">
        <f t="shared" si="0"/>
        <v>900</v>
      </c>
      <c r="J5" s="13">
        <f t="shared" si="0"/>
        <v>900</v>
      </c>
      <c r="K5" s="13">
        <f t="shared" si="0"/>
        <v>900</v>
      </c>
      <c r="L5" s="13">
        <f t="shared" si="0"/>
        <v>900</v>
      </c>
      <c r="M5" s="13">
        <f t="shared" si="0"/>
        <v>900</v>
      </c>
      <c r="N5" s="13">
        <f t="shared" si="0"/>
        <v>900</v>
      </c>
      <c r="O5" s="1"/>
    </row>
    <row r="6" spans="1:15" ht="23.25" customHeight="1">
      <c r="A6" s="93"/>
      <c r="B6" s="13" t="s">
        <v>37</v>
      </c>
      <c r="C6" s="13"/>
      <c r="D6" s="13"/>
      <c r="E6" s="13"/>
      <c r="F6" s="13">
        <v>120</v>
      </c>
      <c r="G6" s="13">
        <v>120</v>
      </c>
      <c r="H6" s="13">
        <v>120</v>
      </c>
      <c r="I6" s="13">
        <v>120</v>
      </c>
      <c r="J6" s="13">
        <v>120</v>
      </c>
      <c r="K6" s="13">
        <v>120</v>
      </c>
      <c r="L6" s="13">
        <v>120</v>
      </c>
      <c r="M6" s="13">
        <v>120</v>
      </c>
      <c r="N6" s="13">
        <v>120</v>
      </c>
      <c r="O6" s="1"/>
    </row>
    <row r="7" spans="1:15" s="12" customFormat="1" ht="29.25" customHeight="1">
      <c r="A7" s="93"/>
      <c r="B7" s="15" t="s">
        <v>38</v>
      </c>
      <c r="C7" s="15"/>
      <c r="D7" s="15"/>
      <c r="E7" s="15"/>
      <c r="F7" s="15">
        <f>F5-F6</f>
        <v>780</v>
      </c>
      <c r="G7" s="15">
        <f t="shared" ref="G7:N7" si="1">G5-G6</f>
        <v>780</v>
      </c>
      <c r="H7" s="15">
        <f t="shared" si="1"/>
        <v>780</v>
      </c>
      <c r="I7" s="15">
        <f t="shared" si="1"/>
        <v>780</v>
      </c>
      <c r="J7" s="15">
        <f t="shared" si="1"/>
        <v>780</v>
      </c>
      <c r="K7" s="15">
        <f t="shared" si="1"/>
        <v>780</v>
      </c>
      <c r="L7" s="15">
        <f t="shared" si="1"/>
        <v>780</v>
      </c>
      <c r="M7" s="15">
        <f t="shared" si="1"/>
        <v>780</v>
      </c>
      <c r="N7" s="15">
        <f t="shared" si="1"/>
        <v>780</v>
      </c>
      <c r="O7" s="33">
        <f>SUM(C7:N7)</f>
        <v>7020</v>
      </c>
    </row>
    <row r="8" spans="1:15" ht="23.25" customHeight="1">
      <c r="A8" s="94" t="s">
        <v>39</v>
      </c>
      <c r="B8" s="16" t="s">
        <v>35</v>
      </c>
      <c r="C8" s="16">
        <v>15000</v>
      </c>
      <c r="D8" s="16">
        <v>15000</v>
      </c>
      <c r="E8" s="16">
        <v>15000</v>
      </c>
      <c r="F8" s="16">
        <v>15000</v>
      </c>
      <c r="G8" s="16">
        <v>15000</v>
      </c>
      <c r="H8" s="16">
        <v>15000</v>
      </c>
      <c r="I8" s="16">
        <v>15000</v>
      </c>
      <c r="J8" s="16">
        <v>15000</v>
      </c>
      <c r="K8" s="16">
        <v>15000</v>
      </c>
      <c r="L8" s="16">
        <v>15000</v>
      </c>
      <c r="M8" s="16">
        <v>15000</v>
      </c>
      <c r="N8" s="16">
        <v>15000</v>
      </c>
      <c r="O8" s="33"/>
    </row>
    <row r="9" spans="1:15" ht="23.25" customHeight="1">
      <c r="A9" s="94"/>
      <c r="B9" s="16" t="s">
        <v>43</v>
      </c>
      <c r="C9" s="17">
        <v>0.06</v>
      </c>
      <c r="D9" s="17">
        <v>0.06</v>
      </c>
      <c r="E9" s="17">
        <v>0.06</v>
      </c>
      <c r="F9" s="17">
        <v>0.06</v>
      </c>
      <c r="G9" s="17">
        <v>0.06</v>
      </c>
      <c r="H9" s="17">
        <v>0.06</v>
      </c>
      <c r="I9" s="17">
        <v>0.06</v>
      </c>
      <c r="J9" s="17">
        <v>0.06</v>
      </c>
      <c r="K9" s="17">
        <v>0.06</v>
      </c>
      <c r="L9" s="17">
        <v>0.06</v>
      </c>
      <c r="M9" s="17">
        <v>0.06</v>
      </c>
      <c r="N9" s="17">
        <v>0.06</v>
      </c>
      <c r="O9" s="33"/>
    </row>
    <row r="10" spans="1:15" ht="23.25" customHeight="1">
      <c r="A10" s="94"/>
      <c r="B10" s="16" t="s">
        <v>36</v>
      </c>
      <c r="C10" s="16">
        <f>C8*C9</f>
        <v>900</v>
      </c>
      <c r="D10" s="16">
        <f t="shared" ref="D10:N10" si="2">D8*D9</f>
        <v>900</v>
      </c>
      <c r="E10" s="16">
        <f t="shared" si="2"/>
        <v>900</v>
      </c>
      <c r="F10" s="16">
        <f t="shared" si="2"/>
        <v>900</v>
      </c>
      <c r="G10" s="16">
        <f t="shared" si="2"/>
        <v>900</v>
      </c>
      <c r="H10" s="16">
        <f t="shared" si="2"/>
        <v>900</v>
      </c>
      <c r="I10" s="16">
        <f t="shared" si="2"/>
        <v>900</v>
      </c>
      <c r="J10" s="16">
        <f t="shared" si="2"/>
        <v>900</v>
      </c>
      <c r="K10" s="16">
        <f t="shared" si="2"/>
        <v>900</v>
      </c>
      <c r="L10" s="16">
        <f t="shared" si="2"/>
        <v>900</v>
      </c>
      <c r="M10" s="16">
        <f t="shared" si="2"/>
        <v>900</v>
      </c>
      <c r="N10" s="16">
        <f t="shared" si="2"/>
        <v>900</v>
      </c>
      <c r="O10" s="33"/>
    </row>
    <row r="11" spans="1:15" ht="23.25" customHeight="1">
      <c r="A11" s="94"/>
      <c r="B11" s="16" t="s">
        <v>37</v>
      </c>
      <c r="C11" s="16">
        <v>120</v>
      </c>
      <c r="D11" s="16">
        <v>120</v>
      </c>
      <c r="E11" s="16">
        <v>120</v>
      </c>
      <c r="F11" s="16">
        <v>120</v>
      </c>
      <c r="G11" s="16">
        <v>120</v>
      </c>
      <c r="H11" s="16">
        <v>120</v>
      </c>
      <c r="I11" s="16">
        <v>120</v>
      </c>
      <c r="J11" s="16">
        <v>120</v>
      </c>
      <c r="K11" s="16">
        <v>120</v>
      </c>
      <c r="L11" s="16">
        <v>120</v>
      </c>
      <c r="M11" s="16">
        <v>120</v>
      </c>
      <c r="N11" s="16">
        <v>120</v>
      </c>
      <c r="O11" s="33"/>
    </row>
    <row r="12" spans="1:15" s="12" customFormat="1" ht="28.5" customHeight="1">
      <c r="A12" s="94"/>
      <c r="B12" s="18" t="s">
        <v>38</v>
      </c>
      <c r="C12" s="18">
        <f>C10-C11</f>
        <v>780</v>
      </c>
      <c r="D12" s="18">
        <f t="shared" ref="D12:N12" si="3">D10-D11</f>
        <v>780</v>
      </c>
      <c r="E12" s="18">
        <f t="shared" si="3"/>
        <v>780</v>
      </c>
      <c r="F12" s="18">
        <f t="shared" si="3"/>
        <v>780</v>
      </c>
      <c r="G12" s="18">
        <f t="shared" si="3"/>
        <v>780</v>
      </c>
      <c r="H12" s="18">
        <f t="shared" si="3"/>
        <v>780</v>
      </c>
      <c r="I12" s="18">
        <f t="shared" si="3"/>
        <v>780</v>
      </c>
      <c r="J12" s="18">
        <f t="shared" si="3"/>
        <v>780</v>
      </c>
      <c r="K12" s="18">
        <f t="shared" si="3"/>
        <v>780</v>
      </c>
      <c r="L12" s="18">
        <f t="shared" si="3"/>
        <v>780</v>
      </c>
      <c r="M12" s="18">
        <f t="shared" si="3"/>
        <v>780</v>
      </c>
      <c r="N12" s="18">
        <f t="shared" si="3"/>
        <v>780</v>
      </c>
      <c r="O12" s="33">
        <f t="shared" ref="O12:O32" si="4">SUM(C12:N12)</f>
        <v>9360</v>
      </c>
    </row>
    <row r="13" spans="1:15" ht="23.25" customHeight="1">
      <c r="A13" s="95" t="s">
        <v>40</v>
      </c>
      <c r="B13" s="19" t="s">
        <v>35</v>
      </c>
      <c r="C13" s="19">
        <v>15038</v>
      </c>
      <c r="D13" s="19">
        <v>15038</v>
      </c>
      <c r="E13" s="19">
        <v>15038</v>
      </c>
      <c r="F13" s="19">
        <v>15038</v>
      </c>
      <c r="G13" s="19">
        <v>15038</v>
      </c>
      <c r="H13" s="19">
        <v>15038</v>
      </c>
      <c r="I13" s="19">
        <v>15038</v>
      </c>
      <c r="J13" s="19">
        <v>15038</v>
      </c>
      <c r="K13" s="19">
        <v>15038</v>
      </c>
      <c r="L13" s="19">
        <v>15038</v>
      </c>
      <c r="M13" s="19">
        <v>15038</v>
      </c>
      <c r="N13" s="19">
        <v>15038</v>
      </c>
      <c r="O13" s="33"/>
    </row>
    <row r="14" spans="1:15" ht="23.25" customHeight="1">
      <c r="A14" s="95"/>
      <c r="B14" s="19" t="s">
        <v>43</v>
      </c>
      <c r="C14" s="20">
        <v>0.06</v>
      </c>
      <c r="D14" s="20">
        <v>0.06</v>
      </c>
      <c r="E14" s="20">
        <v>0.06</v>
      </c>
      <c r="F14" s="20">
        <v>0.06</v>
      </c>
      <c r="G14" s="20">
        <v>0.06</v>
      </c>
      <c r="H14" s="20">
        <v>0.06</v>
      </c>
      <c r="I14" s="20">
        <v>0.06</v>
      </c>
      <c r="J14" s="20">
        <v>0.06</v>
      </c>
      <c r="K14" s="20">
        <v>0.06</v>
      </c>
      <c r="L14" s="20">
        <v>0.06</v>
      </c>
      <c r="M14" s="20">
        <v>0.06</v>
      </c>
      <c r="N14" s="20">
        <v>0.06</v>
      </c>
      <c r="O14" s="33"/>
    </row>
    <row r="15" spans="1:15" ht="23.25" customHeight="1">
      <c r="A15" s="95"/>
      <c r="B15" s="19" t="s">
        <v>36</v>
      </c>
      <c r="C15" s="19">
        <f>C13*C14</f>
        <v>902.28</v>
      </c>
      <c r="D15" s="19">
        <f t="shared" ref="D15:N15" si="5">D13*D14</f>
        <v>902.28</v>
      </c>
      <c r="E15" s="19">
        <f t="shared" si="5"/>
        <v>902.28</v>
      </c>
      <c r="F15" s="19">
        <f t="shared" si="5"/>
        <v>902.28</v>
      </c>
      <c r="G15" s="19">
        <f t="shared" si="5"/>
        <v>902.28</v>
      </c>
      <c r="H15" s="19">
        <f t="shared" si="5"/>
        <v>902.28</v>
      </c>
      <c r="I15" s="19">
        <f t="shared" si="5"/>
        <v>902.28</v>
      </c>
      <c r="J15" s="19">
        <f t="shared" si="5"/>
        <v>902.28</v>
      </c>
      <c r="K15" s="19">
        <f t="shared" si="5"/>
        <v>902.28</v>
      </c>
      <c r="L15" s="19">
        <f t="shared" si="5"/>
        <v>902.28</v>
      </c>
      <c r="M15" s="19">
        <f t="shared" si="5"/>
        <v>902.28</v>
      </c>
      <c r="N15" s="19">
        <f t="shared" si="5"/>
        <v>902.28</v>
      </c>
      <c r="O15" s="33"/>
    </row>
    <row r="16" spans="1:15" ht="23.25" customHeight="1">
      <c r="A16" s="95"/>
      <c r="B16" s="19" t="s">
        <v>37</v>
      </c>
      <c r="C16" s="19">
        <v>120</v>
      </c>
      <c r="D16" s="19">
        <v>120</v>
      </c>
      <c r="E16" s="19">
        <v>120</v>
      </c>
      <c r="F16" s="19">
        <v>120</v>
      </c>
      <c r="G16" s="19">
        <v>120</v>
      </c>
      <c r="H16" s="19">
        <v>120</v>
      </c>
      <c r="I16" s="19">
        <v>120</v>
      </c>
      <c r="J16" s="19">
        <v>120</v>
      </c>
      <c r="K16" s="19">
        <v>120</v>
      </c>
      <c r="L16" s="19">
        <v>120</v>
      </c>
      <c r="M16" s="19">
        <v>120</v>
      </c>
      <c r="N16" s="19">
        <v>120</v>
      </c>
      <c r="O16" s="33"/>
    </row>
    <row r="17" spans="1:15" s="12" customFormat="1" ht="23.25" customHeight="1">
      <c r="A17" s="95"/>
      <c r="B17" s="21" t="s">
        <v>38</v>
      </c>
      <c r="C17" s="21">
        <f>C15-C16</f>
        <v>782.28</v>
      </c>
      <c r="D17" s="21">
        <f t="shared" ref="D17:N17" si="6">D15-D16</f>
        <v>782.28</v>
      </c>
      <c r="E17" s="21">
        <f t="shared" si="6"/>
        <v>782.28</v>
      </c>
      <c r="F17" s="21">
        <f t="shared" si="6"/>
        <v>782.28</v>
      </c>
      <c r="G17" s="21">
        <f t="shared" si="6"/>
        <v>782.28</v>
      </c>
      <c r="H17" s="21">
        <f t="shared" si="6"/>
        <v>782.28</v>
      </c>
      <c r="I17" s="21">
        <f t="shared" si="6"/>
        <v>782.28</v>
      </c>
      <c r="J17" s="21">
        <f t="shared" si="6"/>
        <v>782.28</v>
      </c>
      <c r="K17" s="21">
        <f t="shared" si="6"/>
        <v>782.28</v>
      </c>
      <c r="L17" s="21">
        <f t="shared" si="6"/>
        <v>782.28</v>
      </c>
      <c r="M17" s="21">
        <f t="shared" si="6"/>
        <v>782.28</v>
      </c>
      <c r="N17" s="21">
        <f t="shared" si="6"/>
        <v>782.28</v>
      </c>
      <c r="O17" s="33">
        <f t="shared" si="4"/>
        <v>9387.3599999999988</v>
      </c>
    </row>
    <row r="18" spans="1:15" ht="23.25" customHeight="1">
      <c r="A18" s="96" t="s">
        <v>41</v>
      </c>
      <c r="B18" s="22" t="s">
        <v>35</v>
      </c>
      <c r="C18" s="22">
        <v>15088</v>
      </c>
      <c r="D18" s="22">
        <v>15088</v>
      </c>
      <c r="E18" s="22">
        <v>15088</v>
      </c>
      <c r="F18" s="22">
        <v>15088</v>
      </c>
      <c r="G18" s="22">
        <v>15088</v>
      </c>
      <c r="H18" s="22">
        <v>15088</v>
      </c>
      <c r="I18" s="22">
        <v>15088</v>
      </c>
      <c r="J18" s="22">
        <v>15088</v>
      </c>
      <c r="K18" s="22">
        <v>15088</v>
      </c>
      <c r="L18" s="22">
        <v>15088</v>
      </c>
      <c r="M18" s="22">
        <v>15088</v>
      </c>
      <c r="N18" s="22">
        <v>15088</v>
      </c>
      <c r="O18" s="33"/>
    </row>
    <row r="19" spans="1:15" ht="23.25" customHeight="1">
      <c r="A19" s="96"/>
      <c r="B19" s="22" t="s">
        <v>43</v>
      </c>
      <c r="C19" s="23">
        <v>0.05</v>
      </c>
      <c r="D19" s="23">
        <v>0.05</v>
      </c>
      <c r="E19" s="23">
        <v>0.05</v>
      </c>
      <c r="F19" s="23">
        <v>0.05</v>
      </c>
      <c r="G19" s="23">
        <v>0.05</v>
      </c>
      <c r="H19" s="23">
        <v>0.05</v>
      </c>
      <c r="I19" s="23">
        <v>0.05</v>
      </c>
      <c r="J19" s="23">
        <v>0.05</v>
      </c>
      <c r="K19" s="23">
        <v>0.05</v>
      </c>
      <c r="L19" s="23">
        <v>0.05</v>
      </c>
      <c r="M19" s="23">
        <v>0.05</v>
      </c>
      <c r="N19" s="23">
        <v>0.05</v>
      </c>
      <c r="O19" s="33"/>
    </row>
    <row r="20" spans="1:15" ht="23.25" customHeight="1">
      <c r="A20" s="96"/>
      <c r="B20" s="22" t="s">
        <v>36</v>
      </c>
      <c r="C20" s="22">
        <f>C18*C19</f>
        <v>754.40000000000009</v>
      </c>
      <c r="D20" s="22">
        <f t="shared" ref="D20:N20" si="7">D18*D19</f>
        <v>754.40000000000009</v>
      </c>
      <c r="E20" s="22">
        <f t="shared" si="7"/>
        <v>754.40000000000009</v>
      </c>
      <c r="F20" s="22">
        <f t="shared" si="7"/>
        <v>754.40000000000009</v>
      </c>
      <c r="G20" s="22">
        <f t="shared" si="7"/>
        <v>754.40000000000009</v>
      </c>
      <c r="H20" s="22">
        <f t="shared" si="7"/>
        <v>754.40000000000009</v>
      </c>
      <c r="I20" s="22">
        <f t="shared" si="7"/>
        <v>754.40000000000009</v>
      </c>
      <c r="J20" s="22">
        <f t="shared" si="7"/>
        <v>754.40000000000009</v>
      </c>
      <c r="K20" s="22">
        <f t="shared" si="7"/>
        <v>754.40000000000009</v>
      </c>
      <c r="L20" s="22">
        <f t="shared" si="7"/>
        <v>754.40000000000009</v>
      </c>
      <c r="M20" s="22">
        <f t="shared" si="7"/>
        <v>754.40000000000009</v>
      </c>
      <c r="N20" s="22">
        <f t="shared" si="7"/>
        <v>754.40000000000009</v>
      </c>
      <c r="O20" s="33"/>
    </row>
    <row r="21" spans="1:15" ht="23.25" customHeight="1">
      <c r="A21" s="96"/>
      <c r="B21" s="22" t="s">
        <v>37</v>
      </c>
      <c r="C21" s="22">
        <v>120</v>
      </c>
      <c r="D21" s="22">
        <v>120</v>
      </c>
      <c r="E21" s="22">
        <v>120</v>
      </c>
      <c r="F21" s="22">
        <v>120</v>
      </c>
      <c r="G21" s="22">
        <v>120</v>
      </c>
      <c r="H21" s="22">
        <v>120</v>
      </c>
      <c r="I21" s="22">
        <v>120</v>
      </c>
      <c r="J21" s="22">
        <v>120</v>
      </c>
      <c r="K21" s="22">
        <v>120</v>
      </c>
      <c r="L21" s="22">
        <v>120</v>
      </c>
      <c r="M21" s="22">
        <v>120</v>
      </c>
      <c r="N21" s="22">
        <v>120</v>
      </c>
      <c r="O21" s="33"/>
    </row>
    <row r="22" spans="1:15" s="12" customFormat="1" ht="23.25" customHeight="1">
      <c r="A22" s="96"/>
      <c r="B22" s="24" t="s">
        <v>38</v>
      </c>
      <c r="C22" s="24">
        <f>C20-C21</f>
        <v>634.40000000000009</v>
      </c>
      <c r="D22" s="24">
        <f t="shared" ref="D22:N22" si="8">D20-D21</f>
        <v>634.40000000000009</v>
      </c>
      <c r="E22" s="24">
        <f t="shared" si="8"/>
        <v>634.40000000000009</v>
      </c>
      <c r="F22" s="24">
        <f t="shared" si="8"/>
        <v>634.40000000000009</v>
      </c>
      <c r="G22" s="24">
        <f t="shared" si="8"/>
        <v>634.40000000000009</v>
      </c>
      <c r="H22" s="24">
        <f t="shared" si="8"/>
        <v>634.40000000000009</v>
      </c>
      <c r="I22" s="24">
        <f t="shared" si="8"/>
        <v>634.40000000000009</v>
      </c>
      <c r="J22" s="24">
        <f t="shared" si="8"/>
        <v>634.40000000000009</v>
      </c>
      <c r="K22" s="24">
        <f t="shared" si="8"/>
        <v>634.40000000000009</v>
      </c>
      <c r="L22" s="24">
        <f t="shared" si="8"/>
        <v>634.40000000000009</v>
      </c>
      <c r="M22" s="24">
        <f t="shared" si="8"/>
        <v>634.40000000000009</v>
      </c>
      <c r="N22" s="24">
        <f t="shared" si="8"/>
        <v>634.40000000000009</v>
      </c>
      <c r="O22" s="33">
        <f t="shared" si="4"/>
        <v>7612.7999999999993</v>
      </c>
    </row>
    <row r="23" spans="1:15" ht="23.25" customHeight="1">
      <c r="A23" s="97" t="s">
        <v>42</v>
      </c>
      <c r="B23" s="25" t="s">
        <v>35</v>
      </c>
      <c r="C23" s="25">
        <v>15138</v>
      </c>
      <c r="D23" s="25">
        <v>15138</v>
      </c>
      <c r="E23" s="25">
        <v>15138</v>
      </c>
      <c r="F23" s="25">
        <v>15138</v>
      </c>
      <c r="G23" s="25">
        <v>15138</v>
      </c>
      <c r="H23" s="25">
        <v>15138</v>
      </c>
      <c r="I23" s="25">
        <v>15138</v>
      </c>
      <c r="J23" s="25">
        <v>15138</v>
      </c>
      <c r="K23" s="25">
        <v>15138</v>
      </c>
      <c r="L23" s="25">
        <v>15138</v>
      </c>
      <c r="M23" s="25">
        <v>15138</v>
      </c>
      <c r="N23" s="25">
        <v>15138</v>
      </c>
      <c r="O23" s="33"/>
    </row>
    <row r="24" spans="1:15" ht="23.25" customHeight="1">
      <c r="A24" s="97"/>
      <c r="B24" s="25" t="s">
        <v>43</v>
      </c>
      <c r="C24" s="26">
        <v>0.05</v>
      </c>
      <c r="D24" s="26">
        <v>0.05</v>
      </c>
      <c r="E24" s="26">
        <v>0.05</v>
      </c>
      <c r="F24" s="26">
        <v>0.05</v>
      </c>
      <c r="G24" s="26">
        <v>0.05</v>
      </c>
      <c r="H24" s="26">
        <v>0.05</v>
      </c>
      <c r="I24" s="26">
        <v>0.05</v>
      </c>
      <c r="J24" s="26">
        <v>0.05</v>
      </c>
      <c r="K24" s="26">
        <v>0.05</v>
      </c>
      <c r="L24" s="26">
        <v>0.05</v>
      </c>
      <c r="M24" s="26">
        <v>0.05</v>
      </c>
      <c r="N24" s="26">
        <v>0.05</v>
      </c>
      <c r="O24" s="33"/>
    </row>
    <row r="25" spans="1:15" ht="23.25" customHeight="1">
      <c r="A25" s="97"/>
      <c r="B25" s="25" t="s">
        <v>36</v>
      </c>
      <c r="C25" s="31">
        <f>C23*C24</f>
        <v>756.90000000000009</v>
      </c>
      <c r="D25" s="31">
        <f t="shared" ref="D25:N25" si="9">D23*D24</f>
        <v>756.90000000000009</v>
      </c>
      <c r="E25" s="31">
        <f t="shared" si="9"/>
        <v>756.90000000000009</v>
      </c>
      <c r="F25" s="31">
        <f t="shared" si="9"/>
        <v>756.90000000000009</v>
      </c>
      <c r="G25" s="31">
        <f t="shared" si="9"/>
        <v>756.90000000000009</v>
      </c>
      <c r="H25" s="31">
        <f t="shared" si="9"/>
        <v>756.90000000000009</v>
      </c>
      <c r="I25" s="31">
        <f t="shared" si="9"/>
        <v>756.90000000000009</v>
      </c>
      <c r="J25" s="31">
        <f t="shared" si="9"/>
        <v>756.90000000000009</v>
      </c>
      <c r="K25" s="31">
        <f t="shared" si="9"/>
        <v>756.90000000000009</v>
      </c>
      <c r="L25" s="31">
        <f t="shared" si="9"/>
        <v>756.90000000000009</v>
      </c>
      <c r="M25" s="31">
        <f t="shared" si="9"/>
        <v>756.90000000000009</v>
      </c>
      <c r="N25" s="31">
        <f t="shared" si="9"/>
        <v>756.90000000000009</v>
      </c>
      <c r="O25" s="33"/>
    </row>
    <row r="26" spans="1:15" ht="23.25" customHeight="1">
      <c r="A26" s="97"/>
      <c r="B26" s="25" t="s">
        <v>37</v>
      </c>
      <c r="C26" s="25">
        <v>120</v>
      </c>
      <c r="D26" s="25">
        <v>120</v>
      </c>
      <c r="E26" s="25">
        <v>120</v>
      </c>
      <c r="F26" s="25">
        <v>120</v>
      </c>
      <c r="G26" s="25">
        <v>120</v>
      </c>
      <c r="H26" s="25">
        <v>120</v>
      </c>
      <c r="I26" s="25">
        <v>120</v>
      </c>
      <c r="J26" s="25">
        <v>120</v>
      </c>
      <c r="K26" s="25">
        <v>120</v>
      </c>
      <c r="L26" s="25">
        <v>120</v>
      </c>
      <c r="M26" s="25">
        <v>120</v>
      </c>
      <c r="N26" s="25">
        <v>120</v>
      </c>
      <c r="O26" s="33"/>
    </row>
    <row r="27" spans="1:15" s="12" customFormat="1" ht="23.25" customHeight="1">
      <c r="A27" s="97"/>
      <c r="B27" s="27" t="s">
        <v>38</v>
      </c>
      <c r="C27" s="27">
        <f>C25-C26</f>
        <v>636.90000000000009</v>
      </c>
      <c r="D27" s="27">
        <f t="shared" ref="D27:N27" si="10">D25-D26</f>
        <v>636.90000000000009</v>
      </c>
      <c r="E27" s="27">
        <f t="shared" si="10"/>
        <v>636.90000000000009</v>
      </c>
      <c r="F27" s="27">
        <f t="shared" si="10"/>
        <v>636.90000000000009</v>
      </c>
      <c r="G27" s="27">
        <f t="shared" si="10"/>
        <v>636.90000000000009</v>
      </c>
      <c r="H27" s="27">
        <f t="shared" si="10"/>
        <v>636.90000000000009</v>
      </c>
      <c r="I27" s="27">
        <f t="shared" si="10"/>
        <v>636.90000000000009</v>
      </c>
      <c r="J27" s="27">
        <f t="shared" si="10"/>
        <v>636.90000000000009</v>
      </c>
      <c r="K27" s="27">
        <f t="shared" si="10"/>
        <v>636.90000000000009</v>
      </c>
      <c r="L27" s="27">
        <f t="shared" si="10"/>
        <v>636.90000000000009</v>
      </c>
      <c r="M27" s="27">
        <f t="shared" si="10"/>
        <v>636.90000000000009</v>
      </c>
      <c r="N27" s="27">
        <f t="shared" si="10"/>
        <v>636.90000000000009</v>
      </c>
      <c r="O27" s="33">
        <f t="shared" si="4"/>
        <v>7642.7999999999993</v>
      </c>
    </row>
    <row r="28" spans="1:15" ht="23.25" customHeight="1">
      <c r="A28" s="98" t="s">
        <v>19</v>
      </c>
      <c r="B28" s="28" t="s">
        <v>35</v>
      </c>
      <c r="C28" s="28">
        <v>15188</v>
      </c>
      <c r="D28" s="28">
        <v>15188</v>
      </c>
      <c r="E28" s="28">
        <v>15188</v>
      </c>
      <c r="F28" s="28"/>
      <c r="G28" s="28"/>
      <c r="H28" s="28"/>
      <c r="I28" s="28"/>
      <c r="J28" s="28"/>
      <c r="K28" s="28"/>
      <c r="L28" s="28"/>
      <c r="M28" s="28"/>
      <c r="N28" s="28"/>
      <c r="O28" s="33"/>
    </row>
    <row r="29" spans="1:15" ht="23.25" customHeight="1">
      <c r="A29" s="98"/>
      <c r="B29" s="28" t="s">
        <v>43</v>
      </c>
      <c r="C29" s="29">
        <v>0.05</v>
      </c>
      <c r="D29" s="29">
        <v>0.05</v>
      </c>
      <c r="E29" s="29">
        <v>0.05</v>
      </c>
      <c r="F29" s="29"/>
      <c r="G29" s="29"/>
      <c r="H29" s="29"/>
      <c r="I29" s="29"/>
      <c r="J29" s="29"/>
      <c r="K29" s="29"/>
      <c r="L29" s="29"/>
      <c r="M29" s="29"/>
      <c r="N29" s="29"/>
      <c r="O29" s="33"/>
    </row>
    <row r="30" spans="1:15" ht="23.25" customHeight="1">
      <c r="A30" s="98"/>
      <c r="B30" s="28" t="s">
        <v>36</v>
      </c>
      <c r="C30" s="28">
        <f>C28*C29</f>
        <v>759.40000000000009</v>
      </c>
      <c r="D30" s="28">
        <f t="shared" ref="D30:E30" si="11">D28*D29</f>
        <v>759.40000000000009</v>
      </c>
      <c r="E30" s="28">
        <f t="shared" si="11"/>
        <v>759.40000000000009</v>
      </c>
      <c r="F30" s="28"/>
      <c r="G30" s="28"/>
      <c r="H30" s="28"/>
      <c r="I30" s="28"/>
      <c r="J30" s="28"/>
      <c r="K30" s="28"/>
      <c r="L30" s="28"/>
      <c r="M30" s="28"/>
      <c r="N30" s="28"/>
      <c r="O30" s="33"/>
    </row>
    <row r="31" spans="1:15" ht="23.25" customHeight="1">
      <c r="A31" s="98"/>
      <c r="B31" s="28" t="s">
        <v>37</v>
      </c>
      <c r="C31" s="28">
        <v>120</v>
      </c>
      <c r="D31" s="28">
        <v>120</v>
      </c>
      <c r="E31" s="28">
        <v>120</v>
      </c>
      <c r="F31" s="28"/>
      <c r="G31" s="28"/>
      <c r="H31" s="28"/>
      <c r="I31" s="28"/>
      <c r="J31" s="28"/>
      <c r="K31" s="28"/>
      <c r="L31" s="28"/>
      <c r="M31" s="28"/>
      <c r="N31" s="28"/>
      <c r="O31" s="33"/>
    </row>
    <row r="32" spans="1:15" s="12" customFormat="1" ht="23.25" customHeight="1">
      <c r="A32" s="98"/>
      <c r="B32" s="30" t="s">
        <v>38</v>
      </c>
      <c r="C32" s="30">
        <f>C30-C31</f>
        <v>639.40000000000009</v>
      </c>
      <c r="D32" s="30">
        <f t="shared" ref="D32:E32" si="12">D30-D31</f>
        <v>639.40000000000009</v>
      </c>
      <c r="E32" s="30">
        <f t="shared" si="12"/>
        <v>639.40000000000009</v>
      </c>
      <c r="F32" s="30"/>
      <c r="G32" s="30"/>
      <c r="H32" s="30"/>
      <c r="I32" s="30"/>
      <c r="J32" s="30"/>
      <c r="K32" s="30"/>
      <c r="L32" s="30"/>
      <c r="M32" s="30"/>
      <c r="N32" s="30"/>
      <c r="O32" s="33">
        <f t="shared" si="4"/>
        <v>1918.2000000000003</v>
      </c>
    </row>
    <row r="33" spans="1:15" ht="22.5" customHeight="1">
      <c r="A33" s="90" t="s">
        <v>45</v>
      </c>
      <c r="B33" s="90"/>
      <c r="C33" s="90">
        <f>SUM(O3:O32)</f>
        <v>42941.16</v>
      </c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</row>
  </sheetData>
  <mergeCells count="10">
    <mergeCell ref="A1:O1"/>
    <mergeCell ref="A33:B33"/>
    <mergeCell ref="C33:O33"/>
    <mergeCell ref="A2:B2"/>
    <mergeCell ref="A3:A7"/>
    <mergeCell ref="A8:A12"/>
    <mergeCell ref="A13:A17"/>
    <mergeCell ref="A18:A22"/>
    <mergeCell ref="A23:A27"/>
    <mergeCell ref="A28:A3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K15" sqref="K15"/>
    </sheetView>
  </sheetViews>
  <sheetFormatPr defaultRowHeight="13.5"/>
  <cols>
    <col min="2" max="2" width="11.75" customWidth="1"/>
    <col min="3" max="3" width="11.125" style="35" customWidth="1"/>
  </cols>
  <sheetData>
    <row r="2" spans="2:3" ht="23.25" customHeight="1">
      <c r="B2" s="1" t="s">
        <v>29</v>
      </c>
      <c r="C2" s="3" t="s">
        <v>53</v>
      </c>
    </row>
    <row r="3" spans="2:3" ht="23.25" customHeight="1">
      <c r="B3" s="1" t="s">
        <v>67</v>
      </c>
      <c r="C3" s="3">
        <f>'解除合同+陪产假+加班工资'!B23</f>
        <v>183400.00000000003</v>
      </c>
    </row>
    <row r="4" spans="2:3" ht="23.25" customHeight="1">
      <c r="B4" s="1" t="s">
        <v>68</v>
      </c>
      <c r="C4" s="8">
        <f>扣除部分工资!F7</f>
        <v>19095.238095238095</v>
      </c>
    </row>
    <row r="5" spans="2:3" ht="23.25" customHeight="1">
      <c r="B5" s="1" t="s">
        <v>69</v>
      </c>
      <c r="C5" s="8">
        <f>年假计算!L12</f>
        <v>56172.413793103449</v>
      </c>
    </row>
    <row r="6" spans="2:3" ht="23.25" customHeight="1">
      <c r="B6" s="1" t="s">
        <v>61</v>
      </c>
      <c r="C6" s="8">
        <f>'解除合同+陪产假+加班工资'!B34</f>
        <v>9027.7777777777774</v>
      </c>
    </row>
    <row r="7" spans="2:3" ht="23.25" customHeight="1">
      <c r="B7" s="1" t="s">
        <v>79</v>
      </c>
      <c r="C7" s="8">
        <f>'解除合同+陪产假+加班工资'!F23</f>
        <v>2108.045977011494</v>
      </c>
    </row>
    <row r="8" spans="2:3" ht="23.25" customHeight="1">
      <c r="B8" s="1" t="s">
        <v>70</v>
      </c>
      <c r="C8" s="8">
        <f>公积金差额!C33</f>
        <v>42941.16</v>
      </c>
    </row>
    <row r="9" spans="2:3" ht="23.25" customHeight="1">
      <c r="B9" s="33" t="s">
        <v>22</v>
      </c>
      <c r="C9" s="36">
        <f>SUM(C3:C8)</f>
        <v>312744.63564313087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S11" sqref="S11"/>
    </sheetView>
  </sheetViews>
  <sheetFormatPr defaultRowHeight="13.5"/>
  <cols>
    <col min="1" max="1" width="5.75" style="50" customWidth="1"/>
    <col min="2" max="2" width="12.375" style="50" customWidth="1"/>
    <col min="3" max="14" width="5.75" style="50" customWidth="1"/>
    <col min="15" max="15" width="7.5" style="50" customWidth="1"/>
    <col min="16" max="16384" width="9" style="50"/>
  </cols>
  <sheetData>
    <row r="1" spans="1:25" ht="38.25" customHeight="1">
      <c r="A1" s="103" t="s">
        <v>80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25" ht="30" customHeight="1">
      <c r="A2" s="104" t="s">
        <v>29</v>
      </c>
      <c r="B2" s="105"/>
      <c r="C2" s="44" t="s">
        <v>20</v>
      </c>
      <c r="D2" s="44" t="s">
        <v>21</v>
      </c>
      <c r="E2" s="44" t="s">
        <v>7</v>
      </c>
      <c r="F2" s="44" t="s">
        <v>9</v>
      </c>
      <c r="G2" s="44" t="s">
        <v>11</v>
      </c>
      <c r="H2" s="44" t="s">
        <v>12</v>
      </c>
      <c r="I2" s="44" t="s">
        <v>13</v>
      </c>
      <c r="J2" s="44" t="s">
        <v>14</v>
      </c>
      <c r="K2" s="44" t="s">
        <v>15</v>
      </c>
      <c r="L2" s="44" t="s">
        <v>16</v>
      </c>
      <c r="M2" s="44" t="s">
        <v>17</v>
      </c>
      <c r="N2" s="44" t="s">
        <v>18</v>
      </c>
      <c r="O2" s="47" t="s">
        <v>44</v>
      </c>
      <c r="R2" s="50" t="s">
        <v>112</v>
      </c>
      <c r="S2" s="50" t="s">
        <v>113</v>
      </c>
      <c r="T2" s="50" t="s">
        <v>1</v>
      </c>
      <c r="U2" s="50" t="s">
        <v>2</v>
      </c>
      <c r="V2" s="50" t="s">
        <v>3</v>
      </c>
      <c r="W2" s="50" t="s">
        <v>4</v>
      </c>
      <c r="X2" s="50" t="s">
        <v>5</v>
      </c>
      <c r="Y2" s="50" t="s">
        <v>114</v>
      </c>
    </row>
    <row r="3" spans="1:25" ht="20.25" customHeight="1">
      <c r="A3" s="106" t="s">
        <v>0</v>
      </c>
      <c r="B3" s="55" t="s">
        <v>35</v>
      </c>
      <c r="C3" s="55"/>
      <c r="D3" s="55"/>
      <c r="E3" s="55"/>
      <c r="F3" s="55">
        <f>工资计算!E2</f>
        <v>15000</v>
      </c>
      <c r="G3" s="55">
        <f>工资计算!F2</f>
        <v>15000</v>
      </c>
      <c r="H3" s="55">
        <f>工资计算!G2</f>
        <v>15000</v>
      </c>
      <c r="I3" s="55">
        <f>工资计算!H2</f>
        <v>15000</v>
      </c>
      <c r="J3" s="55">
        <f>工资计算!I2</f>
        <v>15000</v>
      </c>
      <c r="K3" s="55">
        <f>工资计算!J2</f>
        <v>15000</v>
      </c>
      <c r="L3" s="55">
        <f>工资计算!K2</f>
        <v>15000</v>
      </c>
      <c r="M3" s="55">
        <f>工资计算!L2</f>
        <v>15000</v>
      </c>
      <c r="N3" s="55">
        <f>工资计算!M2</f>
        <v>15000</v>
      </c>
      <c r="O3" s="44"/>
      <c r="R3" s="50" t="s">
        <v>115</v>
      </c>
      <c r="S3" s="50">
        <v>15000</v>
      </c>
      <c r="T3" s="50">
        <v>15000</v>
      </c>
      <c r="U3" s="50">
        <v>15038</v>
      </c>
      <c r="V3" s="50">
        <v>15088</v>
      </c>
      <c r="W3" s="50">
        <v>15138</v>
      </c>
      <c r="X3" s="50">
        <v>15188</v>
      </c>
      <c r="Y3" s="50" t="s">
        <v>116</v>
      </c>
    </row>
    <row r="4" spans="1:25" ht="20.25" customHeight="1">
      <c r="A4" s="106"/>
      <c r="B4" s="55" t="s">
        <v>98</v>
      </c>
      <c r="C4" s="55"/>
      <c r="D4" s="55"/>
      <c r="E4" s="55"/>
      <c r="F4" s="56">
        <v>0.06</v>
      </c>
      <c r="G4" s="56">
        <v>0.06</v>
      </c>
      <c r="H4" s="56">
        <v>0.06</v>
      </c>
      <c r="I4" s="56">
        <v>0.06</v>
      </c>
      <c r="J4" s="56">
        <v>0.06</v>
      </c>
      <c r="K4" s="56">
        <v>0.06</v>
      </c>
      <c r="L4" s="56">
        <v>0.06</v>
      </c>
      <c r="M4" s="56">
        <v>0.06</v>
      </c>
      <c r="N4" s="56">
        <v>0.06</v>
      </c>
      <c r="O4" s="44"/>
      <c r="R4" s="50" t="s">
        <v>117</v>
      </c>
      <c r="S4" s="50">
        <v>0.06</v>
      </c>
      <c r="T4" s="50">
        <v>0.06</v>
      </c>
      <c r="U4" s="50">
        <v>0.06</v>
      </c>
      <c r="V4" s="50">
        <v>0.06</v>
      </c>
      <c r="W4" s="50">
        <v>0.06</v>
      </c>
      <c r="X4" s="50">
        <v>0.06</v>
      </c>
      <c r="Y4" s="50" t="s">
        <v>116</v>
      </c>
    </row>
    <row r="5" spans="1:25" ht="20.25" customHeight="1">
      <c r="A5" s="106"/>
      <c r="B5" s="55" t="s">
        <v>36</v>
      </c>
      <c r="C5" s="55"/>
      <c r="D5" s="55"/>
      <c r="E5" s="55"/>
      <c r="F5" s="55">
        <f>F3*F4</f>
        <v>900</v>
      </c>
      <c r="G5" s="55">
        <f t="shared" ref="G5:N5" si="0">G3*G4</f>
        <v>900</v>
      </c>
      <c r="H5" s="55">
        <f t="shared" si="0"/>
        <v>900</v>
      </c>
      <c r="I5" s="55">
        <f t="shared" si="0"/>
        <v>900</v>
      </c>
      <c r="J5" s="55">
        <f t="shared" si="0"/>
        <v>900</v>
      </c>
      <c r="K5" s="55">
        <f t="shared" si="0"/>
        <v>900</v>
      </c>
      <c r="L5" s="55">
        <f t="shared" si="0"/>
        <v>900</v>
      </c>
      <c r="M5" s="55">
        <f t="shared" si="0"/>
        <v>900</v>
      </c>
      <c r="N5" s="55">
        <f t="shared" si="0"/>
        <v>900</v>
      </c>
      <c r="O5" s="84">
        <f t="shared" ref="O5:O6" si="1">SUM(C5:N5)</f>
        <v>8100</v>
      </c>
      <c r="R5" s="50" t="s">
        <v>118</v>
      </c>
      <c r="S5" s="50">
        <v>8100</v>
      </c>
      <c r="T5" s="50">
        <v>10800</v>
      </c>
      <c r="U5" s="50">
        <v>10827.36</v>
      </c>
      <c r="V5" s="50">
        <v>10863.36</v>
      </c>
      <c r="W5" s="50">
        <v>10899.36</v>
      </c>
      <c r="X5" s="50">
        <v>2733.84</v>
      </c>
      <c r="Y5" s="50">
        <v>54223.92</v>
      </c>
    </row>
    <row r="6" spans="1:25" ht="20.25" customHeight="1">
      <c r="A6" s="106"/>
      <c r="B6" s="55" t="s">
        <v>99</v>
      </c>
      <c r="C6" s="55"/>
      <c r="D6" s="55"/>
      <c r="E6" s="55"/>
      <c r="F6" s="55">
        <v>120</v>
      </c>
      <c r="G6" s="55">
        <v>120</v>
      </c>
      <c r="H6" s="55">
        <v>120</v>
      </c>
      <c r="I6" s="55">
        <v>120</v>
      </c>
      <c r="J6" s="55">
        <v>120</v>
      </c>
      <c r="K6" s="55">
        <v>120</v>
      </c>
      <c r="L6" s="55">
        <v>120</v>
      </c>
      <c r="M6" s="55">
        <v>120</v>
      </c>
      <c r="N6" s="55">
        <v>120</v>
      </c>
      <c r="O6" s="84">
        <f t="shared" si="1"/>
        <v>1080</v>
      </c>
      <c r="R6" s="50" t="s">
        <v>119</v>
      </c>
      <c r="S6" s="50">
        <v>1080</v>
      </c>
      <c r="T6" s="50">
        <v>1440</v>
      </c>
      <c r="U6" s="50">
        <v>1440</v>
      </c>
      <c r="V6" s="50">
        <v>1440</v>
      </c>
      <c r="W6" s="50">
        <v>1440</v>
      </c>
      <c r="X6" s="50">
        <v>360</v>
      </c>
      <c r="Y6" s="50">
        <v>7200</v>
      </c>
    </row>
    <row r="7" spans="1:25" s="58" customFormat="1" ht="20.25" customHeight="1">
      <c r="A7" s="106"/>
      <c r="B7" s="57" t="s">
        <v>38</v>
      </c>
      <c r="C7" s="57"/>
      <c r="D7" s="57"/>
      <c r="E7" s="57"/>
      <c r="F7" s="57">
        <f>F5-F6</f>
        <v>780</v>
      </c>
      <c r="G7" s="57">
        <f t="shared" ref="G7:N7" si="2">G5-G6</f>
        <v>780</v>
      </c>
      <c r="H7" s="57">
        <f t="shared" si="2"/>
        <v>780</v>
      </c>
      <c r="I7" s="57">
        <f t="shared" si="2"/>
        <v>780</v>
      </c>
      <c r="J7" s="57">
        <f t="shared" si="2"/>
        <v>780</v>
      </c>
      <c r="K7" s="57">
        <f t="shared" si="2"/>
        <v>780</v>
      </c>
      <c r="L7" s="57">
        <f t="shared" si="2"/>
        <v>780</v>
      </c>
      <c r="M7" s="57">
        <f t="shared" si="2"/>
        <v>780</v>
      </c>
      <c r="N7" s="57">
        <f t="shared" si="2"/>
        <v>780</v>
      </c>
      <c r="O7" s="49">
        <f>SUM(C7:N7)</f>
        <v>7020</v>
      </c>
      <c r="R7" s="58" t="s">
        <v>120</v>
      </c>
      <c r="S7" s="58">
        <v>7020</v>
      </c>
      <c r="T7" s="58">
        <v>9360</v>
      </c>
      <c r="U7" s="58">
        <v>9387.36</v>
      </c>
      <c r="V7" s="58">
        <v>9423.36</v>
      </c>
      <c r="W7" s="58">
        <v>9459.36</v>
      </c>
      <c r="X7" s="58">
        <v>2373.84</v>
      </c>
      <c r="Y7" s="58">
        <v>47023.92</v>
      </c>
    </row>
    <row r="8" spans="1:25" ht="20.25" customHeight="1">
      <c r="A8" s="107" t="s">
        <v>39</v>
      </c>
      <c r="B8" s="59" t="s">
        <v>35</v>
      </c>
      <c r="C8" s="59">
        <v>15000</v>
      </c>
      <c r="D8" s="59">
        <v>15000</v>
      </c>
      <c r="E8" s="59">
        <v>15000</v>
      </c>
      <c r="F8" s="59">
        <v>15000</v>
      </c>
      <c r="G8" s="59">
        <v>15000</v>
      </c>
      <c r="H8" s="59">
        <v>15000</v>
      </c>
      <c r="I8" s="59">
        <v>15000</v>
      </c>
      <c r="J8" s="59">
        <v>15000</v>
      </c>
      <c r="K8" s="59">
        <v>15000</v>
      </c>
      <c r="L8" s="59">
        <v>15000</v>
      </c>
      <c r="M8" s="59">
        <v>15000</v>
      </c>
      <c r="N8" s="59">
        <v>15000</v>
      </c>
      <c r="O8" s="49"/>
    </row>
    <row r="9" spans="1:25" ht="20.25" customHeight="1">
      <c r="A9" s="107"/>
      <c r="B9" s="59" t="s">
        <v>98</v>
      </c>
      <c r="C9" s="60">
        <v>0.06</v>
      </c>
      <c r="D9" s="60">
        <v>0.06</v>
      </c>
      <c r="E9" s="60">
        <v>0.06</v>
      </c>
      <c r="F9" s="60">
        <v>0.06</v>
      </c>
      <c r="G9" s="60">
        <v>0.06</v>
      </c>
      <c r="H9" s="60">
        <v>0.06</v>
      </c>
      <c r="I9" s="60">
        <v>0.06</v>
      </c>
      <c r="J9" s="60">
        <v>0.06</v>
      </c>
      <c r="K9" s="60">
        <v>0.06</v>
      </c>
      <c r="L9" s="60">
        <v>0.06</v>
      </c>
      <c r="M9" s="60">
        <v>0.06</v>
      </c>
      <c r="N9" s="60">
        <v>0.06</v>
      </c>
      <c r="O9" s="49"/>
    </row>
    <row r="10" spans="1:25" ht="20.25" customHeight="1">
      <c r="A10" s="107"/>
      <c r="B10" s="59" t="s">
        <v>36</v>
      </c>
      <c r="C10" s="59">
        <f>C8*C9</f>
        <v>900</v>
      </c>
      <c r="D10" s="59">
        <f t="shared" ref="D10:N10" si="3">D8*D9</f>
        <v>900</v>
      </c>
      <c r="E10" s="59">
        <f t="shared" si="3"/>
        <v>900</v>
      </c>
      <c r="F10" s="59">
        <f t="shared" si="3"/>
        <v>900</v>
      </c>
      <c r="G10" s="59">
        <f t="shared" si="3"/>
        <v>900</v>
      </c>
      <c r="H10" s="59">
        <f t="shared" si="3"/>
        <v>900</v>
      </c>
      <c r="I10" s="59">
        <f t="shared" si="3"/>
        <v>900</v>
      </c>
      <c r="J10" s="59">
        <f t="shared" si="3"/>
        <v>900</v>
      </c>
      <c r="K10" s="59">
        <f t="shared" si="3"/>
        <v>900</v>
      </c>
      <c r="L10" s="59">
        <f t="shared" si="3"/>
        <v>900</v>
      </c>
      <c r="M10" s="59">
        <f t="shared" si="3"/>
        <v>900</v>
      </c>
      <c r="N10" s="59">
        <f t="shared" si="3"/>
        <v>900</v>
      </c>
      <c r="O10" s="84">
        <f t="shared" ref="O10:O32" si="4">SUM(C10:N10)</f>
        <v>10800</v>
      </c>
    </row>
    <row r="11" spans="1:25" ht="20.25" customHeight="1">
      <c r="A11" s="107"/>
      <c r="B11" s="59" t="s">
        <v>99</v>
      </c>
      <c r="C11" s="59">
        <v>120</v>
      </c>
      <c r="D11" s="59">
        <v>120</v>
      </c>
      <c r="E11" s="59">
        <v>120</v>
      </c>
      <c r="F11" s="59">
        <v>120</v>
      </c>
      <c r="G11" s="59">
        <v>120</v>
      </c>
      <c r="H11" s="59">
        <v>120</v>
      </c>
      <c r="I11" s="59">
        <v>120</v>
      </c>
      <c r="J11" s="59">
        <v>120</v>
      </c>
      <c r="K11" s="59">
        <v>120</v>
      </c>
      <c r="L11" s="59">
        <v>120</v>
      </c>
      <c r="M11" s="59">
        <v>120</v>
      </c>
      <c r="N11" s="59">
        <v>120</v>
      </c>
      <c r="O11" s="84">
        <f t="shared" si="4"/>
        <v>1440</v>
      </c>
    </row>
    <row r="12" spans="1:25" s="58" customFormat="1" ht="20.25" customHeight="1">
      <c r="A12" s="107"/>
      <c r="B12" s="61" t="s">
        <v>38</v>
      </c>
      <c r="C12" s="61">
        <f>C10-C11</f>
        <v>780</v>
      </c>
      <c r="D12" s="61">
        <f t="shared" ref="D12:N12" si="5">D10-D11</f>
        <v>780</v>
      </c>
      <c r="E12" s="61">
        <f t="shared" si="5"/>
        <v>780</v>
      </c>
      <c r="F12" s="61">
        <f t="shared" si="5"/>
        <v>780</v>
      </c>
      <c r="G12" s="61">
        <f t="shared" si="5"/>
        <v>780</v>
      </c>
      <c r="H12" s="61">
        <f t="shared" si="5"/>
        <v>780</v>
      </c>
      <c r="I12" s="61">
        <f t="shared" si="5"/>
        <v>780</v>
      </c>
      <c r="J12" s="61">
        <f t="shared" si="5"/>
        <v>780</v>
      </c>
      <c r="K12" s="61">
        <f t="shared" si="5"/>
        <v>780</v>
      </c>
      <c r="L12" s="61">
        <f t="shared" si="5"/>
        <v>780</v>
      </c>
      <c r="M12" s="61">
        <f t="shared" si="5"/>
        <v>780</v>
      </c>
      <c r="N12" s="61">
        <f t="shared" si="5"/>
        <v>780</v>
      </c>
      <c r="O12" s="49">
        <f t="shared" si="4"/>
        <v>9360</v>
      </c>
    </row>
    <row r="13" spans="1:25" ht="20.25" customHeight="1">
      <c r="A13" s="108" t="s">
        <v>40</v>
      </c>
      <c r="B13" s="62" t="s">
        <v>35</v>
      </c>
      <c r="C13" s="62">
        <v>15038</v>
      </c>
      <c r="D13" s="62">
        <v>15038</v>
      </c>
      <c r="E13" s="62">
        <v>15038</v>
      </c>
      <c r="F13" s="62">
        <v>15038</v>
      </c>
      <c r="G13" s="62">
        <v>15038</v>
      </c>
      <c r="H13" s="62">
        <v>15038</v>
      </c>
      <c r="I13" s="62">
        <v>15038</v>
      </c>
      <c r="J13" s="62">
        <v>15038</v>
      </c>
      <c r="K13" s="62">
        <v>15038</v>
      </c>
      <c r="L13" s="62">
        <v>15038</v>
      </c>
      <c r="M13" s="62">
        <v>15038</v>
      </c>
      <c r="N13" s="62">
        <v>15038</v>
      </c>
      <c r="O13" s="49"/>
    </row>
    <row r="14" spans="1:25" ht="20.25" customHeight="1">
      <c r="A14" s="108"/>
      <c r="B14" s="62" t="s">
        <v>98</v>
      </c>
      <c r="C14" s="63">
        <v>0.06</v>
      </c>
      <c r="D14" s="63">
        <v>0.06</v>
      </c>
      <c r="E14" s="63">
        <v>0.06</v>
      </c>
      <c r="F14" s="63">
        <v>0.06</v>
      </c>
      <c r="G14" s="63">
        <v>0.06</v>
      </c>
      <c r="H14" s="63">
        <v>0.06</v>
      </c>
      <c r="I14" s="63">
        <v>0.06</v>
      </c>
      <c r="J14" s="63">
        <v>0.06</v>
      </c>
      <c r="K14" s="63">
        <v>0.06</v>
      </c>
      <c r="L14" s="63">
        <v>0.06</v>
      </c>
      <c r="M14" s="63">
        <v>0.06</v>
      </c>
      <c r="N14" s="63">
        <v>0.06</v>
      </c>
      <c r="O14" s="49"/>
    </row>
    <row r="15" spans="1:25" ht="20.25" customHeight="1">
      <c r="A15" s="108"/>
      <c r="B15" s="62" t="s">
        <v>36</v>
      </c>
      <c r="C15" s="64">
        <f>C13*C14</f>
        <v>902.28</v>
      </c>
      <c r="D15" s="64">
        <f t="shared" ref="D15:N15" si="6">D13*D14</f>
        <v>902.28</v>
      </c>
      <c r="E15" s="64">
        <f t="shared" si="6"/>
        <v>902.28</v>
      </c>
      <c r="F15" s="64">
        <f t="shared" si="6"/>
        <v>902.28</v>
      </c>
      <c r="G15" s="64">
        <f t="shared" si="6"/>
        <v>902.28</v>
      </c>
      <c r="H15" s="64">
        <f t="shared" si="6"/>
        <v>902.28</v>
      </c>
      <c r="I15" s="64">
        <f t="shared" si="6"/>
        <v>902.28</v>
      </c>
      <c r="J15" s="64">
        <f t="shared" si="6"/>
        <v>902.28</v>
      </c>
      <c r="K15" s="64">
        <f t="shared" si="6"/>
        <v>902.28</v>
      </c>
      <c r="L15" s="64">
        <f t="shared" si="6"/>
        <v>902.28</v>
      </c>
      <c r="M15" s="64">
        <f t="shared" si="6"/>
        <v>902.28</v>
      </c>
      <c r="N15" s="64">
        <f t="shared" si="6"/>
        <v>902.28</v>
      </c>
      <c r="O15" s="84">
        <f t="shared" si="4"/>
        <v>10827.36</v>
      </c>
    </row>
    <row r="16" spans="1:25" ht="20.25" customHeight="1">
      <c r="A16" s="108"/>
      <c r="B16" s="62" t="s">
        <v>99</v>
      </c>
      <c r="C16" s="62">
        <v>120</v>
      </c>
      <c r="D16" s="62">
        <v>120</v>
      </c>
      <c r="E16" s="62">
        <v>120</v>
      </c>
      <c r="F16" s="62">
        <v>120</v>
      </c>
      <c r="G16" s="62">
        <v>120</v>
      </c>
      <c r="H16" s="62">
        <v>120</v>
      </c>
      <c r="I16" s="62">
        <v>120</v>
      </c>
      <c r="J16" s="62">
        <v>120</v>
      </c>
      <c r="K16" s="62">
        <v>120</v>
      </c>
      <c r="L16" s="62">
        <v>120</v>
      </c>
      <c r="M16" s="62">
        <v>120</v>
      </c>
      <c r="N16" s="62">
        <v>120</v>
      </c>
      <c r="O16" s="84">
        <f t="shared" si="4"/>
        <v>1440</v>
      </c>
    </row>
    <row r="17" spans="1:15" s="58" customFormat="1" ht="20.25" customHeight="1">
      <c r="A17" s="108"/>
      <c r="B17" s="65" t="s">
        <v>38</v>
      </c>
      <c r="C17" s="66">
        <f>C15-C16</f>
        <v>782.28</v>
      </c>
      <c r="D17" s="66">
        <f t="shared" ref="D17:N17" si="7">D15-D16</f>
        <v>782.28</v>
      </c>
      <c r="E17" s="66">
        <f t="shared" si="7"/>
        <v>782.28</v>
      </c>
      <c r="F17" s="66">
        <f t="shared" si="7"/>
        <v>782.28</v>
      </c>
      <c r="G17" s="66">
        <f t="shared" si="7"/>
        <v>782.28</v>
      </c>
      <c r="H17" s="66">
        <f t="shared" si="7"/>
        <v>782.28</v>
      </c>
      <c r="I17" s="66">
        <f t="shared" si="7"/>
        <v>782.28</v>
      </c>
      <c r="J17" s="66">
        <f t="shared" si="7"/>
        <v>782.28</v>
      </c>
      <c r="K17" s="66">
        <f t="shared" si="7"/>
        <v>782.28</v>
      </c>
      <c r="L17" s="66">
        <f t="shared" si="7"/>
        <v>782.28</v>
      </c>
      <c r="M17" s="66">
        <f t="shared" si="7"/>
        <v>782.28</v>
      </c>
      <c r="N17" s="66">
        <f t="shared" si="7"/>
        <v>782.28</v>
      </c>
      <c r="O17" s="49">
        <f t="shared" si="4"/>
        <v>9387.3599999999988</v>
      </c>
    </row>
    <row r="18" spans="1:15" ht="20.25" customHeight="1">
      <c r="A18" s="109" t="s">
        <v>41</v>
      </c>
      <c r="B18" s="67" t="s">
        <v>35</v>
      </c>
      <c r="C18" s="67">
        <v>15088</v>
      </c>
      <c r="D18" s="67">
        <v>15088</v>
      </c>
      <c r="E18" s="67">
        <v>15088</v>
      </c>
      <c r="F18" s="67">
        <v>15088</v>
      </c>
      <c r="G18" s="67">
        <v>15088</v>
      </c>
      <c r="H18" s="67">
        <v>15088</v>
      </c>
      <c r="I18" s="67">
        <v>15088</v>
      </c>
      <c r="J18" s="67">
        <v>15088</v>
      </c>
      <c r="K18" s="67">
        <v>15088</v>
      </c>
      <c r="L18" s="67">
        <v>15088</v>
      </c>
      <c r="M18" s="67">
        <v>15088</v>
      </c>
      <c r="N18" s="67">
        <v>15088</v>
      </c>
      <c r="O18" s="49"/>
    </row>
    <row r="19" spans="1:15" ht="20.25" customHeight="1">
      <c r="A19" s="109"/>
      <c r="B19" s="67" t="s">
        <v>98</v>
      </c>
      <c r="C19" s="68">
        <v>0.06</v>
      </c>
      <c r="D19" s="68">
        <v>0.06</v>
      </c>
      <c r="E19" s="68">
        <v>0.06</v>
      </c>
      <c r="F19" s="68">
        <v>0.06</v>
      </c>
      <c r="G19" s="68">
        <v>0.06</v>
      </c>
      <c r="H19" s="68">
        <v>0.06</v>
      </c>
      <c r="I19" s="68">
        <v>0.06</v>
      </c>
      <c r="J19" s="68">
        <v>0.06</v>
      </c>
      <c r="K19" s="68">
        <v>0.06</v>
      </c>
      <c r="L19" s="68">
        <v>0.06</v>
      </c>
      <c r="M19" s="68">
        <v>0.06</v>
      </c>
      <c r="N19" s="68">
        <v>0.06</v>
      </c>
      <c r="O19" s="49"/>
    </row>
    <row r="20" spans="1:15" ht="20.25" customHeight="1">
      <c r="A20" s="109"/>
      <c r="B20" s="67" t="s">
        <v>36</v>
      </c>
      <c r="C20" s="69">
        <f>C18*C19</f>
        <v>905.28</v>
      </c>
      <c r="D20" s="69">
        <f t="shared" ref="D20:N20" si="8">D18*D19</f>
        <v>905.28</v>
      </c>
      <c r="E20" s="69">
        <f t="shared" si="8"/>
        <v>905.28</v>
      </c>
      <c r="F20" s="69">
        <f t="shared" si="8"/>
        <v>905.28</v>
      </c>
      <c r="G20" s="69">
        <f t="shared" si="8"/>
        <v>905.28</v>
      </c>
      <c r="H20" s="69">
        <f t="shared" si="8"/>
        <v>905.28</v>
      </c>
      <c r="I20" s="69">
        <f t="shared" si="8"/>
        <v>905.28</v>
      </c>
      <c r="J20" s="69">
        <f t="shared" si="8"/>
        <v>905.28</v>
      </c>
      <c r="K20" s="69">
        <f t="shared" si="8"/>
        <v>905.28</v>
      </c>
      <c r="L20" s="69">
        <f t="shared" si="8"/>
        <v>905.28</v>
      </c>
      <c r="M20" s="69">
        <f t="shared" si="8"/>
        <v>905.28</v>
      </c>
      <c r="N20" s="69">
        <f t="shared" si="8"/>
        <v>905.28</v>
      </c>
      <c r="O20" s="84">
        <f t="shared" si="4"/>
        <v>10863.36</v>
      </c>
    </row>
    <row r="21" spans="1:15" ht="20.25" customHeight="1">
      <c r="A21" s="109"/>
      <c r="B21" s="67" t="s">
        <v>99</v>
      </c>
      <c r="C21" s="67">
        <v>120</v>
      </c>
      <c r="D21" s="67">
        <v>120</v>
      </c>
      <c r="E21" s="67">
        <v>120</v>
      </c>
      <c r="F21" s="67">
        <v>120</v>
      </c>
      <c r="G21" s="67">
        <v>120</v>
      </c>
      <c r="H21" s="67">
        <v>120</v>
      </c>
      <c r="I21" s="67">
        <v>120</v>
      </c>
      <c r="J21" s="67">
        <v>120</v>
      </c>
      <c r="K21" s="67">
        <v>120</v>
      </c>
      <c r="L21" s="67">
        <v>120</v>
      </c>
      <c r="M21" s="67">
        <v>120</v>
      </c>
      <c r="N21" s="67">
        <v>120</v>
      </c>
      <c r="O21" s="84">
        <f t="shared" si="4"/>
        <v>1440</v>
      </c>
    </row>
    <row r="22" spans="1:15" s="58" customFormat="1" ht="20.25" customHeight="1">
      <c r="A22" s="109"/>
      <c r="B22" s="70" t="s">
        <v>38</v>
      </c>
      <c r="C22" s="71">
        <f>C20-C21</f>
        <v>785.28</v>
      </c>
      <c r="D22" s="71">
        <f t="shared" ref="D22:N22" si="9">D20-D21</f>
        <v>785.28</v>
      </c>
      <c r="E22" s="71">
        <f t="shared" si="9"/>
        <v>785.28</v>
      </c>
      <c r="F22" s="71">
        <f t="shared" si="9"/>
        <v>785.28</v>
      </c>
      <c r="G22" s="71">
        <f t="shared" si="9"/>
        <v>785.28</v>
      </c>
      <c r="H22" s="71">
        <f t="shared" si="9"/>
        <v>785.28</v>
      </c>
      <c r="I22" s="71">
        <f t="shared" si="9"/>
        <v>785.28</v>
      </c>
      <c r="J22" s="71">
        <f t="shared" si="9"/>
        <v>785.28</v>
      </c>
      <c r="K22" s="71">
        <f t="shared" si="9"/>
        <v>785.28</v>
      </c>
      <c r="L22" s="71">
        <f t="shared" si="9"/>
        <v>785.28</v>
      </c>
      <c r="M22" s="71">
        <f t="shared" si="9"/>
        <v>785.28</v>
      </c>
      <c r="N22" s="71">
        <f t="shared" si="9"/>
        <v>785.28</v>
      </c>
      <c r="O22" s="49">
        <f t="shared" si="4"/>
        <v>9423.3599999999988</v>
      </c>
    </row>
    <row r="23" spans="1:15" ht="20.25" customHeight="1">
      <c r="A23" s="99" t="s">
        <v>42</v>
      </c>
      <c r="B23" s="72" t="s">
        <v>35</v>
      </c>
      <c r="C23" s="72">
        <v>15138</v>
      </c>
      <c r="D23" s="72">
        <v>15138</v>
      </c>
      <c r="E23" s="72">
        <v>15138</v>
      </c>
      <c r="F23" s="72">
        <v>15138</v>
      </c>
      <c r="G23" s="72">
        <v>15138</v>
      </c>
      <c r="H23" s="72">
        <v>15138</v>
      </c>
      <c r="I23" s="72">
        <v>15138</v>
      </c>
      <c r="J23" s="72">
        <v>15138</v>
      </c>
      <c r="K23" s="72">
        <v>15138</v>
      </c>
      <c r="L23" s="72">
        <v>15138</v>
      </c>
      <c r="M23" s="72">
        <v>15138</v>
      </c>
      <c r="N23" s="72">
        <v>15138</v>
      </c>
      <c r="O23" s="49"/>
    </row>
    <row r="24" spans="1:15" ht="20.25" customHeight="1">
      <c r="A24" s="99"/>
      <c r="B24" s="72" t="s">
        <v>98</v>
      </c>
      <c r="C24" s="73">
        <v>0.06</v>
      </c>
      <c r="D24" s="73">
        <v>0.06</v>
      </c>
      <c r="E24" s="73">
        <v>0.06</v>
      </c>
      <c r="F24" s="73">
        <v>0.06</v>
      </c>
      <c r="G24" s="73">
        <v>0.06</v>
      </c>
      <c r="H24" s="73">
        <v>0.06</v>
      </c>
      <c r="I24" s="73">
        <v>0.06</v>
      </c>
      <c r="J24" s="73">
        <v>0.06</v>
      </c>
      <c r="K24" s="73">
        <v>0.06</v>
      </c>
      <c r="L24" s="73">
        <v>0.06</v>
      </c>
      <c r="M24" s="73">
        <v>0.06</v>
      </c>
      <c r="N24" s="73">
        <v>0.06</v>
      </c>
      <c r="O24" s="49"/>
    </row>
    <row r="25" spans="1:15" ht="20.25" customHeight="1">
      <c r="A25" s="99"/>
      <c r="B25" s="72" t="s">
        <v>36</v>
      </c>
      <c r="C25" s="74">
        <f>C23*C24</f>
        <v>908.28</v>
      </c>
      <c r="D25" s="74">
        <f t="shared" ref="D25:N25" si="10">D23*D24</f>
        <v>908.28</v>
      </c>
      <c r="E25" s="74">
        <f t="shared" si="10"/>
        <v>908.28</v>
      </c>
      <c r="F25" s="74">
        <f t="shared" si="10"/>
        <v>908.28</v>
      </c>
      <c r="G25" s="74">
        <f t="shared" si="10"/>
        <v>908.28</v>
      </c>
      <c r="H25" s="74">
        <f t="shared" si="10"/>
        <v>908.28</v>
      </c>
      <c r="I25" s="74">
        <f t="shared" si="10"/>
        <v>908.28</v>
      </c>
      <c r="J25" s="74">
        <f t="shared" si="10"/>
        <v>908.28</v>
      </c>
      <c r="K25" s="74">
        <f t="shared" si="10"/>
        <v>908.28</v>
      </c>
      <c r="L25" s="74">
        <f t="shared" si="10"/>
        <v>908.28</v>
      </c>
      <c r="M25" s="74">
        <f t="shared" si="10"/>
        <v>908.28</v>
      </c>
      <c r="N25" s="74">
        <f t="shared" si="10"/>
        <v>908.28</v>
      </c>
      <c r="O25" s="84">
        <f t="shared" si="4"/>
        <v>10899.36</v>
      </c>
    </row>
    <row r="26" spans="1:15" ht="20.25" customHeight="1">
      <c r="A26" s="99"/>
      <c r="B26" s="72" t="s">
        <v>99</v>
      </c>
      <c r="C26" s="72">
        <v>120</v>
      </c>
      <c r="D26" s="72">
        <v>120</v>
      </c>
      <c r="E26" s="72">
        <v>120</v>
      </c>
      <c r="F26" s="72">
        <v>120</v>
      </c>
      <c r="G26" s="72">
        <v>120</v>
      </c>
      <c r="H26" s="72">
        <v>120</v>
      </c>
      <c r="I26" s="72">
        <v>120</v>
      </c>
      <c r="J26" s="72">
        <v>120</v>
      </c>
      <c r="K26" s="72">
        <v>120</v>
      </c>
      <c r="L26" s="72">
        <v>120</v>
      </c>
      <c r="M26" s="72">
        <v>120</v>
      </c>
      <c r="N26" s="72">
        <v>120</v>
      </c>
      <c r="O26" s="84">
        <f t="shared" si="4"/>
        <v>1440</v>
      </c>
    </row>
    <row r="27" spans="1:15" s="58" customFormat="1" ht="20.25" customHeight="1">
      <c r="A27" s="99"/>
      <c r="B27" s="75" t="s">
        <v>38</v>
      </c>
      <c r="C27" s="76">
        <f>C25-C26</f>
        <v>788.28</v>
      </c>
      <c r="D27" s="76">
        <f t="shared" ref="D27:N27" si="11">D25-D26</f>
        <v>788.28</v>
      </c>
      <c r="E27" s="76">
        <f t="shared" si="11"/>
        <v>788.28</v>
      </c>
      <c r="F27" s="76">
        <f t="shared" si="11"/>
        <v>788.28</v>
      </c>
      <c r="G27" s="76">
        <f t="shared" si="11"/>
        <v>788.28</v>
      </c>
      <c r="H27" s="76">
        <f t="shared" si="11"/>
        <v>788.28</v>
      </c>
      <c r="I27" s="76">
        <f t="shared" si="11"/>
        <v>788.28</v>
      </c>
      <c r="J27" s="76">
        <f t="shared" si="11"/>
        <v>788.28</v>
      </c>
      <c r="K27" s="76">
        <f t="shared" si="11"/>
        <v>788.28</v>
      </c>
      <c r="L27" s="76">
        <f t="shared" si="11"/>
        <v>788.28</v>
      </c>
      <c r="M27" s="76">
        <f t="shared" si="11"/>
        <v>788.28</v>
      </c>
      <c r="N27" s="76">
        <f t="shared" si="11"/>
        <v>788.28</v>
      </c>
      <c r="O27" s="49">
        <f t="shared" si="4"/>
        <v>9459.3599999999988</v>
      </c>
    </row>
    <row r="28" spans="1:15" ht="20.25" customHeight="1">
      <c r="A28" s="100" t="s">
        <v>19</v>
      </c>
      <c r="B28" s="77" t="s">
        <v>35</v>
      </c>
      <c r="C28" s="77">
        <v>15188</v>
      </c>
      <c r="D28" s="77">
        <v>15188</v>
      </c>
      <c r="E28" s="77">
        <v>15188</v>
      </c>
      <c r="F28" s="77"/>
      <c r="G28" s="77"/>
      <c r="H28" s="77"/>
      <c r="I28" s="77"/>
      <c r="J28" s="77"/>
      <c r="K28" s="77"/>
      <c r="L28" s="77"/>
      <c r="M28" s="77"/>
      <c r="N28" s="77"/>
      <c r="O28" s="49"/>
    </row>
    <row r="29" spans="1:15" ht="20.25" customHeight="1">
      <c r="A29" s="100"/>
      <c r="B29" s="77" t="s">
        <v>98</v>
      </c>
      <c r="C29" s="78">
        <v>0.06</v>
      </c>
      <c r="D29" s="78">
        <v>0.06</v>
      </c>
      <c r="E29" s="78">
        <v>0.06</v>
      </c>
      <c r="F29" s="78"/>
      <c r="G29" s="78"/>
      <c r="H29" s="78"/>
      <c r="I29" s="78"/>
      <c r="J29" s="78"/>
      <c r="K29" s="78"/>
      <c r="L29" s="78"/>
      <c r="M29" s="78"/>
      <c r="N29" s="78"/>
      <c r="O29" s="49"/>
    </row>
    <row r="30" spans="1:15" ht="20.25" customHeight="1">
      <c r="A30" s="100"/>
      <c r="B30" s="77" t="s">
        <v>36</v>
      </c>
      <c r="C30" s="79">
        <f>C28*C29</f>
        <v>911.28</v>
      </c>
      <c r="D30" s="79">
        <f t="shared" ref="D30:E30" si="12">D28*D29</f>
        <v>911.28</v>
      </c>
      <c r="E30" s="79">
        <f t="shared" si="12"/>
        <v>911.28</v>
      </c>
      <c r="F30" s="79"/>
      <c r="G30" s="77"/>
      <c r="H30" s="77"/>
      <c r="I30" s="77"/>
      <c r="J30" s="77"/>
      <c r="K30" s="77"/>
      <c r="L30" s="77"/>
      <c r="M30" s="77"/>
      <c r="N30" s="77"/>
      <c r="O30" s="84">
        <f t="shared" si="4"/>
        <v>2733.84</v>
      </c>
    </row>
    <row r="31" spans="1:15" ht="20.25" customHeight="1">
      <c r="A31" s="100"/>
      <c r="B31" s="77" t="s">
        <v>99</v>
      </c>
      <c r="C31" s="77">
        <v>120</v>
      </c>
      <c r="D31" s="77">
        <v>120</v>
      </c>
      <c r="E31" s="77">
        <v>120</v>
      </c>
      <c r="F31" s="77"/>
      <c r="G31" s="77"/>
      <c r="H31" s="77"/>
      <c r="I31" s="77"/>
      <c r="J31" s="77"/>
      <c r="K31" s="77"/>
      <c r="L31" s="77"/>
      <c r="M31" s="77"/>
      <c r="N31" s="77"/>
      <c r="O31" s="84">
        <f t="shared" si="4"/>
        <v>360</v>
      </c>
    </row>
    <row r="32" spans="1:15" s="58" customFormat="1" ht="20.25" customHeight="1">
      <c r="A32" s="100"/>
      <c r="B32" s="80" t="s">
        <v>38</v>
      </c>
      <c r="C32" s="81">
        <f>C30-C31</f>
        <v>791.28</v>
      </c>
      <c r="D32" s="81">
        <f t="shared" ref="D32:E32" si="13">D30-D31</f>
        <v>791.28</v>
      </c>
      <c r="E32" s="81">
        <f t="shared" si="13"/>
        <v>791.28</v>
      </c>
      <c r="F32" s="80"/>
      <c r="G32" s="80"/>
      <c r="H32" s="80"/>
      <c r="I32" s="80"/>
      <c r="J32" s="80"/>
      <c r="K32" s="80"/>
      <c r="L32" s="80"/>
      <c r="M32" s="80"/>
      <c r="N32" s="80"/>
      <c r="O32" s="49">
        <f t="shared" si="4"/>
        <v>2373.84</v>
      </c>
    </row>
    <row r="33" spans="1:15" s="58" customFormat="1" ht="20.25" customHeight="1">
      <c r="A33" s="110" t="s">
        <v>100</v>
      </c>
      <c r="B33" s="111"/>
      <c r="C33" s="114">
        <f>O5+O10+O15+O20+O25+O30</f>
        <v>54223.92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6"/>
    </row>
    <row r="34" spans="1:15" s="58" customFormat="1" ht="20.25" customHeight="1">
      <c r="A34" s="112" t="s">
        <v>101</v>
      </c>
      <c r="B34" s="113"/>
      <c r="C34" s="117">
        <f>O6+O11+O16+O21+O26+O31</f>
        <v>7200</v>
      </c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9"/>
    </row>
    <row r="35" spans="1:15" ht="20.25" customHeight="1">
      <c r="A35" s="101" t="s">
        <v>45</v>
      </c>
      <c r="B35" s="101"/>
      <c r="C35" s="102">
        <f>C33-C34</f>
        <v>47023.92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</sheetData>
  <mergeCells count="14">
    <mergeCell ref="A23:A27"/>
    <mergeCell ref="A28:A32"/>
    <mergeCell ref="A35:B35"/>
    <mergeCell ref="C35:O35"/>
    <mergeCell ref="A1:O1"/>
    <mergeCell ref="A2:B2"/>
    <mergeCell ref="A3:A7"/>
    <mergeCell ref="A8:A12"/>
    <mergeCell ref="A13:A17"/>
    <mergeCell ref="A18:A22"/>
    <mergeCell ref="A33:B33"/>
    <mergeCell ref="A34:B34"/>
    <mergeCell ref="C33:O33"/>
    <mergeCell ref="C34:O34"/>
  </mergeCells>
  <phoneticPr fontId="2" type="noConversion"/>
  <pageMargins left="0.47244094488188981" right="0.47244094488188981" top="0.59055118110236227" bottom="0.59055118110236227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R34" sqref="R34"/>
    </sheetView>
  </sheetViews>
  <sheetFormatPr defaultRowHeight="13.5"/>
  <cols>
    <col min="1" max="1" width="4.75" style="50" customWidth="1"/>
    <col min="2" max="2" width="13.25" style="50" customWidth="1"/>
    <col min="3" max="14" width="5.875" style="50" customWidth="1"/>
    <col min="15" max="15" width="6.75" style="50" customWidth="1"/>
    <col min="16" max="16384" width="9" style="50"/>
  </cols>
  <sheetData>
    <row r="1" spans="1:15" ht="37.5" customHeight="1">
      <c r="A1" s="103" t="s">
        <v>89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27.75" customHeight="1">
      <c r="A2" s="104" t="s">
        <v>90</v>
      </c>
      <c r="B2" s="105"/>
      <c r="C2" s="44" t="s">
        <v>91</v>
      </c>
      <c r="D2" s="44" t="s">
        <v>92</v>
      </c>
      <c r="E2" s="44" t="s">
        <v>7</v>
      </c>
      <c r="F2" s="44" t="s">
        <v>9</v>
      </c>
      <c r="G2" s="44" t="s">
        <v>11</v>
      </c>
      <c r="H2" s="44" t="s">
        <v>12</v>
      </c>
      <c r="I2" s="44" t="s">
        <v>13</v>
      </c>
      <c r="J2" s="44" t="s">
        <v>14</v>
      </c>
      <c r="K2" s="44" t="s">
        <v>15</v>
      </c>
      <c r="L2" s="44" t="s">
        <v>16</v>
      </c>
      <c r="M2" s="44" t="s">
        <v>17</v>
      </c>
      <c r="N2" s="44" t="s">
        <v>18</v>
      </c>
      <c r="O2" s="47" t="s">
        <v>93</v>
      </c>
    </row>
    <row r="3" spans="1:15" ht="20.25" customHeight="1">
      <c r="A3" s="106" t="s">
        <v>94</v>
      </c>
      <c r="B3" s="55" t="s">
        <v>84</v>
      </c>
      <c r="C3" s="55"/>
      <c r="D3" s="55"/>
      <c r="E3" s="55"/>
      <c r="F3" s="55">
        <f>工资计算!E2</f>
        <v>15000</v>
      </c>
      <c r="G3" s="55">
        <f>工资计算!F2</f>
        <v>15000</v>
      </c>
      <c r="H3" s="55">
        <f>工资计算!G2</f>
        <v>15000</v>
      </c>
      <c r="I3" s="55">
        <f>工资计算!H2</f>
        <v>15000</v>
      </c>
      <c r="J3" s="55">
        <f>工资计算!I2</f>
        <v>15000</v>
      </c>
      <c r="K3" s="55">
        <f>工资计算!J2</f>
        <v>15000</v>
      </c>
      <c r="L3" s="55">
        <f>工资计算!K2</f>
        <v>15000</v>
      </c>
      <c r="M3" s="55">
        <f>工资计算!L2</f>
        <v>15000</v>
      </c>
      <c r="N3" s="55">
        <f>工资计算!M2</f>
        <v>15000</v>
      </c>
      <c r="O3" s="44"/>
    </row>
    <row r="4" spans="1:15" ht="20.25" customHeight="1">
      <c r="A4" s="106"/>
      <c r="B4" s="55" t="s">
        <v>85</v>
      </c>
      <c r="C4" s="55"/>
      <c r="D4" s="55"/>
      <c r="E4" s="55"/>
      <c r="F4" s="56">
        <v>0.06</v>
      </c>
      <c r="G4" s="56">
        <v>0.06</v>
      </c>
      <c r="H4" s="56">
        <v>0.06</v>
      </c>
      <c r="I4" s="56">
        <v>0.06</v>
      </c>
      <c r="J4" s="56">
        <v>0.06</v>
      </c>
      <c r="K4" s="56">
        <v>0.06</v>
      </c>
      <c r="L4" s="56">
        <v>0.06</v>
      </c>
      <c r="M4" s="56">
        <v>0.06</v>
      </c>
      <c r="N4" s="56">
        <v>0.06</v>
      </c>
      <c r="O4" s="44"/>
    </row>
    <row r="5" spans="1:15" ht="20.25" customHeight="1">
      <c r="A5" s="106"/>
      <c r="B5" s="55" t="s">
        <v>86</v>
      </c>
      <c r="C5" s="55"/>
      <c r="D5" s="55"/>
      <c r="E5" s="55"/>
      <c r="F5" s="55">
        <f>F3*F4</f>
        <v>900</v>
      </c>
      <c r="G5" s="55">
        <f t="shared" ref="G5:N5" si="0">G3*G4</f>
        <v>900</v>
      </c>
      <c r="H5" s="55">
        <f t="shared" si="0"/>
        <v>900</v>
      </c>
      <c r="I5" s="55">
        <f t="shared" si="0"/>
        <v>900</v>
      </c>
      <c r="J5" s="55">
        <f t="shared" si="0"/>
        <v>900</v>
      </c>
      <c r="K5" s="55">
        <f t="shared" si="0"/>
        <v>900</v>
      </c>
      <c r="L5" s="55">
        <f t="shared" si="0"/>
        <v>900</v>
      </c>
      <c r="M5" s="55">
        <f t="shared" si="0"/>
        <v>900</v>
      </c>
      <c r="N5" s="55">
        <f t="shared" si="0"/>
        <v>900</v>
      </c>
      <c r="O5" s="84">
        <f t="shared" ref="O5:O6" si="1">SUM(C5:N5)</f>
        <v>8100</v>
      </c>
    </row>
    <row r="6" spans="1:15" ht="20.25" customHeight="1">
      <c r="A6" s="106"/>
      <c r="B6" s="55" t="s">
        <v>95</v>
      </c>
      <c r="C6" s="55"/>
      <c r="D6" s="55"/>
      <c r="E6" s="55"/>
      <c r="F6" s="55">
        <v>120</v>
      </c>
      <c r="G6" s="55">
        <v>120</v>
      </c>
      <c r="H6" s="55">
        <v>120</v>
      </c>
      <c r="I6" s="55">
        <v>120</v>
      </c>
      <c r="J6" s="55">
        <v>120</v>
      </c>
      <c r="K6" s="55">
        <v>120</v>
      </c>
      <c r="L6" s="55">
        <v>120</v>
      </c>
      <c r="M6" s="55">
        <v>120</v>
      </c>
      <c r="N6" s="55">
        <v>120</v>
      </c>
      <c r="O6" s="84">
        <f t="shared" si="1"/>
        <v>1080</v>
      </c>
    </row>
    <row r="7" spans="1:15" s="58" customFormat="1" ht="20.25" customHeight="1">
      <c r="A7" s="106"/>
      <c r="B7" s="57" t="s">
        <v>82</v>
      </c>
      <c r="C7" s="57"/>
      <c r="D7" s="57"/>
      <c r="E7" s="57"/>
      <c r="F7" s="57">
        <f>F5-F6</f>
        <v>780</v>
      </c>
      <c r="G7" s="57">
        <f t="shared" ref="G7:N7" si="2">G5-G6</f>
        <v>780</v>
      </c>
      <c r="H7" s="57">
        <f t="shared" si="2"/>
        <v>780</v>
      </c>
      <c r="I7" s="57">
        <f t="shared" si="2"/>
        <v>780</v>
      </c>
      <c r="J7" s="57">
        <f t="shared" si="2"/>
        <v>780</v>
      </c>
      <c r="K7" s="57">
        <f t="shared" si="2"/>
        <v>780</v>
      </c>
      <c r="L7" s="57">
        <f t="shared" si="2"/>
        <v>780</v>
      </c>
      <c r="M7" s="57">
        <f t="shared" si="2"/>
        <v>780</v>
      </c>
      <c r="N7" s="57">
        <f t="shared" si="2"/>
        <v>780</v>
      </c>
      <c r="O7" s="49">
        <f>SUM(C7:N7)</f>
        <v>7020</v>
      </c>
    </row>
    <row r="8" spans="1:15" ht="20.25" customHeight="1">
      <c r="A8" s="107" t="s">
        <v>96</v>
      </c>
      <c r="B8" s="59" t="s">
        <v>84</v>
      </c>
      <c r="C8" s="59">
        <v>15000</v>
      </c>
      <c r="D8" s="59">
        <v>15000</v>
      </c>
      <c r="E8" s="59">
        <v>15000</v>
      </c>
      <c r="F8" s="59">
        <v>15000</v>
      </c>
      <c r="G8" s="59">
        <v>15000</v>
      </c>
      <c r="H8" s="59">
        <v>15000</v>
      </c>
      <c r="I8" s="59">
        <v>15000</v>
      </c>
      <c r="J8" s="59">
        <v>15000</v>
      </c>
      <c r="K8" s="59">
        <v>15000</v>
      </c>
      <c r="L8" s="59">
        <v>15000</v>
      </c>
      <c r="M8" s="59">
        <v>15000</v>
      </c>
      <c r="N8" s="59">
        <v>15000</v>
      </c>
      <c r="O8" s="49"/>
    </row>
    <row r="9" spans="1:15" ht="20.25" customHeight="1">
      <c r="A9" s="107"/>
      <c r="B9" s="59" t="s">
        <v>85</v>
      </c>
      <c r="C9" s="60">
        <v>0.06</v>
      </c>
      <c r="D9" s="60">
        <v>0.06</v>
      </c>
      <c r="E9" s="60">
        <v>0.06</v>
      </c>
      <c r="F9" s="60">
        <v>0.06</v>
      </c>
      <c r="G9" s="60">
        <v>0.06</v>
      </c>
      <c r="H9" s="60">
        <v>0.06</v>
      </c>
      <c r="I9" s="60">
        <v>0.06</v>
      </c>
      <c r="J9" s="60">
        <v>0.06</v>
      </c>
      <c r="K9" s="60">
        <v>0.06</v>
      </c>
      <c r="L9" s="60">
        <v>0.06</v>
      </c>
      <c r="M9" s="60">
        <v>0.06</v>
      </c>
      <c r="N9" s="60">
        <v>0.06</v>
      </c>
      <c r="O9" s="49"/>
    </row>
    <row r="10" spans="1:15" ht="20.25" customHeight="1">
      <c r="A10" s="107"/>
      <c r="B10" s="59" t="s">
        <v>86</v>
      </c>
      <c r="C10" s="59">
        <f>C8*C9</f>
        <v>900</v>
      </c>
      <c r="D10" s="59">
        <f t="shared" ref="D10:N10" si="3">D8*D9</f>
        <v>900</v>
      </c>
      <c r="E10" s="59">
        <f t="shared" si="3"/>
        <v>900</v>
      </c>
      <c r="F10" s="59">
        <f t="shared" si="3"/>
        <v>900</v>
      </c>
      <c r="G10" s="59">
        <f t="shared" si="3"/>
        <v>900</v>
      </c>
      <c r="H10" s="59">
        <f t="shared" si="3"/>
        <v>900</v>
      </c>
      <c r="I10" s="59">
        <f t="shared" si="3"/>
        <v>900</v>
      </c>
      <c r="J10" s="59">
        <f t="shared" si="3"/>
        <v>900</v>
      </c>
      <c r="K10" s="59">
        <f t="shared" si="3"/>
        <v>900</v>
      </c>
      <c r="L10" s="59">
        <f t="shared" si="3"/>
        <v>900</v>
      </c>
      <c r="M10" s="59">
        <f t="shared" si="3"/>
        <v>900</v>
      </c>
      <c r="N10" s="59">
        <f t="shared" si="3"/>
        <v>900</v>
      </c>
      <c r="O10" s="84">
        <f t="shared" ref="O10:O32" si="4">SUM(C10:N10)</f>
        <v>10800</v>
      </c>
    </row>
    <row r="11" spans="1:15" ht="20.25" customHeight="1">
      <c r="A11" s="107"/>
      <c r="B11" s="59" t="s">
        <v>95</v>
      </c>
      <c r="C11" s="59">
        <v>120</v>
      </c>
      <c r="D11" s="59">
        <v>120</v>
      </c>
      <c r="E11" s="59">
        <v>120</v>
      </c>
      <c r="F11" s="59">
        <v>120</v>
      </c>
      <c r="G11" s="59">
        <v>120</v>
      </c>
      <c r="H11" s="59">
        <v>120</v>
      </c>
      <c r="I11" s="59">
        <v>120</v>
      </c>
      <c r="J11" s="59">
        <v>120</v>
      </c>
      <c r="K11" s="59">
        <v>120</v>
      </c>
      <c r="L11" s="59">
        <v>120</v>
      </c>
      <c r="M11" s="59">
        <v>120</v>
      </c>
      <c r="N11" s="59">
        <v>120</v>
      </c>
      <c r="O11" s="84">
        <f t="shared" si="4"/>
        <v>1440</v>
      </c>
    </row>
    <row r="12" spans="1:15" s="58" customFormat="1" ht="20.25" customHeight="1">
      <c r="A12" s="107"/>
      <c r="B12" s="61" t="s">
        <v>82</v>
      </c>
      <c r="C12" s="61">
        <f>C10-C11</f>
        <v>780</v>
      </c>
      <c r="D12" s="61">
        <f t="shared" ref="D12:N12" si="5">D10-D11</f>
        <v>780</v>
      </c>
      <c r="E12" s="61">
        <f t="shared" si="5"/>
        <v>780</v>
      </c>
      <c r="F12" s="61">
        <f t="shared" si="5"/>
        <v>780</v>
      </c>
      <c r="G12" s="61">
        <f t="shared" si="5"/>
        <v>780</v>
      </c>
      <c r="H12" s="61">
        <f t="shared" si="5"/>
        <v>780</v>
      </c>
      <c r="I12" s="61">
        <f t="shared" si="5"/>
        <v>780</v>
      </c>
      <c r="J12" s="61">
        <f t="shared" si="5"/>
        <v>780</v>
      </c>
      <c r="K12" s="61">
        <f t="shared" si="5"/>
        <v>780</v>
      </c>
      <c r="L12" s="61">
        <f t="shared" si="5"/>
        <v>780</v>
      </c>
      <c r="M12" s="61">
        <f t="shared" si="5"/>
        <v>780</v>
      </c>
      <c r="N12" s="61">
        <f t="shared" si="5"/>
        <v>780</v>
      </c>
      <c r="O12" s="49">
        <f t="shared" si="4"/>
        <v>9360</v>
      </c>
    </row>
    <row r="13" spans="1:15" ht="20.25" customHeight="1">
      <c r="A13" s="108" t="s">
        <v>97</v>
      </c>
      <c r="B13" s="62" t="s">
        <v>84</v>
      </c>
      <c r="C13" s="62">
        <v>15038</v>
      </c>
      <c r="D13" s="62">
        <v>15038</v>
      </c>
      <c r="E13" s="62">
        <v>15038</v>
      </c>
      <c r="F13" s="62">
        <v>15038</v>
      </c>
      <c r="G13" s="62">
        <v>15038</v>
      </c>
      <c r="H13" s="62">
        <v>15038</v>
      </c>
      <c r="I13" s="62">
        <v>15038</v>
      </c>
      <c r="J13" s="62">
        <v>15038</v>
      </c>
      <c r="K13" s="62">
        <v>15038</v>
      </c>
      <c r="L13" s="62">
        <v>15038</v>
      </c>
      <c r="M13" s="62">
        <v>15038</v>
      </c>
      <c r="N13" s="62">
        <v>15038</v>
      </c>
      <c r="O13" s="49"/>
    </row>
    <row r="14" spans="1:15" ht="20.25" customHeight="1">
      <c r="A14" s="108"/>
      <c r="B14" s="62" t="s">
        <v>85</v>
      </c>
      <c r="C14" s="63">
        <v>0.06</v>
      </c>
      <c r="D14" s="63">
        <v>0.06</v>
      </c>
      <c r="E14" s="63">
        <v>0.06</v>
      </c>
      <c r="F14" s="63">
        <v>0.06</v>
      </c>
      <c r="G14" s="63">
        <v>0.06</v>
      </c>
      <c r="H14" s="63">
        <v>0.06</v>
      </c>
      <c r="I14" s="63">
        <v>0.06</v>
      </c>
      <c r="J14" s="63">
        <v>0.06</v>
      </c>
      <c r="K14" s="63">
        <v>0.06</v>
      </c>
      <c r="L14" s="63">
        <v>0.06</v>
      </c>
      <c r="M14" s="63">
        <v>0.06</v>
      </c>
      <c r="N14" s="63">
        <v>0.06</v>
      </c>
      <c r="O14" s="49"/>
    </row>
    <row r="15" spans="1:15" ht="20.25" customHeight="1">
      <c r="A15" s="108"/>
      <c r="B15" s="62" t="s">
        <v>86</v>
      </c>
      <c r="C15" s="82">
        <f>C13*C14</f>
        <v>902.28</v>
      </c>
      <c r="D15" s="82">
        <f t="shared" ref="D15:N15" si="6">D13*D14</f>
        <v>902.28</v>
      </c>
      <c r="E15" s="82">
        <f t="shared" si="6"/>
        <v>902.28</v>
      </c>
      <c r="F15" s="82">
        <f t="shared" si="6"/>
        <v>902.28</v>
      </c>
      <c r="G15" s="82">
        <f t="shared" si="6"/>
        <v>902.28</v>
      </c>
      <c r="H15" s="82">
        <f t="shared" si="6"/>
        <v>902.28</v>
      </c>
      <c r="I15" s="82">
        <f t="shared" si="6"/>
        <v>902.28</v>
      </c>
      <c r="J15" s="82">
        <f t="shared" si="6"/>
        <v>902.28</v>
      </c>
      <c r="K15" s="82">
        <f t="shared" si="6"/>
        <v>902.28</v>
      </c>
      <c r="L15" s="82">
        <f t="shared" si="6"/>
        <v>902.28</v>
      </c>
      <c r="M15" s="82">
        <f t="shared" si="6"/>
        <v>902.28</v>
      </c>
      <c r="N15" s="82">
        <f t="shared" si="6"/>
        <v>902.28</v>
      </c>
      <c r="O15" s="84">
        <f t="shared" si="4"/>
        <v>10827.36</v>
      </c>
    </row>
    <row r="16" spans="1:15" ht="20.25" customHeight="1">
      <c r="A16" s="108"/>
      <c r="B16" s="62" t="s">
        <v>95</v>
      </c>
      <c r="C16" s="62">
        <v>120</v>
      </c>
      <c r="D16" s="62">
        <v>120</v>
      </c>
      <c r="E16" s="62">
        <v>120</v>
      </c>
      <c r="F16" s="62">
        <v>120</v>
      </c>
      <c r="G16" s="62">
        <v>120</v>
      </c>
      <c r="H16" s="62">
        <v>120</v>
      </c>
      <c r="I16" s="62">
        <v>120</v>
      </c>
      <c r="J16" s="62">
        <v>120</v>
      </c>
      <c r="K16" s="62">
        <v>120</v>
      </c>
      <c r="L16" s="62">
        <v>120</v>
      </c>
      <c r="M16" s="62">
        <v>120</v>
      </c>
      <c r="N16" s="62">
        <v>120</v>
      </c>
      <c r="O16" s="84">
        <f t="shared" si="4"/>
        <v>1440</v>
      </c>
    </row>
    <row r="17" spans="1:15" s="58" customFormat="1" ht="20.25" customHeight="1">
      <c r="A17" s="108"/>
      <c r="B17" s="65" t="s">
        <v>82</v>
      </c>
      <c r="C17" s="83">
        <f>C15-C16</f>
        <v>782.28</v>
      </c>
      <c r="D17" s="83">
        <f t="shared" ref="D17:N17" si="7">D15-D16</f>
        <v>782.28</v>
      </c>
      <c r="E17" s="83">
        <f t="shared" si="7"/>
        <v>782.28</v>
      </c>
      <c r="F17" s="83">
        <f t="shared" si="7"/>
        <v>782.28</v>
      </c>
      <c r="G17" s="83">
        <f t="shared" si="7"/>
        <v>782.28</v>
      </c>
      <c r="H17" s="83">
        <f t="shared" si="7"/>
        <v>782.28</v>
      </c>
      <c r="I17" s="83">
        <f t="shared" si="7"/>
        <v>782.28</v>
      </c>
      <c r="J17" s="83">
        <f t="shared" si="7"/>
        <v>782.28</v>
      </c>
      <c r="K17" s="83">
        <f t="shared" si="7"/>
        <v>782.28</v>
      </c>
      <c r="L17" s="83">
        <f t="shared" si="7"/>
        <v>782.28</v>
      </c>
      <c r="M17" s="83">
        <f t="shared" si="7"/>
        <v>782.28</v>
      </c>
      <c r="N17" s="83">
        <f t="shared" si="7"/>
        <v>782.28</v>
      </c>
      <c r="O17" s="49">
        <f t="shared" si="4"/>
        <v>9387.3599999999988</v>
      </c>
    </row>
    <row r="18" spans="1:15" ht="20.25" customHeight="1">
      <c r="A18" s="109" t="s">
        <v>83</v>
      </c>
      <c r="B18" s="67" t="s">
        <v>84</v>
      </c>
      <c r="C18" s="67">
        <v>15088</v>
      </c>
      <c r="D18" s="67">
        <v>15088</v>
      </c>
      <c r="E18" s="67">
        <v>15088</v>
      </c>
      <c r="F18" s="67">
        <v>15088</v>
      </c>
      <c r="G18" s="67">
        <v>15088</v>
      </c>
      <c r="H18" s="67">
        <v>15088</v>
      </c>
      <c r="I18" s="67">
        <v>15088</v>
      </c>
      <c r="J18" s="67">
        <v>15088</v>
      </c>
      <c r="K18" s="67">
        <v>15088</v>
      </c>
      <c r="L18" s="67">
        <v>15088</v>
      </c>
      <c r="M18" s="67">
        <v>15088</v>
      </c>
      <c r="N18" s="67">
        <v>15088</v>
      </c>
      <c r="O18" s="49"/>
    </row>
    <row r="19" spans="1:15" ht="20.25" customHeight="1">
      <c r="A19" s="109"/>
      <c r="B19" s="67" t="s">
        <v>85</v>
      </c>
      <c r="C19" s="68">
        <v>0.05</v>
      </c>
      <c r="D19" s="68">
        <v>0.05</v>
      </c>
      <c r="E19" s="68">
        <v>0.05</v>
      </c>
      <c r="F19" s="68">
        <v>0.05</v>
      </c>
      <c r="G19" s="68">
        <v>0.05</v>
      </c>
      <c r="H19" s="68">
        <v>0.05</v>
      </c>
      <c r="I19" s="68">
        <v>0.05</v>
      </c>
      <c r="J19" s="68">
        <v>0.05</v>
      </c>
      <c r="K19" s="68">
        <v>0.05</v>
      </c>
      <c r="L19" s="68">
        <v>0.05</v>
      </c>
      <c r="M19" s="68">
        <v>0.05</v>
      </c>
      <c r="N19" s="68">
        <v>0.05</v>
      </c>
      <c r="O19" s="49"/>
    </row>
    <row r="20" spans="1:15" ht="20.25" customHeight="1">
      <c r="A20" s="109"/>
      <c r="B20" s="67" t="s">
        <v>86</v>
      </c>
      <c r="C20" s="69">
        <f>C18*C19</f>
        <v>754.40000000000009</v>
      </c>
      <c r="D20" s="69">
        <f t="shared" ref="D20:N20" si="8">D18*D19</f>
        <v>754.40000000000009</v>
      </c>
      <c r="E20" s="69">
        <f t="shared" si="8"/>
        <v>754.40000000000009</v>
      </c>
      <c r="F20" s="69">
        <f t="shared" si="8"/>
        <v>754.40000000000009</v>
      </c>
      <c r="G20" s="69">
        <f t="shared" si="8"/>
        <v>754.40000000000009</v>
      </c>
      <c r="H20" s="69">
        <f t="shared" si="8"/>
        <v>754.40000000000009</v>
      </c>
      <c r="I20" s="69">
        <f t="shared" si="8"/>
        <v>754.40000000000009</v>
      </c>
      <c r="J20" s="69">
        <f t="shared" si="8"/>
        <v>754.40000000000009</v>
      </c>
      <c r="K20" s="69">
        <f t="shared" si="8"/>
        <v>754.40000000000009</v>
      </c>
      <c r="L20" s="69">
        <f t="shared" si="8"/>
        <v>754.40000000000009</v>
      </c>
      <c r="M20" s="69">
        <f t="shared" si="8"/>
        <v>754.40000000000009</v>
      </c>
      <c r="N20" s="69">
        <f t="shared" si="8"/>
        <v>754.40000000000009</v>
      </c>
      <c r="O20" s="84">
        <f t="shared" si="4"/>
        <v>9052.7999999999993</v>
      </c>
    </row>
    <row r="21" spans="1:15" ht="20.25" customHeight="1">
      <c r="A21" s="109"/>
      <c r="B21" s="67" t="s">
        <v>95</v>
      </c>
      <c r="C21" s="67">
        <v>120</v>
      </c>
      <c r="D21" s="67">
        <v>120</v>
      </c>
      <c r="E21" s="67">
        <v>120</v>
      </c>
      <c r="F21" s="67">
        <v>120</v>
      </c>
      <c r="G21" s="67">
        <v>120</v>
      </c>
      <c r="H21" s="67">
        <v>120</v>
      </c>
      <c r="I21" s="67">
        <v>120</v>
      </c>
      <c r="J21" s="67">
        <v>120</v>
      </c>
      <c r="K21" s="67">
        <v>120</v>
      </c>
      <c r="L21" s="67">
        <v>120</v>
      </c>
      <c r="M21" s="67">
        <v>120</v>
      </c>
      <c r="N21" s="67">
        <v>120</v>
      </c>
      <c r="O21" s="84">
        <f t="shared" si="4"/>
        <v>1440</v>
      </c>
    </row>
    <row r="22" spans="1:15" s="58" customFormat="1" ht="20.25" customHeight="1">
      <c r="A22" s="109"/>
      <c r="B22" s="70" t="s">
        <v>82</v>
      </c>
      <c r="C22" s="71">
        <f>C20-C21</f>
        <v>634.40000000000009</v>
      </c>
      <c r="D22" s="71">
        <f t="shared" ref="D22:N22" si="9">D20-D21</f>
        <v>634.40000000000009</v>
      </c>
      <c r="E22" s="71">
        <f t="shared" si="9"/>
        <v>634.40000000000009</v>
      </c>
      <c r="F22" s="71">
        <f t="shared" si="9"/>
        <v>634.40000000000009</v>
      </c>
      <c r="G22" s="71">
        <f t="shared" si="9"/>
        <v>634.40000000000009</v>
      </c>
      <c r="H22" s="71">
        <f t="shared" si="9"/>
        <v>634.40000000000009</v>
      </c>
      <c r="I22" s="71">
        <f t="shared" si="9"/>
        <v>634.40000000000009</v>
      </c>
      <c r="J22" s="71">
        <f t="shared" si="9"/>
        <v>634.40000000000009</v>
      </c>
      <c r="K22" s="71">
        <f t="shared" si="9"/>
        <v>634.40000000000009</v>
      </c>
      <c r="L22" s="71">
        <f t="shared" si="9"/>
        <v>634.40000000000009</v>
      </c>
      <c r="M22" s="71">
        <f t="shared" si="9"/>
        <v>634.40000000000009</v>
      </c>
      <c r="N22" s="71">
        <f t="shared" si="9"/>
        <v>634.40000000000009</v>
      </c>
      <c r="O22" s="49">
        <f t="shared" si="4"/>
        <v>7612.7999999999993</v>
      </c>
    </row>
    <row r="23" spans="1:15" ht="20.25" customHeight="1">
      <c r="A23" s="99" t="s">
        <v>87</v>
      </c>
      <c r="B23" s="72" t="s">
        <v>84</v>
      </c>
      <c r="C23" s="72">
        <v>15138</v>
      </c>
      <c r="D23" s="72">
        <v>15138</v>
      </c>
      <c r="E23" s="72">
        <v>15138</v>
      </c>
      <c r="F23" s="72">
        <v>15138</v>
      </c>
      <c r="G23" s="72">
        <v>15138</v>
      </c>
      <c r="H23" s="72">
        <v>15138</v>
      </c>
      <c r="I23" s="72">
        <v>15138</v>
      </c>
      <c r="J23" s="72">
        <v>15138</v>
      </c>
      <c r="K23" s="72">
        <v>15138</v>
      </c>
      <c r="L23" s="72">
        <v>15138</v>
      </c>
      <c r="M23" s="72">
        <v>15138</v>
      </c>
      <c r="N23" s="72">
        <v>15138</v>
      </c>
      <c r="O23" s="49"/>
    </row>
    <row r="24" spans="1:15" ht="20.25" customHeight="1">
      <c r="A24" s="99"/>
      <c r="B24" s="72" t="s">
        <v>85</v>
      </c>
      <c r="C24" s="73">
        <v>0.05</v>
      </c>
      <c r="D24" s="73">
        <v>0.05</v>
      </c>
      <c r="E24" s="73">
        <v>0.05</v>
      </c>
      <c r="F24" s="73">
        <v>0.05</v>
      </c>
      <c r="G24" s="73">
        <v>0.05</v>
      </c>
      <c r="H24" s="73">
        <v>0.05</v>
      </c>
      <c r="I24" s="73">
        <v>0.05</v>
      </c>
      <c r="J24" s="73">
        <v>0.05</v>
      </c>
      <c r="K24" s="73">
        <v>0.05</v>
      </c>
      <c r="L24" s="73">
        <v>0.05</v>
      </c>
      <c r="M24" s="73">
        <v>0.05</v>
      </c>
      <c r="N24" s="73">
        <v>0.05</v>
      </c>
      <c r="O24" s="49"/>
    </row>
    <row r="25" spans="1:15" ht="20.25" customHeight="1">
      <c r="A25" s="99"/>
      <c r="B25" s="72" t="s">
        <v>86</v>
      </c>
      <c r="C25" s="74">
        <f>C23*C24</f>
        <v>756.90000000000009</v>
      </c>
      <c r="D25" s="74">
        <f t="shared" ref="D25:N25" si="10">D23*D24</f>
        <v>756.90000000000009</v>
      </c>
      <c r="E25" s="74">
        <f t="shared" si="10"/>
        <v>756.90000000000009</v>
      </c>
      <c r="F25" s="74">
        <f t="shared" si="10"/>
        <v>756.90000000000009</v>
      </c>
      <c r="G25" s="74">
        <f t="shared" si="10"/>
        <v>756.90000000000009</v>
      </c>
      <c r="H25" s="74">
        <f t="shared" si="10"/>
        <v>756.90000000000009</v>
      </c>
      <c r="I25" s="74">
        <f t="shared" si="10"/>
        <v>756.90000000000009</v>
      </c>
      <c r="J25" s="74">
        <f t="shared" si="10"/>
        <v>756.90000000000009</v>
      </c>
      <c r="K25" s="74">
        <f t="shared" si="10"/>
        <v>756.90000000000009</v>
      </c>
      <c r="L25" s="74">
        <f t="shared" si="10"/>
        <v>756.90000000000009</v>
      </c>
      <c r="M25" s="74">
        <f t="shared" si="10"/>
        <v>756.90000000000009</v>
      </c>
      <c r="N25" s="74">
        <f t="shared" si="10"/>
        <v>756.90000000000009</v>
      </c>
      <c r="O25" s="84">
        <f t="shared" si="4"/>
        <v>9082.7999999999993</v>
      </c>
    </row>
    <row r="26" spans="1:15" ht="20.25" customHeight="1">
      <c r="A26" s="99"/>
      <c r="B26" s="72" t="s">
        <v>95</v>
      </c>
      <c r="C26" s="72">
        <v>120</v>
      </c>
      <c r="D26" s="72">
        <v>120</v>
      </c>
      <c r="E26" s="72">
        <v>120</v>
      </c>
      <c r="F26" s="72">
        <v>120</v>
      </c>
      <c r="G26" s="72">
        <v>120</v>
      </c>
      <c r="H26" s="72">
        <v>120</v>
      </c>
      <c r="I26" s="72">
        <v>120</v>
      </c>
      <c r="J26" s="72">
        <v>120</v>
      </c>
      <c r="K26" s="72">
        <v>120</v>
      </c>
      <c r="L26" s="72">
        <v>120</v>
      </c>
      <c r="M26" s="72">
        <v>120</v>
      </c>
      <c r="N26" s="72">
        <v>120</v>
      </c>
      <c r="O26" s="84">
        <f t="shared" si="4"/>
        <v>1440</v>
      </c>
    </row>
    <row r="27" spans="1:15" s="58" customFormat="1" ht="20.25" customHeight="1">
      <c r="A27" s="99"/>
      <c r="B27" s="75" t="s">
        <v>82</v>
      </c>
      <c r="C27" s="76">
        <f>C25-C26</f>
        <v>636.90000000000009</v>
      </c>
      <c r="D27" s="76">
        <f t="shared" ref="D27:N27" si="11">D25-D26</f>
        <v>636.90000000000009</v>
      </c>
      <c r="E27" s="76">
        <f t="shared" si="11"/>
        <v>636.90000000000009</v>
      </c>
      <c r="F27" s="76">
        <f t="shared" si="11"/>
        <v>636.90000000000009</v>
      </c>
      <c r="G27" s="76">
        <f t="shared" si="11"/>
        <v>636.90000000000009</v>
      </c>
      <c r="H27" s="76">
        <f t="shared" si="11"/>
        <v>636.90000000000009</v>
      </c>
      <c r="I27" s="76">
        <f t="shared" si="11"/>
        <v>636.90000000000009</v>
      </c>
      <c r="J27" s="76">
        <f t="shared" si="11"/>
        <v>636.90000000000009</v>
      </c>
      <c r="K27" s="76">
        <f t="shared" si="11"/>
        <v>636.90000000000009</v>
      </c>
      <c r="L27" s="76">
        <f t="shared" si="11"/>
        <v>636.90000000000009</v>
      </c>
      <c r="M27" s="76">
        <f t="shared" si="11"/>
        <v>636.90000000000009</v>
      </c>
      <c r="N27" s="76">
        <f t="shared" si="11"/>
        <v>636.90000000000009</v>
      </c>
      <c r="O27" s="49">
        <f t="shared" si="4"/>
        <v>7642.7999999999993</v>
      </c>
    </row>
    <row r="28" spans="1:15" ht="20.25" customHeight="1">
      <c r="A28" s="100" t="s">
        <v>88</v>
      </c>
      <c r="B28" s="77" t="s">
        <v>84</v>
      </c>
      <c r="C28" s="77">
        <v>15188</v>
      </c>
      <c r="D28" s="77">
        <v>15188</v>
      </c>
      <c r="E28" s="77">
        <v>15188</v>
      </c>
      <c r="F28" s="77"/>
      <c r="G28" s="77"/>
      <c r="H28" s="77"/>
      <c r="I28" s="77"/>
      <c r="J28" s="77"/>
      <c r="K28" s="77"/>
      <c r="L28" s="77"/>
      <c r="M28" s="77"/>
      <c r="N28" s="77"/>
      <c r="O28" s="49"/>
    </row>
    <row r="29" spans="1:15" ht="20.25" customHeight="1">
      <c r="A29" s="100"/>
      <c r="B29" s="77" t="s">
        <v>85</v>
      </c>
      <c r="C29" s="78">
        <v>0.05</v>
      </c>
      <c r="D29" s="78">
        <v>0.05</v>
      </c>
      <c r="E29" s="78">
        <v>0.05</v>
      </c>
      <c r="F29" s="78"/>
      <c r="G29" s="78"/>
      <c r="H29" s="78"/>
      <c r="I29" s="78"/>
      <c r="J29" s="78"/>
      <c r="K29" s="78"/>
      <c r="L29" s="78"/>
      <c r="M29" s="78"/>
      <c r="N29" s="78"/>
      <c r="O29" s="49"/>
    </row>
    <row r="30" spans="1:15" ht="20.25" customHeight="1">
      <c r="A30" s="100"/>
      <c r="B30" s="77" t="s">
        <v>86</v>
      </c>
      <c r="C30" s="79">
        <f>C28*C29</f>
        <v>759.40000000000009</v>
      </c>
      <c r="D30" s="79">
        <f t="shared" ref="D30:E30" si="12">D28*D29</f>
        <v>759.40000000000009</v>
      </c>
      <c r="E30" s="79">
        <f t="shared" si="12"/>
        <v>759.40000000000009</v>
      </c>
      <c r="F30" s="77"/>
      <c r="G30" s="77"/>
      <c r="H30" s="77"/>
      <c r="I30" s="77"/>
      <c r="J30" s="77"/>
      <c r="K30" s="77"/>
      <c r="L30" s="77"/>
      <c r="M30" s="77"/>
      <c r="N30" s="77"/>
      <c r="O30" s="84">
        <f t="shared" si="4"/>
        <v>2278.2000000000003</v>
      </c>
    </row>
    <row r="31" spans="1:15" ht="20.25" customHeight="1">
      <c r="A31" s="100"/>
      <c r="B31" s="77" t="s">
        <v>95</v>
      </c>
      <c r="C31" s="77">
        <v>120</v>
      </c>
      <c r="D31" s="77">
        <v>120</v>
      </c>
      <c r="E31" s="77">
        <v>120</v>
      </c>
      <c r="F31" s="77"/>
      <c r="G31" s="77"/>
      <c r="H31" s="77"/>
      <c r="I31" s="77"/>
      <c r="J31" s="77"/>
      <c r="K31" s="77"/>
      <c r="L31" s="77"/>
      <c r="M31" s="77"/>
      <c r="N31" s="77"/>
      <c r="O31" s="84">
        <f t="shared" si="4"/>
        <v>360</v>
      </c>
    </row>
    <row r="32" spans="1:15" s="58" customFormat="1" ht="20.25" customHeight="1">
      <c r="A32" s="100"/>
      <c r="B32" s="80" t="s">
        <v>82</v>
      </c>
      <c r="C32" s="81">
        <f>C30-C31</f>
        <v>639.40000000000009</v>
      </c>
      <c r="D32" s="81">
        <f t="shared" ref="D32:E32" si="13">D30-D31</f>
        <v>639.40000000000009</v>
      </c>
      <c r="E32" s="81">
        <f t="shared" si="13"/>
        <v>639.40000000000009</v>
      </c>
      <c r="F32" s="80"/>
      <c r="G32" s="80"/>
      <c r="H32" s="80"/>
      <c r="I32" s="80"/>
      <c r="J32" s="80"/>
      <c r="K32" s="80"/>
      <c r="L32" s="80"/>
      <c r="M32" s="80"/>
      <c r="N32" s="80"/>
      <c r="O32" s="49">
        <f t="shared" si="4"/>
        <v>1918.2000000000003</v>
      </c>
    </row>
    <row r="33" spans="1:15" s="58" customFormat="1" ht="20.25" customHeight="1">
      <c r="A33" s="110" t="s">
        <v>100</v>
      </c>
      <c r="B33" s="111"/>
      <c r="C33" s="114">
        <f>O5+O10+O15+O20+O25+O30</f>
        <v>50141.16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6"/>
    </row>
    <row r="34" spans="1:15" s="58" customFormat="1" ht="20.25" customHeight="1">
      <c r="A34" s="112" t="s">
        <v>101</v>
      </c>
      <c r="B34" s="113"/>
      <c r="C34" s="117">
        <f>O6+O11+O16+O21+O26+O31</f>
        <v>7200</v>
      </c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9"/>
    </row>
    <row r="35" spans="1:15" ht="29.25" customHeight="1">
      <c r="A35" s="101" t="s">
        <v>45</v>
      </c>
      <c r="B35" s="101"/>
      <c r="C35" s="102">
        <f>C33-C34</f>
        <v>42941.16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</sheetData>
  <mergeCells count="14">
    <mergeCell ref="A23:A27"/>
    <mergeCell ref="A28:A32"/>
    <mergeCell ref="A35:B35"/>
    <mergeCell ref="C35:O35"/>
    <mergeCell ref="A1:O1"/>
    <mergeCell ref="A2:B2"/>
    <mergeCell ref="A3:A7"/>
    <mergeCell ref="A8:A12"/>
    <mergeCell ref="A13:A17"/>
    <mergeCell ref="A18:A22"/>
    <mergeCell ref="A33:B33"/>
    <mergeCell ref="A34:B34"/>
    <mergeCell ref="C33:O33"/>
    <mergeCell ref="C34:O34"/>
  </mergeCells>
  <phoneticPr fontId="2" type="noConversion"/>
  <pageMargins left="0.47244094488188981" right="0.47244094488188981" top="0.59055118110236227" bottom="0.59055118110236227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工资计算</vt:lpstr>
      <vt:lpstr>解除合同+陪产假+加班工资</vt:lpstr>
      <vt:lpstr>年假计算</vt:lpstr>
      <vt:lpstr>扣除部分工资</vt:lpstr>
      <vt:lpstr>公积金差额简</vt:lpstr>
      <vt:lpstr>公积金差额</vt:lpstr>
      <vt:lpstr>合计总额</vt:lpstr>
      <vt:lpstr>6%</vt:lpstr>
      <vt:lpstr>5%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2018-07-16T04:34:05Z</cp:lastPrinted>
  <dcterms:created xsi:type="dcterms:W3CDTF">2018-04-16T04:59:12Z</dcterms:created>
  <dcterms:modified xsi:type="dcterms:W3CDTF">2018-07-16T08:45:52Z</dcterms:modified>
</cp:coreProperties>
</file>