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University\Year 3\Semester 1\CM30225 - Parallel Computing\Coursework\CW2\distributedmatrixrelaxation\doc\data\"/>
    </mc:Choice>
  </mc:AlternateContent>
  <xr:revisionPtr revIDLastSave="0" documentId="13_ncr:1_{DB0D7ED8-2809-4C5F-A6E6-0A588FFCB64E}" xr6:coauthVersionLast="40" xr6:coauthVersionMax="40" xr10:uidLastSave="{00000000-0000-0000-0000-000000000000}"/>
  <bookViews>
    <workbookView xWindow="0" yWindow="0" windowWidth="20490" windowHeight="8070" xr2:uid="{65115479-B1E2-4B65-951E-23D3FCC6B605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2" i="1" l="1"/>
  <c r="AM51" i="1"/>
  <c r="AN51" i="1" s="1"/>
  <c r="AJ2" i="1"/>
  <c r="AI65" i="1"/>
  <c r="AJ65" i="1" s="1"/>
  <c r="AM39" i="1" l="1"/>
  <c r="AN39" i="1" s="1"/>
  <c r="AM47" i="1"/>
  <c r="AN47" i="1" s="1"/>
  <c r="AM55" i="1"/>
  <c r="AN55" i="1" s="1"/>
  <c r="AM63" i="1"/>
  <c r="AN63" i="1" s="1"/>
  <c r="AM23" i="1"/>
  <c r="AN23" i="1" s="1"/>
  <c r="AM31" i="1"/>
  <c r="AN31" i="1" s="1"/>
  <c r="AM3" i="1"/>
  <c r="AN3" i="1" s="1"/>
  <c r="AM7" i="1"/>
  <c r="AN7" i="1" s="1"/>
  <c r="AM11" i="1"/>
  <c r="AN11" i="1" s="1"/>
  <c r="AM15" i="1"/>
  <c r="AN15" i="1" s="1"/>
  <c r="AM19" i="1"/>
  <c r="AN19" i="1" s="1"/>
  <c r="AM27" i="1"/>
  <c r="AN27" i="1" s="1"/>
  <c r="AM43" i="1"/>
  <c r="AN43" i="1" s="1"/>
  <c r="AM64" i="1"/>
  <c r="AN64" i="1" s="1"/>
  <c r="AM60" i="1"/>
  <c r="AN60" i="1" s="1"/>
  <c r="AM56" i="1"/>
  <c r="AN56" i="1" s="1"/>
  <c r="AM52" i="1"/>
  <c r="AN52" i="1" s="1"/>
  <c r="AM48" i="1"/>
  <c r="AN48" i="1" s="1"/>
  <c r="AM44" i="1"/>
  <c r="AN44" i="1" s="1"/>
  <c r="AM40" i="1"/>
  <c r="AN40" i="1" s="1"/>
  <c r="AM36" i="1"/>
  <c r="AN36" i="1" s="1"/>
  <c r="AM32" i="1"/>
  <c r="AN32" i="1" s="1"/>
  <c r="AM28" i="1"/>
  <c r="AN28" i="1" s="1"/>
  <c r="AM24" i="1"/>
  <c r="AN24" i="1" s="1"/>
  <c r="AM20" i="1"/>
  <c r="AN20" i="1" s="1"/>
  <c r="AM16" i="1"/>
  <c r="AN16" i="1" s="1"/>
  <c r="AM12" i="1"/>
  <c r="AN12" i="1" s="1"/>
  <c r="AM8" i="1"/>
  <c r="AN8" i="1" s="1"/>
  <c r="AM4" i="1"/>
  <c r="AN4" i="1" s="1"/>
  <c r="AM65" i="1"/>
  <c r="AN65" i="1" s="1"/>
  <c r="AM61" i="1"/>
  <c r="AN61" i="1" s="1"/>
  <c r="AM57" i="1"/>
  <c r="AN57" i="1" s="1"/>
  <c r="AM53" i="1"/>
  <c r="AN53" i="1" s="1"/>
  <c r="AM49" i="1"/>
  <c r="AN49" i="1" s="1"/>
  <c r="AM45" i="1"/>
  <c r="AN45" i="1" s="1"/>
  <c r="AM41" i="1"/>
  <c r="AN41" i="1" s="1"/>
  <c r="AM37" i="1"/>
  <c r="AN37" i="1" s="1"/>
  <c r="AM33" i="1"/>
  <c r="AN33" i="1" s="1"/>
  <c r="AM29" i="1"/>
  <c r="AN29" i="1" s="1"/>
  <c r="AM25" i="1"/>
  <c r="AN25" i="1" s="1"/>
  <c r="AM21" i="1"/>
  <c r="AN21" i="1" s="1"/>
  <c r="AM17" i="1"/>
  <c r="AN17" i="1" s="1"/>
  <c r="AM13" i="1"/>
  <c r="AN13" i="1" s="1"/>
  <c r="AM9" i="1"/>
  <c r="AN9" i="1" s="1"/>
  <c r="AM5" i="1"/>
  <c r="AN5" i="1" s="1"/>
  <c r="AM62" i="1"/>
  <c r="AN62" i="1" s="1"/>
  <c r="AM58" i="1"/>
  <c r="AN58" i="1" s="1"/>
  <c r="AM54" i="1"/>
  <c r="AN54" i="1" s="1"/>
  <c r="AM50" i="1"/>
  <c r="AN50" i="1" s="1"/>
  <c r="AM46" i="1"/>
  <c r="AN46" i="1" s="1"/>
  <c r="AM42" i="1"/>
  <c r="AN42" i="1" s="1"/>
  <c r="AM38" i="1"/>
  <c r="AN38" i="1" s="1"/>
  <c r="AM34" i="1"/>
  <c r="AN34" i="1" s="1"/>
  <c r="AM30" i="1"/>
  <c r="AN30" i="1" s="1"/>
  <c r="AM26" i="1"/>
  <c r="AN26" i="1" s="1"/>
  <c r="AM22" i="1"/>
  <c r="AN22" i="1" s="1"/>
  <c r="AM35" i="1"/>
  <c r="AN35" i="1" s="1"/>
  <c r="AM59" i="1"/>
  <c r="AN59" i="1" s="1"/>
  <c r="AM6" i="1"/>
  <c r="AN6" i="1" s="1"/>
  <c r="AM10" i="1"/>
  <c r="AN10" i="1" s="1"/>
  <c r="AM14" i="1"/>
  <c r="AN14" i="1" s="1"/>
  <c r="AM18" i="1"/>
  <c r="AN18" i="1" s="1"/>
  <c r="AI4" i="1"/>
  <c r="AJ4" i="1" s="1"/>
  <c r="AI6" i="1"/>
  <c r="AJ6" i="1" s="1"/>
  <c r="AI8" i="1"/>
  <c r="AJ8" i="1" s="1"/>
  <c r="AI10" i="1"/>
  <c r="AJ10" i="1" s="1"/>
  <c r="AI12" i="1"/>
  <c r="AJ12" i="1" s="1"/>
  <c r="AI14" i="1"/>
  <c r="AJ14" i="1" s="1"/>
  <c r="AI16" i="1"/>
  <c r="AJ16" i="1" s="1"/>
  <c r="AI18" i="1"/>
  <c r="AJ18" i="1" s="1"/>
  <c r="AI20" i="1"/>
  <c r="AJ20" i="1" s="1"/>
  <c r="AI22" i="1"/>
  <c r="AJ22" i="1" s="1"/>
  <c r="AI24" i="1"/>
  <c r="AJ24" i="1" s="1"/>
  <c r="AI26" i="1"/>
  <c r="AJ26" i="1" s="1"/>
  <c r="AI28" i="1"/>
  <c r="AJ28" i="1" s="1"/>
  <c r="AI30" i="1"/>
  <c r="AJ30" i="1" s="1"/>
  <c r="AI32" i="1"/>
  <c r="AJ32" i="1" s="1"/>
  <c r="AI34" i="1"/>
  <c r="AJ34" i="1" s="1"/>
  <c r="AI36" i="1"/>
  <c r="AJ36" i="1" s="1"/>
  <c r="AI38" i="1"/>
  <c r="AJ38" i="1" s="1"/>
  <c r="AI40" i="1"/>
  <c r="AJ40" i="1" s="1"/>
  <c r="AI42" i="1"/>
  <c r="AJ42" i="1" s="1"/>
  <c r="AI44" i="1"/>
  <c r="AJ44" i="1" s="1"/>
  <c r="AI46" i="1"/>
  <c r="AJ46" i="1" s="1"/>
  <c r="AI48" i="1"/>
  <c r="AJ48" i="1" s="1"/>
  <c r="AI50" i="1"/>
  <c r="AJ50" i="1" s="1"/>
  <c r="AI52" i="1"/>
  <c r="AJ52" i="1" s="1"/>
  <c r="AI54" i="1"/>
  <c r="AJ54" i="1" s="1"/>
  <c r="AI56" i="1"/>
  <c r="AJ56" i="1" s="1"/>
  <c r="AI58" i="1"/>
  <c r="AJ58" i="1" s="1"/>
  <c r="AI60" i="1"/>
  <c r="AJ60" i="1" s="1"/>
  <c r="AI62" i="1"/>
  <c r="AJ62" i="1" s="1"/>
  <c r="AI64" i="1"/>
  <c r="AJ64" i="1" s="1"/>
  <c r="AI3" i="1"/>
  <c r="AJ3" i="1" s="1"/>
  <c r="AI5" i="1"/>
  <c r="AJ5" i="1" s="1"/>
  <c r="AI7" i="1"/>
  <c r="AJ7" i="1" s="1"/>
  <c r="AI9" i="1"/>
  <c r="AJ9" i="1" s="1"/>
  <c r="AI11" i="1"/>
  <c r="AJ11" i="1" s="1"/>
  <c r="AI13" i="1"/>
  <c r="AJ13" i="1" s="1"/>
  <c r="AI15" i="1"/>
  <c r="AJ15" i="1" s="1"/>
  <c r="AI17" i="1"/>
  <c r="AJ17" i="1" s="1"/>
  <c r="AI19" i="1"/>
  <c r="AJ19" i="1" s="1"/>
  <c r="AI21" i="1"/>
  <c r="AJ21" i="1" s="1"/>
  <c r="AI23" i="1"/>
  <c r="AJ23" i="1" s="1"/>
  <c r="AI25" i="1"/>
  <c r="AJ25" i="1" s="1"/>
  <c r="AI27" i="1"/>
  <c r="AJ27" i="1" s="1"/>
  <c r="AI29" i="1"/>
  <c r="AJ29" i="1" s="1"/>
  <c r="AI31" i="1"/>
  <c r="AJ31" i="1" s="1"/>
  <c r="AI33" i="1"/>
  <c r="AJ33" i="1" s="1"/>
  <c r="AI35" i="1"/>
  <c r="AJ35" i="1" s="1"/>
  <c r="AI37" i="1"/>
  <c r="AJ37" i="1" s="1"/>
  <c r="AI39" i="1"/>
  <c r="AJ39" i="1" s="1"/>
  <c r="AI41" i="1"/>
  <c r="AJ41" i="1" s="1"/>
  <c r="AI43" i="1"/>
  <c r="AJ43" i="1" s="1"/>
  <c r="AI45" i="1"/>
  <c r="AJ45" i="1" s="1"/>
  <c r="AI47" i="1"/>
  <c r="AJ47" i="1" s="1"/>
  <c r="AI49" i="1"/>
  <c r="AJ49" i="1" s="1"/>
  <c r="AI51" i="1"/>
  <c r="AJ51" i="1" s="1"/>
  <c r="AI53" i="1"/>
  <c r="AJ53" i="1" s="1"/>
  <c r="AI55" i="1"/>
  <c r="AJ55" i="1" s="1"/>
  <c r="AI57" i="1"/>
  <c r="AJ57" i="1" s="1"/>
  <c r="AI59" i="1"/>
  <c r="AJ59" i="1" s="1"/>
  <c r="AI61" i="1"/>
  <c r="AJ61" i="1" s="1"/>
  <c r="AI63" i="1"/>
  <c r="AJ63" i="1" s="1"/>
  <c r="K77" i="1" l="1"/>
  <c r="Q69" i="1"/>
  <c r="N69" i="1"/>
  <c r="M69" i="1"/>
  <c r="K69" i="1"/>
  <c r="H69" i="1"/>
  <c r="M78" i="1"/>
  <c r="P73" i="1"/>
  <c r="J77" i="1"/>
  <c r="G69" i="1"/>
  <c r="G72" i="1"/>
  <c r="G79" i="1"/>
  <c r="H79" i="1" s="1"/>
  <c r="Q78" i="1" l="1"/>
  <c r="P79" i="1"/>
  <c r="Q79" i="1" s="1"/>
  <c r="P78" i="1"/>
  <c r="P77" i="1"/>
  <c r="Q77" i="1" s="1"/>
  <c r="P76" i="1"/>
  <c r="Q76" i="1" s="1"/>
  <c r="P75" i="1"/>
  <c r="Q75" i="1" s="1"/>
  <c r="P74" i="1"/>
  <c r="Q74" i="1" s="1"/>
  <c r="Q73" i="1"/>
  <c r="P72" i="1"/>
  <c r="Q72" i="1" s="1"/>
  <c r="P71" i="1"/>
  <c r="Q71" i="1" s="1"/>
  <c r="P70" i="1"/>
  <c r="Q70" i="1" s="1"/>
  <c r="P69" i="1"/>
  <c r="M79" i="1"/>
  <c r="N79" i="1" s="1"/>
  <c r="N78" i="1"/>
  <c r="M77" i="1"/>
  <c r="N77" i="1" s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K76" i="1"/>
  <c r="J69" i="1"/>
  <c r="J79" i="1"/>
  <c r="K79" i="1" s="1"/>
  <c r="J78" i="1"/>
  <c r="K78" i="1" s="1"/>
  <c r="J76" i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H70" i="1"/>
  <c r="G70" i="1"/>
  <c r="H72" i="1"/>
  <c r="H73" i="1"/>
  <c r="H75" i="1"/>
  <c r="H77" i="1"/>
  <c r="G71" i="1"/>
  <c r="H71" i="1" s="1"/>
  <c r="G73" i="1"/>
  <c r="G74" i="1"/>
  <c r="H74" i="1" s="1"/>
  <c r="G75" i="1"/>
  <c r="G76" i="1"/>
  <c r="H76" i="1" s="1"/>
  <c r="G77" i="1"/>
  <c r="G78" i="1"/>
  <c r="H78" i="1" s="1"/>
  <c r="E70" i="1"/>
  <c r="E71" i="1"/>
  <c r="E72" i="1"/>
  <c r="E73" i="1"/>
  <c r="E74" i="1"/>
  <c r="E75" i="1"/>
  <c r="E76" i="1"/>
  <c r="E77" i="1"/>
  <c r="E78" i="1"/>
  <c r="E79" i="1"/>
  <c r="E69" i="1"/>
  <c r="C78" i="1"/>
  <c r="A70" i="1"/>
  <c r="A71" i="1" s="1"/>
  <c r="A72" i="1" s="1"/>
  <c r="A73" i="1" s="1"/>
  <c r="A74" i="1" s="1"/>
  <c r="A75" i="1" s="1"/>
  <c r="A76" i="1" s="1"/>
  <c r="A77" i="1" s="1"/>
  <c r="A78" i="1" s="1"/>
  <c r="AF54" i="1" l="1"/>
  <c r="X16" i="1"/>
  <c r="W59" i="1" l="1"/>
  <c r="AA33" i="1"/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5" i="1"/>
  <c r="AF56" i="1"/>
  <c r="AF57" i="1"/>
  <c r="AF58" i="1"/>
  <c r="AF59" i="1"/>
  <c r="AF60" i="1"/>
  <c r="AF61" i="1"/>
  <c r="AF62" i="1"/>
  <c r="AF63" i="1"/>
  <c r="AF64" i="1"/>
  <c r="AF65" i="1"/>
  <c r="AF3" i="1"/>
  <c r="AF2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3" i="1"/>
  <c r="AB2" i="1"/>
  <c r="X4" i="1"/>
  <c r="X5" i="1"/>
  <c r="X6" i="1"/>
  <c r="X7" i="1"/>
  <c r="X8" i="1"/>
  <c r="X9" i="1"/>
  <c r="X10" i="1"/>
  <c r="X11" i="1"/>
  <c r="X12" i="1"/>
  <c r="X13" i="1"/>
  <c r="X14" i="1"/>
  <c r="X15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3" i="1"/>
  <c r="X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3" i="1"/>
  <c r="T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3" i="1"/>
  <c r="P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3" i="1"/>
  <c r="L2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Z24" i="1" l="1"/>
  <c r="AD65" i="1" l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6" i="1"/>
  <c r="AD47" i="1"/>
  <c r="AD48" i="1"/>
  <c r="AD45" i="1"/>
  <c r="AD44" i="1"/>
  <c r="AD43" i="1"/>
  <c r="AD42" i="1"/>
  <c r="AD41" i="1"/>
  <c r="AD40" i="1"/>
  <c r="AA35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E62" i="1" s="1"/>
  <c r="AE50" i="1" l="1"/>
  <c r="AE7" i="1"/>
  <c r="AE34" i="1"/>
  <c r="AE43" i="1"/>
  <c r="AE52" i="1"/>
  <c r="AE60" i="1"/>
  <c r="AE4" i="1"/>
  <c r="AE11" i="1"/>
  <c r="AE39" i="1"/>
  <c r="AE47" i="1"/>
  <c r="AE56" i="1"/>
  <c r="AE64" i="1"/>
  <c r="AE6" i="1"/>
  <c r="AE18" i="1"/>
  <c r="AE41" i="1"/>
  <c r="AE49" i="1"/>
  <c r="AE58" i="1"/>
  <c r="AE3" i="1"/>
  <c r="AE9" i="1"/>
  <c r="AE37" i="1"/>
  <c r="AE45" i="1"/>
  <c r="AE54" i="1"/>
  <c r="AE13" i="1"/>
  <c r="AE15" i="1"/>
  <c r="AE17" i="1"/>
  <c r="AE21" i="1"/>
  <c r="AE23" i="1"/>
  <c r="AE25" i="1"/>
  <c r="AE27" i="1"/>
  <c r="AE29" i="1"/>
  <c r="AE31" i="1"/>
  <c r="AE33" i="1"/>
  <c r="AE20" i="1"/>
  <c r="AE36" i="1"/>
  <c r="AE38" i="1"/>
  <c r="AE40" i="1"/>
  <c r="AE42" i="1"/>
  <c r="AE44" i="1"/>
  <c r="AE46" i="1"/>
  <c r="AE48" i="1"/>
  <c r="AE51" i="1"/>
  <c r="AE53" i="1"/>
  <c r="AE55" i="1"/>
  <c r="AE57" i="1"/>
  <c r="AE59" i="1"/>
  <c r="AE61" i="1"/>
  <c r="AE63" i="1"/>
  <c r="AE65" i="1"/>
  <c r="AE5" i="1"/>
  <c r="AE8" i="1"/>
  <c r="AE10" i="1"/>
  <c r="AE12" i="1"/>
  <c r="AE14" i="1"/>
  <c r="AE16" i="1"/>
  <c r="AE19" i="1"/>
  <c r="AE22" i="1"/>
  <c r="AE24" i="1"/>
  <c r="AE26" i="1"/>
  <c r="AE28" i="1"/>
  <c r="AE30" i="1"/>
  <c r="AE32" i="1"/>
  <c r="AE35" i="1"/>
  <c r="Z65" i="1"/>
  <c r="AA65" i="1" s="1"/>
  <c r="Z64" i="1"/>
  <c r="AA64" i="1" s="1"/>
  <c r="Z63" i="1"/>
  <c r="Z62" i="1"/>
  <c r="AA62" i="1" s="1"/>
  <c r="Z61" i="1"/>
  <c r="AA61" i="1" s="1"/>
  <c r="Z60" i="1"/>
  <c r="AA60" i="1" s="1"/>
  <c r="AA59" i="1"/>
  <c r="AA63" i="1"/>
  <c r="Z59" i="1"/>
  <c r="AA58" i="1"/>
  <c r="Z58" i="1"/>
  <c r="AA57" i="1"/>
  <c r="Z57" i="1"/>
  <c r="AA56" i="1"/>
  <c r="AA55" i="1"/>
  <c r="Z56" i="1"/>
  <c r="Z55" i="1"/>
  <c r="AA54" i="1"/>
  <c r="Z54" i="1"/>
  <c r="AA53" i="1"/>
  <c r="Z53" i="1"/>
  <c r="AA50" i="1"/>
  <c r="AA51" i="1"/>
  <c r="AA52" i="1"/>
  <c r="Z52" i="1"/>
  <c r="Z51" i="1"/>
  <c r="Z50" i="1"/>
  <c r="AA37" i="1" l="1"/>
  <c r="AA38" i="1"/>
  <c r="AA39" i="1"/>
  <c r="AA40" i="1"/>
  <c r="AA41" i="1"/>
  <c r="AA42" i="1"/>
  <c r="AA43" i="1"/>
  <c r="AA44" i="1"/>
  <c r="AA45" i="1"/>
  <c r="AA46" i="1"/>
  <c r="AA47" i="1"/>
  <c r="AA48" i="1"/>
  <c r="AA49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AA34" i="1"/>
  <c r="AA36" i="1"/>
  <c r="Z36" i="1"/>
  <c r="Z35" i="1"/>
  <c r="Z34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Z33" i="1"/>
  <c r="Z32" i="1"/>
  <c r="Z31" i="1"/>
  <c r="Z30" i="1"/>
  <c r="Z29" i="1"/>
  <c r="Z28" i="1"/>
  <c r="Z27" i="1"/>
  <c r="Z26" i="1"/>
  <c r="Z25" i="1"/>
  <c r="Z23" i="1"/>
  <c r="Z22" i="1"/>
  <c r="Z21" i="1"/>
  <c r="Z20" i="1"/>
  <c r="Z19" i="1"/>
  <c r="Z1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3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K65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W60" i="1"/>
  <c r="W61" i="1"/>
  <c r="W62" i="1"/>
  <c r="W63" i="1"/>
  <c r="W64" i="1"/>
  <c r="W65" i="1"/>
  <c r="W50" i="1"/>
  <c r="W51" i="1"/>
  <c r="W52" i="1"/>
  <c r="W53" i="1"/>
  <c r="W54" i="1"/>
  <c r="W55" i="1"/>
  <c r="W56" i="1"/>
  <c r="W57" i="1"/>
  <c r="W58" i="1"/>
  <c r="V51" i="1"/>
  <c r="V50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V36" i="1"/>
  <c r="V35" i="1"/>
  <c r="V34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V21" i="1"/>
  <c r="V18" i="1"/>
  <c r="V20" i="1"/>
  <c r="V19" i="1"/>
  <c r="W9" i="1"/>
  <c r="W10" i="1"/>
  <c r="W11" i="1"/>
  <c r="W12" i="1"/>
  <c r="W13" i="1"/>
  <c r="W14" i="1"/>
  <c r="W15" i="1"/>
  <c r="W16" i="1"/>
  <c r="W17" i="1"/>
  <c r="W4" i="1"/>
  <c r="W5" i="1"/>
  <c r="W6" i="1"/>
  <c r="W7" i="1"/>
  <c r="W8" i="1"/>
  <c r="W3" i="1"/>
  <c r="V7" i="1"/>
  <c r="V6" i="1"/>
  <c r="V5" i="1"/>
  <c r="V4" i="1"/>
  <c r="V3" i="1"/>
  <c r="V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3" i="1"/>
  <c r="R2" i="1"/>
  <c r="O50" i="1" l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C18" i="1" l="1"/>
  <c r="C34" i="1"/>
  <c r="C37" i="1"/>
  <c r="C41" i="1"/>
  <c r="C45" i="1"/>
  <c r="C50" i="1"/>
  <c r="C2" i="1"/>
  <c r="B51" i="1"/>
  <c r="B52" i="1" s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C49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33" i="1" s="1"/>
  <c r="B3" i="1"/>
  <c r="C3" i="1" s="1"/>
  <c r="B4" i="1" l="1"/>
  <c r="B5" i="1" s="1"/>
  <c r="B6" i="1" s="1"/>
  <c r="B7" i="1" s="1"/>
  <c r="C6" i="1"/>
  <c r="B53" i="1"/>
  <c r="C52" i="1"/>
  <c r="C29" i="1"/>
  <c r="C48" i="1"/>
  <c r="C44" i="1"/>
  <c r="C40" i="1"/>
  <c r="C36" i="1"/>
  <c r="C32" i="1"/>
  <c r="C28" i="1"/>
  <c r="C24" i="1"/>
  <c r="C20" i="1"/>
  <c r="C25" i="1"/>
  <c r="C51" i="1"/>
  <c r="C47" i="1"/>
  <c r="C43" i="1"/>
  <c r="C39" i="1"/>
  <c r="C35" i="1"/>
  <c r="C31" i="1"/>
  <c r="C27" i="1"/>
  <c r="C23" i="1"/>
  <c r="C19" i="1"/>
  <c r="C21" i="1"/>
  <c r="C46" i="1"/>
  <c r="C42" i="1"/>
  <c r="C38" i="1"/>
  <c r="C30" i="1"/>
  <c r="C26" i="1"/>
  <c r="C22" i="1"/>
  <c r="C5" i="1"/>
  <c r="C4" i="1"/>
  <c r="B8" i="1" l="1"/>
  <c r="C7" i="1"/>
  <c r="B54" i="1"/>
  <c r="C53" i="1"/>
  <c r="B9" i="1" l="1"/>
  <c r="C8" i="1"/>
  <c r="B55" i="1"/>
  <c r="C54" i="1"/>
  <c r="B10" i="1" l="1"/>
  <c r="C9" i="1"/>
  <c r="B56" i="1"/>
  <c r="C55" i="1"/>
  <c r="B11" i="1" l="1"/>
  <c r="C10" i="1"/>
  <c r="B57" i="1"/>
  <c r="C56" i="1"/>
  <c r="B12" i="1" l="1"/>
  <c r="C11" i="1"/>
  <c r="B58" i="1"/>
  <c r="C57" i="1"/>
  <c r="B13" i="1" l="1"/>
  <c r="C12" i="1"/>
  <c r="B59" i="1"/>
  <c r="C58" i="1"/>
  <c r="C13" i="1" l="1"/>
  <c r="B14" i="1"/>
  <c r="B60" i="1"/>
  <c r="C59" i="1"/>
  <c r="B15" i="1" l="1"/>
  <c r="C14" i="1"/>
  <c r="B61" i="1"/>
  <c r="C60" i="1"/>
  <c r="C15" i="1" l="1"/>
  <c r="B16" i="1"/>
  <c r="B62" i="1"/>
  <c r="C61" i="1"/>
  <c r="B17" i="1" l="1"/>
  <c r="C17" i="1" s="1"/>
  <c r="C16" i="1"/>
  <c r="B63" i="1"/>
  <c r="C62" i="1"/>
  <c r="B64" i="1" l="1"/>
  <c r="C63" i="1"/>
  <c r="B65" i="1" l="1"/>
  <c r="C65" i="1" s="1"/>
  <c r="C64" i="1"/>
</calcChain>
</file>

<file path=xl/sharedStrings.xml><?xml version="1.0" encoding="utf-8"?>
<sst xmlns="http://schemas.openxmlformats.org/spreadsheetml/2006/main" count="108" uniqueCount="10">
  <si>
    <t>Nodes</t>
  </si>
  <si>
    <t>Tasks per node</t>
  </si>
  <si>
    <t>Processes</t>
  </si>
  <si>
    <t>p</t>
  </si>
  <si>
    <t>d</t>
  </si>
  <si>
    <t>Time</t>
  </si>
  <si>
    <t>Speedup</t>
  </si>
  <si>
    <t>Efficiency</t>
  </si>
  <si>
    <t>Iterations</t>
  </si>
  <si>
    <t>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</si>
</sst>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7030A0"/>
      <name val="Arial"/>
      <family val="2"/>
    </font>
    <font>
      <b/>
      <sz val="12"/>
      <color rgb="FF0000FF"/>
      <name val="Arial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i/>
      <sz val="12"/>
      <color rgb="FF00206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5FFFF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FFFF"/>
      <color rgb="FF0000FF"/>
      <color rgb="FF00B050"/>
      <color rgb="FFFFFF99"/>
      <color rgb="FF9EFEB0"/>
      <color rgb="FFFF8B8B"/>
      <color rgb="FFFF4B4B"/>
      <color rgb="FFFFEE9B"/>
      <color rgb="FFD5FFD5"/>
      <color rgb="FFE9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4049F-F666-4AF1-A573-9F3FA6F2CA05}">
  <dimension ref="A1:AN120"/>
  <sheetViews>
    <sheetView tabSelected="1" topLeftCell="R1" zoomScale="70" zoomScaleNormal="70" workbookViewId="0">
      <selection activeCell="AI4" sqref="AI4"/>
    </sheetView>
  </sheetViews>
  <sheetFormatPr defaultRowHeight="15" x14ac:dyDescent="0.25"/>
  <cols>
    <col min="1" max="1" width="9" style="1" bestFit="1" customWidth="1"/>
    <col min="2" max="2" width="19.5703125" style="1" bestFit="1" customWidth="1"/>
    <col min="3" max="3" width="13.7109375" style="1" bestFit="1" customWidth="1"/>
    <col min="4" max="4" width="12" style="1" bestFit="1" customWidth="1"/>
    <col min="5" max="5" width="11.85546875" style="1" customWidth="1"/>
    <col min="6" max="7" width="13.42578125" style="1" customWidth="1"/>
    <col min="8" max="8" width="15.140625" style="1" bestFit="1" customWidth="1"/>
    <col min="9" max="9" width="13.85546875" style="1" bestFit="1" customWidth="1"/>
    <col min="10" max="10" width="12.42578125" style="1" bestFit="1" customWidth="1"/>
    <col min="11" max="11" width="14.42578125" style="1" bestFit="1" customWidth="1"/>
    <col min="12" max="12" width="15.140625" style="1" bestFit="1" customWidth="1"/>
    <col min="13" max="13" width="12.28515625" style="1" bestFit="1" customWidth="1"/>
    <col min="14" max="14" width="12.5703125" style="1" bestFit="1" customWidth="1"/>
    <col min="15" max="15" width="11.7109375" style="1" bestFit="1" customWidth="1"/>
    <col min="16" max="17" width="12.5703125" style="1" bestFit="1" customWidth="1"/>
    <col min="18" max="18" width="11.5703125" style="1" bestFit="1" customWidth="1"/>
    <col min="19" max="19" width="13" style="1" bestFit="1" customWidth="1"/>
    <col min="20" max="20" width="15.140625" style="1" bestFit="1" customWidth="1"/>
    <col min="21" max="21" width="14" style="1" customWidth="1"/>
    <col min="22" max="22" width="12.28515625" style="1" bestFit="1" customWidth="1"/>
    <col min="23" max="23" width="11.7109375" style="1" bestFit="1" customWidth="1"/>
    <col min="24" max="24" width="15.140625" style="1" bestFit="1" customWidth="1"/>
    <col min="25" max="25" width="10.42578125" style="1" customWidth="1"/>
    <col min="26" max="26" width="12.28515625" style="1" bestFit="1" customWidth="1"/>
    <col min="27" max="27" width="11.7109375" style="1" bestFit="1" customWidth="1"/>
    <col min="28" max="28" width="12.5703125" style="1" bestFit="1" customWidth="1"/>
    <col min="29" max="29" width="10.7109375" style="1" bestFit="1" customWidth="1"/>
    <col min="30" max="30" width="12.28515625" style="1" bestFit="1" customWidth="1"/>
    <col min="31" max="31" width="10.7109375" style="1" bestFit="1" customWidth="1"/>
    <col min="32" max="32" width="12" style="1" bestFit="1" customWidth="1"/>
    <col min="33" max="34" width="10.7109375" style="1" bestFit="1" customWidth="1"/>
    <col min="35" max="35" width="11.140625" style="1" bestFit="1" customWidth="1"/>
    <col min="36" max="36" width="10.7109375" style="1" bestFit="1" customWidth="1"/>
    <col min="37" max="37" width="11.85546875" style="1" bestFit="1" customWidth="1"/>
    <col min="38" max="38" width="12.42578125" style="1" bestFit="1" customWidth="1"/>
    <col min="39" max="39" width="10" style="1" bestFit="1" customWidth="1"/>
    <col min="40" max="16384" width="9.140625" style="1"/>
  </cols>
  <sheetData>
    <row r="1" spans="1:40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4</v>
      </c>
      <c r="V1" s="2" t="s">
        <v>5</v>
      </c>
      <c r="W1" s="2" t="s">
        <v>6</v>
      </c>
      <c r="X1" s="2" t="s">
        <v>7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4</v>
      </c>
      <c r="AD1" s="2" t="s">
        <v>5</v>
      </c>
      <c r="AE1" s="2" t="s">
        <v>6</v>
      </c>
      <c r="AF1" s="2" t="s">
        <v>7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4</v>
      </c>
      <c r="AL1" s="2" t="s">
        <v>5</v>
      </c>
      <c r="AM1" s="2" t="s">
        <v>6</v>
      </c>
      <c r="AN1" s="2" t="s">
        <v>7</v>
      </c>
    </row>
    <row r="2" spans="1:40" ht="15" customHeight="1" x14ac:dyDescent="0.25">
      <c r="A2" s="15">
        <v>1</v>
      </c>
      <c r="B2" s="15">
        <v>1</v>
      </c>
      <c r="C2" s="15">
        <f>A2*B2</f>
        <v>1</v>
      </c>
      <c r="D2" s="15">
        <v>0.01</v>
      </c>
      <c r="E2" s="3">
        <v>1000</v>
      </c>
      <c r="F2" s="7">
        <v>1.2729999999999999</v>
      </c>
      <c r="G2" s="5">
        <v>1</v>
      </c>
      <c r="H2" s="19">
        <f xml:space="preserve"> 1 * 100</f>
        <v>100</v>
      </c>
      <c r="I2" s="4">
        <v>2500</v>
      </c>
      <c r="J2" s="11">
        <v>6.4809999999999999</v>
      </c>
      <c r="K2" s="6">
        <v>1</v>
      </c>
      <c r="L2" s="20">
        <f xml:space="preserve"> 1 * 100</f>
        <v>100</v>
      </c>
      <c r="M2" s="3">
        <v>5000</v>
      </c>
      <c r="N2" s="7">
        <v>24.884</v>
      </c>
      <c r="O2" s="5">
        <v>1</v>
      </c>
      <c r="P2" s="19">
        <f>1*100</f>
        <v>100</v>
      </c>
      <c r="Q2" s="4">
        <v>10000</v>
      </c>
      <c r="R2" s="11">
        <f xml:space="preserve"> 38.511 + 60</f>
        <v>98.510999999999996</v>
      </c>
      <c r="S2" s="6">
        <v>1</v>
      </c>
      <c r="T2" s="20">
        <f>1*100</f>
        <v>100</v>
      </c>
      <c r="U2" s="3">
        <v>15000</v>
      </c>
      <c r="V2" s="7">
        <f xml:space="preserve"> 180 + 40.837</f>
        <v>220.83699999999999</v>
      </c>
      <c r="W2" s="5">
        <v>1</v>
      </c>
      <c r="X2" s="19">
        <f>1*100</f>
        <v>100</v>
      </c>
      <c r="Y2" s="4">
        <v>20000</v>
      </c>
      <c r="Z2" s="11">
        <f xml:space="preserve"> (6*60) + 33.381</f>
        <v>393.38099999999997</v>
      </c>
      <c r="AA2" s="6">
        <v>1</v>
      </c>
      <c r="AB2" s="20">
        <f>1*100</f>
        <v>100</v>
      </c>
      <c r="AC2" s="3">
        <v>25000</v>
      </c>
      <c r="AD2" s="7">
        <f xml:space="preserve"> (60 * 10) + 16.189</f>
        <v>616.18899999999996</v>
      </c>
      <c r="AE2" s="5">
        <v>1</v>
      </c>
      <c r="AF2" s="19">
        <f>1*100</f>
        <v>100</v>
      </c>
      <c r="AG2" s="4">
        <v>30000</v>
      </c>
      <c r="AH2" s="11">
        <v>0</v>
      </c>
      <c r="AI2" s="6">
        <v>1</v>
      </c>
      <c r="AJ2" s="20">
        <f>1*100</f>
        <v>100</v>
      </c>
      <c r="AK2" s="3">
        <v>35000</v>
      </c>
      <c r="AL2" s="7">
        <v>0</v>
      </c>
      <c r="AM2" s="5">
        <v>1</v>
      </c>
      <c r="AN2" s="19">
        <f>1*100</f>
        <v>100</v>
      </c>
    </row>
    <row r="3" spans="1:40" ht="15" customHeight="1" x14ac:dyDescent="0.25">
      <c r="A3" s="15">
        <v>1</v>
      </c>
      <c r="B3" s="15">
        <f>B2+1</f>
        <v>2</v>
      </c>
      <c r="C3" s="15">
        <f t="shared" ref="C3:C65" si="0">A3*B3</f>
        <v>2</v>
      </c>
      <c r="D3" s="15">
        <v>0.01</v>
      </c>
      <c r="E3" s="3">
        <v>1000</v>
      </c>
      <c r="F3" s="7">
        <v>0.89300000000000002</v>
      </c>
      <c r="G3" s="5">
        <f>F$2/F3</f>
        <v>1.425531914893617</v>
      </c>
      <c r="H3" s="19">
        <f>G3/C3 * 100</f>
        <v>71.276595744680847</v>
      </c>
      <c r="I3" s="4">
        <v>2500</v>
      </c>
      <c r="J3" s="11">
        <v>4.1180000000000003</v>
      </c>
      <c r="K3" s="6">
        <f>J$2/J3</f>
        <v>1.5738222438076734</v>
      </c>
      <c r="L3" s="20">
        <f>K3/C3 * 100</f>
        <v>78.691112190383677</v>
      </c>
      <c r="M3" s="3">
        <v>5000</v>
      </c>
      <c r="N3" s="7">
        <v>15.37</v>
      </c>
      <c r="O3" s="5">
        <f>N$2/N3</f>
        <v>1.6189980481457387</v>
      </c>
      <c r="P3" s="19">
        <f>O3/C3 * 100</f>
        <v>80.949902407286928</v>
      </c>
      <c r="Q3" s="4">
        <v>10000</v>
      </c>
      <c r="R3" s="11">
        <v>60.45</v>
      </c>
      <c r="S3" s="6">
        <f>R$2/R3</f>
        <v>1.6296277915632753</v>
      </c>
      <c r="T3" s="20">
        <f>S3/C3 * 100</f>
        <v>81.481389578163771</v>
      </c>
      <c r="U3" s="3">
        <v>15000</v>
      </c>
      <c r="V3" s="7">
        <f xml:space="preserve"> 120 + 15.39</f>
        <v>135.38999999999999</v>
      </c>
      <c r="W3" s="5">
        <f>V$2/V3</f>
        <v>1.631117512371667</v>
      </c>
      <c r="X3" s="19">
        <f>W3/C3 * 100</f>
        <v>81.555875618583357</v>
      </c>
      <c r="Y3" s="4">
        <v>20000</v>
      </c>
      <c r="Z3" s="11">
        <f xml:space="preserve"> (4*60) + 0.056</f>
        <v>240.05600000000001</v>
      </c>
      <c r="AA3" s="6">
        <f>Z$2/Z3</f>
        <v>1.6387051354683906</v>
      </c>
      <c r="AB3" s="20">
        <f>AA3/C3 * 100</f>
        <v>81.935256773419525</v>
      </c>
      <c r="AC3" s="3">
        <v>25000</v>
      </c>
      <c r="AD3" s="7">
        <f xml:space="preserve"> (60 * 6) + 17.168</f>
        <v>377.16800000000001</v>
      </c>
      <c r="AE3" s="5">
        <f>AD$2/AD3</f>
        <v>1.6337255546599923</v>
      </c>
      <c r="AF3" s="19">
        <f>AE3/C3 * 100</f>
        <v>81.686277732999613</v>
      </c>
      <c r="AG3" s="4">
        <v>30000</v>
      </c>
      <c r="AH3" s="11">
        <v>0</v>
      </c>
      <c r="AI3" s="6" t="e">
        <f>AH$2/AH3</f>
        <v>#DIV/0!</v>
      </c>
      <c r="AJ3" s="20" t="e">
        <f>AI3/S3 * 100</f>
        <v>#DIV/0!</v>
      </c>
      <c r="AK3" s="3">
        <v>35000</v>
      </c>
      <c r="AL3" s="7">
        <v>0</v>
      </c>
      <c r="AM3" s="5" t="e">
        <f>AL$2/AL3</f>
        <v>#DIV/0!</v>
      </c>
      <c r="AN3" s="19" t="e">
        <f>AM3/K3 * 100</f>
        <v>#DIV/0!</v>
      </c>
    </row>
    <row r="4" spans="1:40" ht="15" customHeight="1" x14ac:dyDescent="0.25">
      <c r="A4" s="15">
        <v>1</v>
      </c>
      <c r="B4" s="15">
        <f t="shared" ref="B4:B16" si="1">B3+1</f>
        <v>3</v>
      </c>
      <c r="C4" s="15">
        <f t="shared" si="0"/>
        <v>3</v>
      </c>
      <c r="D4" s="15">
        <v>0.01</v>
      </c>
      <c r="E4" s="3">
        <v>1000</v>
      </c>
      <c r="F4" s="7">
        <v>0.77700000000000002</v>
      </c>
      <c r="G4" s="5">
        <f t="shared" ref="G4:G65" si="2">F$2/F4</f>
        <v>1.6383526383526381</v>
      </c>
      <c r="H4" s="19">
        <f t="shared" ref="H4:H65" si="3">G4/C4 * 100</f>
        <v>54.611754611754606</v>
      </c>
      <c r="I4" s="4">
        <v>2500</v>
      </c>
      <c r="J4" s="11">
        <v>3.1480000000000001</v>
      </c>
      <c r="K4" s="6">
        <f t="shared" ref="K4:K65" si="4">J$2/J4</f>
        <v>2.0587674714104192</v>
      </c>
      <c r="L4" s="20">
        <f t="shared" ref="L4:L65" si="5">K4/C4 * 100</f>
        <v>68.625582380347311</v>
      </c>
      <c r="M4" s="3">
        <v>5000</v>
      </c>
      <c r="N4" s="7">
        <v>11.478</v>
      </c>
      <c r="O4" s="5">
        <f t="shared" ref="O4:O65" si="6">N$2/N4</f>
        <v>2.1679735145495731</v>
      </c>
      <c r="P4" s="19">
        <f t="shared" ref="P4:P65" si="7">O4/C4 * 100</f>
        <v>72.265783818319107</v>
      </c>
      <c r="Q4" s="4">
        <v>10000</v>
      </c>
      <c r="R4" s="11">
        <v>44.993000000000002</v>
      </c>
      <c r="S4" s="6">
        <f t="shared" ref="S4:S65" si="8">R$2/R4</f>
        <v>2.1894739181650476</v>
      </c>
      <c r="T4" s="20">
        <f t="shared" ref="T4:T65" si="9">S4/C4 * 100</f>
        <v>72.982463938834911</v>
      </c>
      <c r="U4" s="3">
        <v>15000</v>
      </c>
      <c r="V4" s="7">
        <f xml:space="preserve"> 60 + 40.652</f>
        <v>100.652</v>
      </c>
      <c r="W4" s="5">
        <f t="shared" ref="W4:W65" si="10">V$2/V4</f>
        <v>2.1940646981679448</v>
      </c>
      <c r="X4" s="19">
        <f t="shared" ref="X4:X65" si="11">W4/C4 * 100</f>
        <v>73.135489938931499</v>
      </c>
      <c r="Y4" s="4">
        <v>20000</v>
      </c>
      <c r="Z4" s="11">
        <f xml:space="preserve"> 120 + 57.795</f>
        <v>177.79500000000002</v>
      </c>
      <c r="AA4" s="6">
        <f t="shared" ref="AA4:AA65" si="12">Z$2/Z4</f>
        <v>2.2125537838521891</v>
      </c>
      <c r="AB4" s="20">
        <f t="shared" ref="AB4:AB65" si="13">AA4/C4 * 100</f>
        <v>73.751792795072973</v>
      </c>
      <c r="AC4" s="3">
        <v>25000</v>
      </c>
      <c r="AD4" s="7">
        <f xml:space="preserve"> (4*60) + 38.241</f>
        <v>278.24099999999999</v>
      </c>
      <c r="AE4" s="5">
        <f t="shared" ref="AE4:AE65" si="14">AD$2/AD4</f>
        <v>2.2145873541282559</v>
      </c>
      <c r="AF4" s="19">
        <f t="shared" ref="AF4:AF65" si="15">AE4/C4 * 100</f>
        <v>73.819578470941863</v>
      </c>
      <c r="AG4" s="4">
        <v>30000</v>
      </c>
      <c r="AH4" s="11">
        <v>0</v>
      </c>
      <c r="AI4" s="6" t="e">
        <f t="shared" ref="AI4:AI65" si="16">AH$2/AH4</f>
        <v>#DIV/0!</v>
      </c>
      <c r="AJ4" s="20" t="e">
        <f t="shared" ref="AJ4:AJ65" si="17">AI4/S4 * 100</f>
        <v>#DIV/0!</v>
      </c>
      <c r="AK4" s="3">
        <v>35000</v>
      </c>
      <c r="AL4" s="7">
        <v>0</v>
      </c>
      <c r="AM4" s="5" t="e">
        <f t="shared" ref="AM4:AM65" si="18">AL$2/AL4</f>
        <v>#DIV/0!</v>
      </c>
      <c r="AN4" s="19" t="e">
        <f t="shared" ref="AN4:AN65" si="19">AM4/K4 * 100</f>
        <v>#DIV/0!</v>
      </c>
    </row>
    <row r="5" spans="1:40" ht="15" customHeight="1" x14ac:dyDescent="0.25">
      <c r="A5" s="15">
        <v>1</v>
      </c>
      <c r="B5" s="15">
        <f t="shared" si="1"/>
        <v>4</v>
      </c>
      <c r="C5" s="15">
        <f t="shared" si="0"/>
        <v>4</v>
      </c>
      <c r="D5" s="15">
        <v>0.01</v>
      </c>
      <c r="E5" s="3">
        <v>1000</v>
      </c>
      <c r="F5" s="7">
        <v>0.67800000000000005</v>
      </c>
      <c r="G5" s="5">
        <f t="shared" si="2"/>
        <v>1.8775811209439526</v>
      </c>
      <c r="H5" s="19">
        <f t="shared" si="3"/>
        <v>46.939528023598811</v>
      </c>
      <c r="I5" s="4">
        <v>2500</v>
      </c>
      <c r="J5" s="11">
        <v>2.6840000000000002</v>
      </c>
      <c r="K5" s="6">
        <f t="shared" si="4"/>
        <v>2.4146795827123695</v>
      </c>
      <c r="L5" s="20">
        <f t="shared" si="5"/>
        <v>60.366989567809235</v>
      </c>
      <c r="M5" s="3">
        <v>5000</v>
      </c>
      <c r="N5" s="7">
        <v>9.548</v>
      </c>
      <c r="O5" s="5">
        <f t="shared" si="6"/>
        <v>2.6062002513615417</v>
      </c>
      <c r="P5" s="19">
        <f t="shared" si="7"/>
        <v>65.155006284038535</v>
      </c>
      <c r="Q5" s="4">
        <v>10000</v>
      </c>
      <c r="R5" s="11">
        <v>36.932000000000002</v>
      </c>
      <c r="S5" s="6">
        <f t="shared" si="8"/>
        <v>2.6673616376042455</v>
      </c>
      <c r="T5" s="20">
        <f t="shared" si="9"/>
        <v>66.684040940106144</v>
      </c>
      <c r="U5" s="3">
        <v>15000</v>
      </c>
      <c r="V5" s="7">
        <f>60 + 22.565</f>
        <v>82.564999999999998</v>
      </c>
      <c r="W5" s="5">
        <f t="shared" si="10"/>
        <v>2.6747047780536546</v>
      </c>
      <c r="X5" s="19">
        <f t="shared" si="11"/>
        <v>66.867619451341369</v>
      </c>
      <c r="Y5" s="4">
        <v>20000</v>
      </c>
      <c r="Z5" s="11">
        <f xml:space="preserve"> 120 + 26.297</f>
        <v>146.297</v>
      </c>
      <c r="AA5" s="6">
        <f t="shared" si="12"/>
        <v>2.6889204836736229</v>
      </c>
      <c r="AB5" s="20">
        <f t="shared" si="13"/>
        <v>67.223012091840573</v>
      </c>
      <c r="AC5" s="3">
        <v>25000</v>
      </c>
      <c r="AD5" s="7">
        <f xml:space="preserve"> (3*60) + 47.905</f>
        <v>227.905</v>
      </c>
      <c r="AE5" s="5">
        <f t="shared" si="14"/>
        <v>2.7037098791162983</v>
      </c>
      <c r="AF5" s="19">
        <f t="shared" si="15"/>
        <v>67.592746977907453</v>
      </c>
      <c r="AG5" s="4">
        <v>30000</v>
      </c>
      <c r="AH5" s="11">
        <v>0</v>
      </c>
      <c r="AI5" s="6" t="e">
        <f t="shared" si="16"/>
        <v>#DIV/0!</v>
      </c>
      <c r="AJ5" s="20" t="e">
        <f t="shared" si="17"/>
        <v>#DIV/0!</v>
      </c>
      <c r="AK5" s="3">
        <v>35000</v>
      </c>
      <c r="AL5" s="7">
        <v>0</v>
      </c>
      <c r="AM5" s="5" t="e">
        <f t="shared" si="18"/>
        <v>#DIV/0!</v>
      </c>
      <c r="AN5" s="19" t="e">
        <f t="shared" si="19"/>
        <v>#DIV/0!</v>
      </c>
    </row>
    <row r="6" spans="1:40" ht="15" customHeight="1" x14ac:dyDescent="0.25">
      <c r="A6" s="15">
        <v>1</v>
      </c>
      <c r="B6" s="15">
        <f t="shared" si="1"/>
        <v>5</v>
      </c>
      <c r="C6" s="15">
        <f t="shared" si="0"/>
        <v>5</v>
      </c>
      <c r="D6" s="15">
        <v>0.01</v>
      </c>
      <c r="E6" s="3">
        <v>1000</v>
      </c>
      <c r="F6" s="7">
        <v>0.626</v>
      </c>
      <c r="G6" s="5">
        <f t="shared" si="2"/>
        <v>2.0335463258785942</v>
      </c>
      <c r="H6" s="19">
        <f t="shared" si="3"/>
        <v>40.670926517571878</v>
      </c>
      <c r="I6" s="4">
        <v>2500</v>
      </c>
      <c r="J6" s="11">
        <v>2.2989999999999999</v>
      </c>
      <c r="K6" s="6">
        <f t="shared" si="4"/>
        <v>2.8190517616354938</v>
      </c>
      <c r="L6" s="20">
        <f t="shared" si="5"/>
        <v>56.381035232709877</v>
      </c>
      <c r="M6" s="3">
        <v>5000</v>
      </c>
      <c r="N6" s="7">
        <v>8.2059999999999995</v>
      </c>
      <c r="O6" s="5">
        <f t="shared" si="6"/>
        <v>3.0324153058737511</v>
      </c>
      <c r="P6" s="19">
        <f t="shared" si="7"/>
        <v>60.648306117475023</v>
      </c>
      <c r="Q6" s="4">
        <v>10000</v>
      </c>
      <c r="R6" s="11">
        <v>31.678000000000001</v>
      </c>
      <c r="S6" s="6">
        <f t="shared" si="8"/>
        <v>3.1097607172169957</v>
      </c>
      <c r="T6" s="20">
        <f t="shared" si="9"/>
        <v>62.195214344339909</v>
      </c>
      <c r="U6" s="3">
        <v>15000</v>
      </c>
      <c r="V6" s="7">
        <f xml:space="preserve"> 60 + 10.766</f>
        <v>70.766000000000005</v>
      </c>
      <c r="W6" s="5">
        <f t="shared" si="10"/>
        <v>3.1206652912415564</v>
      </c>
      <c r="X6" s="19">
        <f t="shared" si="11"/>
        <v>62.413305824831134</v>
      </c>
      <c r="Y6" s="4">
        <v>20000</v>
      </c>
      <c r="Z6" s="11">
        <f xml:space="preserve"> 120 + 5.038</f>
        <v>125.038</v>
      </c>
      <c r="AA6" s="6">
        <f t="shared" si="12"/>
        <v>3.1460915881572</v>
      </c>
      <c r="AB6" s="20">
        <f t="shared" si="13"/>
        <v>62.921831763143999</v>
      </c>
      <c r="AC6" s="3">
        <v>25000</v>
      </c>
      <c r="AD6" s="7">
        <f xml:space="preserve"> (3*60) + 15.903</f>
        <v>195.90299999999999</v>
      </c>
      <c r="AE6" s="5">
        <f t="shared" si="14"/>
        <v>3.1453780697590132</v>
      </c>
      <c r="AF6" s="19">
        <f t="shared" si="15"/>
        <v>62.907561395180267</v>
      </c>
      <c r="AG6" s="4">
        <v>30000</v>
      </c>
      <c r="AH6" s="11">
        <v>0</v>
      </c>
      <c r="AI6" s="6" t="e">
        <f t="shared" si="16"/>
        <v>#DIV/0!</v>
      </c>
      <c r="AJ6" s="20" t="e">
        <f t="shared" si="17"/>
        <v>#DIV/0!</v>
      </c>
      <c r="AK6" s="3">
        <v>35000</v>
      </c>
      <c r="AL6" s="7">
        <v>0</v>
      </c>
      <c r="AM6" s="5" t="e">
        <f t="shared" si="18"/>
        <v>#DIV/0!</v>
      </c>
      <c r="AN6" s="19" t="e">
        <f t="shared" si="19"/>
        <v>#DIV/0!</v>
      </c>
    </row>
    <row r="7" spans="1:40" ht="15" customHeight="1" x14ac:dyDescent="0.25">
      <c r="A7" s="15">
        <v>1</v>
      </c>
      <c r="B7" s="15">
        <f t="shared" si="1"/>
        <v>6</v>
      </c>
      <c r="C7" s="15">
        <f t="shared" si="0"/>
        <v>6</v>
      </c>
      <c r="D7" s="15">
        <v>0.01</v>
      </c>
      <c r="E7" s="3">
        <v>1000</v>
      </c>
      <c r="F7" s="7">
        <v>0.60799999999999998</v>
      </c>
      <c r="G7" s="5">
        <f t="shared" si="2"/>
        <v>2.09375</v>
      </c>
      <c r="H7" s="19">
        <f t="shared" si="3"/>
        <v>34.895833333333329</v>
      </c>
      <c r="I7" s="4">
        <v>2500</v>
      </c>
      <c r="J7" s="11">
        <v>2.1150000000000002</v>
      </c>
      <c r="K7" s="6">
        <f t="shared" si="4"/>
        <v>3.0643026004728129</v>
      </c>
      <c r="L7" s="20">
        <f t="shared" si="5"/>
        <v>51.071710007880213</v>
      </c>
      <c r="M7" s="3">
        <v>5000</v>
      </c>
      <c r="N7" s="7">
        <v>7.4269999999999996</v>
      </c>
      <c r="O7" s="5">
        <f t="shared" si="6"/>
        <v>3.3504779857277502</v>
      </c>
      <c r="P7" s="19">
        <f t="shared" si="7"/>
        <v>55.841299762129168</v>
      </c>
      <c r="Q7" s="4">
        <v>10000</v>
      </c>
      <c r="R7" s="11">
        <v>28.765999999999998</v>
      </c>
      <c r="S7" s="6">
        <f t="shared" si="8"/>
        <v>3.4245637210595845</v>
      </c>
      <c r="T7" s="20">
        <f t="shared" si="9"/>
        <v>57.076062017659744</v>
      </c>
      <c r="U7" s="3">
        <v>15000</v>
      </c>
      <c r="V7" s="7">
        <f xml:space="preserve"> 60 + 3.749</f>
        <v>63.749000000000002</v>
      </c>
      <c r="W7" s="5">
        <f t="shared" si="10"/>
        <v>3.4641641437512742</v>
      </c>
      <c r="X7" s="19">
        <f t="shared" si="11"/>
        <v>57.736069062521231</v>
      </c>
      <c r="Y7" s="4">
        <v>20000</v>
      </c>
      <c r="Z7" s="11">
        <f xml:space="preserve"> 60 + 53.413</f>
        <v>113.413</v>
      </c>
      <c r="AA7" s="6">
        <f t="shared" si="12"/>
        <v>3.4685706224154198</v>
      </c>
      <c r="AB7" s="20">
        <f t="shared" si="13"/>
        <v>57.809510373590335</v>
      </c>
      <c r="AC7" s="3">
        <v>25000</v>
      </c>
      <c r="AD7" s="7">
        <f xml:space="preserve"> 120 + 56.848</f>
        <v>176.84800000000001</v>
      </c>
      <c r="AE7" s="5">
        <f t="shared" si="14"/>
        <v>3.4842859404686504</v>
      </c>
      <c r="AF7" s="19">
        <f t="shared" si="15"/>
        <v>58.071432341144167</v>
      </c>
      <c r="AG7" s="4">
        <v>30000</v>
      </c>
      <c r="AH7" s="11">
        <v>0</v>
      </c>
      <c r="AI7" s="6" t="e">
        <f t="shared" si="16"/>
        <v>#DIV/0!</v>
      </c>
      <c r="AJ7" s="20" t="e">
        <f t="shared" si="17"/>
        <v>#DIV/0!</v>
      </c>
      <c r="AK7" s="3">
        <v>35000</v>
      </c>
      <c r="AL7" s="7">
        <v>0</v>
      </c>
      <c r="AM7" s="5" t="e">
        <f t="shared" si="18"/>
        <v>#DIV/0!</v>
      </c>
      <c r="AN7" s="19" t="e">
        <f t="shared" si="19"/>
        <v>#DIV/0!</v>
      </c>
    </row>
    <row r="8" spans="1:40" ht="15" customHeight="1" x14ac:dyDescent="0.25">
      <c r="A8" s="15">
        <v>1</v>
      </c>
      <c r="B8" s="15">
        <f t="shared" si="1"/>
        <v>7</v>
      </c>
      <c r="C8" s="15">
        <f t="shared" si="0"/>
        <v>7</v>
      </c>
      <c r="D8" s="15">
        <v>0.01</v>
      </c>
      <c r="E8" s="3">
        <v>1000</v>
      </c>
      <c r="F8" s="7">
        <v>0.6</v>
      </c>
      <c r="G8" s="5">
        <f t="shared" si="2"/>
        <v>2.1216666666666666</v>
      </c>
      <c r="H8" s="19">
        <f t="shared" si="3"/>
        <v>30.30952380952381</v>
      </c>
      <c r="I8" s="4">
        <v>2500</v>
      </c>
      <c r="J8" s="11">
        <v>1.9930000000000001</v>
      </c>
      <c r="K8" s="6">
        <f t="shared" si="4"/>
        <v>3.2518815855494227</v>
      </c>
      <c r="L8" s="20">
        <f t="shared" si="5"/>
        <v>46.455451222134606</v>
      </c>
      <c r="M8" s="3">
        <v>5000</v>
      </c>
      <c r="N8" s="7">
        <v>6.8179999999999996</v>
      </c>
      <c r="O8" s="5">
        <f t="shared" si="6"/>
        <v>3.6497506600176006</v>
      </c>
      <c r="P8" s="19">
        <f t="shared" si="7"/>
        <v>52.139295143108576</v>
      </c>
      <c r="Q8" s="4">
        <v>10000</v>
      </c>
      <c r="R8" s="11">
        <v>26.283999999999999</v>
      </c>
      <c r="S8" s="6">
        <f t="shared" si="8"/>
        <v>3.7479455181859684</v>
      </c>
      <c r="T8" s="20">
        <f t="shared" si="9"/>
        <v>53.542078831228125</v>
      </c>
      <c r="U8" s="3">
        <v>15000</v>
      </c>
      <c r="V8" s="7">
        <v>58.795999999999999</v>
      </c>
      <c r="W8" s="5">
        <f t="shared" si="10"/>
        <v>3.7559868018232532</v>
      </c>
      <c r="X8" s="19">
        <f t="shared" si="11"/>
        <v>53.656954311760764</v>
      </c>
      <c r="Y8" s="4">
        <v>20000</v>
      </c>
      <c r="Z8" s="11">
        <f xml:space="preserve"> 60 + 43.75</f>
        <v>103.75</v>
      </c>
      <c r="AA8" s="6">
        <f t="shared" si="12"/>
        <v>3.7916240963855419</v>
      </c>
      <c r="AB8" s="20">
        <f t="shared" si="13"/>
        <v>54.166058519793459</v>
      </c>
      <c r="AC8" s="3">
        <v>25000</v>
      </c>
      <c r="AD8" s="7">
        <f xml:space="preserve"> 120 + 40.693</f>
        <v>160.69299999999998</v>
      </c>
      <c r="AE8" s="5">
        <f t="shared" si="14"/>
        <v>3.8345727567473382</v>
      </c>
      <c r="AF8" s="19">
        <f t="shared" si="15"/>
        <v>54.77961081067626</v>
      </c>
      <c r="AG8" s="4">
        <v>30000</v>
      </c>
      <c r="AH8" s="11">
        <v>0</v>
      </c>
      <c r="AI8" s="6" t="e">
        <f t="shared" si="16"/>
        <v>#DIV/0!</v>
      </c>
      <c r="AJ8" s="20" t="e">
        <f t="shared" si="17"/>
        <v>#DIV/0!</v>
      </c>
      <c r="AK8" s="3">
        <v>35000</v>
      </c>
      <c r="AL8" s="7">
        <v>0</v>
      </c>
      <c r="AM8" s="5" t="e">
        <f t="shared" si="18"/>
        <v>#DIV/0!</v>
      </c>
      <c r="AN8" s="19" t="e">
        <f t="shared" si="19"/>
        <v>#DIV/0!</v>
      </c>
    </row>
    <row r="9" spans="1:40" ht="15" customHeight="1" x14ac:dyDescent="0.25">
      <c r="A9" s="15">
        <v>1</v>
      </c>
      <c r="B9" s="15">
        <f t="shared" si="1"/>
        <v>8</v>
      </c>
      <c r="C9" s="15">
        <f t="shared" si="0"/>
        <v>8</v>
      </c>
      <c r="D9" s="15">
        <v>0.01</v>
      </c>
      <c r="E9" s="3">
        <v>1000</v>
      </c>
      <c r="F9" s="7">
        <v>0.56599999999999995</v>
      </c>
      <c r="G9" s="5">
        <f t="shared" si="2"/>
        <v>2.2491166077738516</v>
      </c>
      <c r="H9" s="19">
        <f t="shared" si="3"/>
        <v>28.113957597173144</v>
      </c>
      <c r="I9" s="4">
        <v>2500</v>
      </c>
      <c r="J9" s="11">
        <v>1.92</v>
      </c>
      <c r="K9" s="6">
        <f t="shared" si="4"/>
        <v>3.3755208333333333</v>
      </c>
      <c r="L9" s="20">
        <f t="shared" si="5"/>
        <v>42.194010416666664</v>
      </c>
      <c r="M9" s="3">
        <v>5000</v>
      </c>
      <c r="N9" s="7">
        <v>6.5090000000000003</v>
      </c>
      <c r="O9" s="5">
        <f t="shared" si="6"/>
        <v>3.8230142879090487</v>
      </c>
      <c r="P9" s="19">
        <f t="shared" si="7"/>
        <v>47.78767859886311</v>
      </c>
      <c r="Q9" s="4">
        <v>10000</v>
      </c>
      <c r="R9" s="11">
        <v>24.931999999999999</v>
      </c>
      <c r="S9" s="6">
        <f t="shared" si="8"/>
        <v>3.951187229263597</v>
      </c>
      <c r="T9" s="20">
        <f t="shared" si="9"/>
        <v>49.38984036579496</v>
      </c>
      <c r="U9" s="3">
        <v>15000</v>
      </c>
      <c r="V9" s="7">
        <v>55.652999999999999</v>
      </c>
      <c r="W9" s="5">
        <f t="shared" si="10"/>
        <v>3.9681059421774205</v>
      </c>
      <c r="X9" s="19">
        <f t="shared" si="11"/>
        <v>49.601324277217756</v>
      </c>
      <c r="Y9" s="4">
        <v>20000</v>
      </c>
      <c r="Z9" s="11">
        <f xml:space="preserve"> 60 + 38.319</f>
        <v>98.319000000000003</v>
      </c>
      <c r="AA9" s="6">
        <f t="shared" si="12"/>
        <v>4.001067952277789</v>
      </c>
      <c r="AB9" s="20">
        <f t="shared" si="13"/>
        <v>50.013349403472361</v>
      </c>
      <c r="AC9" s="3">
        <v>25000</v>
      </c>
      <c r="AD9" s="7">
        <f xml:space="preserve"> 120 + 33.568</f>
        <v>153.56799999999998</v>
      </c>
      <c r="AE9" s="5">
        <f t="shared" si="14"/>
        <v>4.0124830693894564</v>
      </c>
      <c r="AF9" s="19">
        <f t="shared" si="15"/>
        <v>50.156038367368204</v>
      </c>
      <c r="AG9" s="4">
        <v>30000</v>
      </c>
      <c r="AH9" s="11">
        <v>0</v>
      </c>
      <c r="AI9" s="6" t="e">
        <f t="shared" si="16"/>
        <v>#DIV/0!</v>
      </c>
      <c r="AJ9" s="20" t="e">
        <f t="shared" si="17"/>
        <v>#DIV/0!</v>
      </c>
      <c r="AK9" s="3">
        <v>35000</v>
      </c>
      <c r="AL9" s="7">
        <v>0</v>
      </c>
      <c r="AM9" s="5" t="e">
        <f t="shared" si="18"/>
        <v>#DIV/0!</v>
      </c>
      <c r="AN9" s="19" t="e">
        <f t="shared" si="19"/>
        <v>#DIV/0!</v>
      </c>
    </row>
    <row r="10" spans="1:40" ht="15" customHeight="1" x14ac:dyDescent="0.25">
      <c r="A10" s="15">
        <v>1</v>
      </c>
      <c r="B10" s="15">
        <f t="shared" si="1"/>
        <v>9</v>
      </c>
      <c r="C10" s="15">
        <f t="shared" si="0"/>
        <v>9</v>
      </c>
      <c r="D10" s="15">
        <v>0.01</v>
      </c>
      <c r="E10" s="3">
        <v>1000</v>
      </c>
      <c r="F10" s="7">
        <v>0.56100000000000005</v>
      </c>
      <c r="G10" s="5">
        <f t="shared" si="2"/>
        <v>2.2691622103386804</v>
      </c>
      <c r="H10" s="19">
        <f t="shared" si="3"/>
        <v>25.212913448207559</v>
      </c>
      <c r="I10" s="4">
        <v>2500</v>
      </c>
      <c r="J10" s="11">
        <v>1.87</v>
      </c>
      <c r="K10" s="6">
        <f t="shared" si="4"/>
        <v>3.4657754010695183</v>
      </c>
      <c r="L10" s="20">
        <f t="shared" si="5"/>
        <v>38.508615567439094</v>
      </c>
      <c r="M10" s="3">
        <v>5000</v>
      </c>
      <c r="N10" s="7">
        <v>6.157</v>
      </c>
      <c r="O10" s="5">
        <f t="shared" si="6"/>
        <v>4.041578690920903</v>
      </c>
      <c r="P10" s="19">
        <f t="shared" si="7"/>
        <v>44.90642989912115</v>
      </c>
      <c r="Q10" s="4">
        <v>10000</v>
      </c>
      <c r="R10" s="11">
        <v>23.707999999999998</v>
      </c>
      <c r="S10" s="6">
        <f t="shared" si="8"/>
        <v>4.1551796861818797</v>
      </c>
      <c r="T10" s="20">
        <f t="shared" si="9"/>
        <v>46.168663179798664</v>
      </c>
      <c r="U10" s="3">
        <v>15000</v>
      </c>
      <c r="V10" s="7">
        <v>52.578000000000003</v>
      </c>
      <c r="W10" s="5">
        <f t="shared" si="10"/>
        <v>4.2001787820000756</v>
      </c>
      <c r="X10" s="19">
        <f t="shared" si="11"/>
        <v>46.668653133334168</v>
      </c>
      <c r="Y10" s="4">
        <v>20000</v>
      </c>
      <c r="Z10" s="11">
        <f xml:space="preserve"> 60 + 32.997</f>
        <v>92.997</v>
      </c>
      <c r="AA10" s="6">
        <f t="shared" si="12"/>
        <v>4.2300396786993124</v>
      </c>
      <c r="AB10" s="20">
        <f t="shared" si="13"/>
        <v>47.000440874436805</v>
      </c>
      <c r="AC10" s="3">
        <v>25000</v>
      </c>
      <c r="AD10" s="7">
        <f xml:space="preserve"> 120 + 25.545</f>
        <v>145.54500000000002</v>
      </c>
      <c r="AE10" s="5">
        <f t="shared" si="14"/>
        <v>4.2336665636057571</v>
      </c>
      <c r="AF10" s="19">
        <f t="shared" si="15"/>
        <v>47.040739595619527</v>
      </c>
      <c r="AG10" s="4">
        <v>30000</v>
      </c>
      <c r="AH10" s="11">
        <v>0</v>
      </c>
      <c r="AI10" s="6" t="e">
        <f t="shared" si="16"/>
        <v>#DIV/0!</v>
      </c>
      <c r="AJ10" s="20" t="e">
        <f t="shared" si="17"/>
        <v>#DIV/0!</v>
      </c>
      <c r="AK10" s="3">
        <v>35000</v>
      </c>
      <c r="AL10" s="7">
        <v>0</v>
      </c>
      <c r="AM10" s="5" t="e">
        <f t="shared" si="18"/>
        <v>#DIV/0!</v>
      </c>
      <c r="AN10" s="19" t="e">
        <f t="shared" si="19"/>
        <v>#DIV/0!</v>
      </c>
    </row>
    <row r="11" spans="1:40" ht="15" customHeight="1" x14ac:dyDescent="0.25">
      <c r="A11" s="15">
        <v>1</v>
      </c>
      <c r="B11" s="15">
        <f t="shared" si="1"/>
        <v>10</v>
      </c>
      <c r="C11" s="15">
        <f t="shared" si="0"/>
        <v>10</v>
      </c>
      <c r="D11" s="15">
        <v>0.01</v>
      </c>
      <c r="E11" s="3">
        <v>1000</v>
      </c>
      <c r="F11" s="7">
        <v>0.56100000000000005</v>
      </c>
      <c r="G11" s="5">
        <f t="shared" si="2"/>
        <v>2.2691622103386804</v>
      </c>
      <c r="H11" s="19">
        <f t="shared" si="3"/>
        <v>22.691622103386806</v>
      </c>
      <c r="I11" s="4">
        <v>2500</v>
      </c>
      <c r="J11" s="11">
        <v>1.847</v>
      </c>
      <c r="K11" s="6">
        <f t="shared" si="4"/>
        <v>3.5089334055224688</v>
      </c>
      <c r="L11" s="20">
        <f t="shared" si="5"/>
        <v>35.089334055224683</v>
      </c>
      <c r="M11" s="3">
        <v>5000</v>
      </c>
      <c r="N11" s="7">
        <v>6.0270000000000001</v>
      </c>
      <c r="O11" s="5">
        <f t="shared" si="6"/>
        <v>4.1287539406006308</v>
      </c>
      <c r="P11" s="19">
        <f t="shared" si="7"/>
        <v>41.28753940600631</v>
      </c>
      <c r="Q11" s="4">
        <v>10000</v>
      </c>
      <c r="R11" s="11">
        <v>22.776</v>
      </c>
      <c r="S11" s="6">
        <f t="shared" si="8"/>
        <v>4.3252107481559534</v>
      </c>
      <c r="T11" s="20">
        <f t="shared" si="9"/>
        <v>43.252107481559534</v>
      </c>
      <c r="U11" s="3">
        <v>15000</v>
      </c>
      <c r="V11" s="7">
        <v>50.860999999999997</v>
      </c>
      <c r="W11" s="5">
        <f t="shared" si="10"/>
        <v>4.3419712549890876</v>
      </c>
      <c r="X11" s="19">
        <f t="shared" si="11"/>
        <v>43.419712549890875</v>
      </c>
      <c r="Y11" s="4">
        <v>20000</v>
      </c>
      <c r="Z11" s="11">
        <f xml:space="preserve"> 60 + 29.255</f>
        <v>89.254999999999995</v>
      </c>
      <c r="AA11" s="6">
        <f t="shared" si="12"/>
        <v>4.4073833398689146</v>
      </c>
      <c r="AB11" s="20">
        <f t="shared" si="13"/>
        <v>44.073833398689146</v>
      </c>
      <c r="AC11" s="3">
        <v>25000</v>
      </c>
      <c r="AD11" s="7">
        <f>120 + 20.64</f>
        <v>140.63999999999999</v>
      </c>
      <c r="AE11" s="5">
        <f t="shared" si="14"/>
        <v>4.3813211035267354</v>
      </c>
      <c r="AF11" s="19">
        <f t="shared" si="15"/>
        <v>43.813211035267351</v>
      </c>
      <c r="AG11" s="4">
        <v>30000</v>
      </c>
      <c r="AH11" s="11">
        <v>0</v>
      </c>
      <c r="AI11" s="6" t="e">
        <f t="shared" si="16"/>
        <v>#DIV/0!</v>
      </c>
      <c r="AJ11" s="20" t="e">
        <f t="shared" si="17"/>
        <v>#DIV/0!</v>
      </c>
      <c r="AK11" s="3">
        <v>35000</v>
      </c>
      <c r="AL11" s="7">
        <v>0</v>
      </c>
      <c r="AM11" s="5" t="e">
        <f t="shared" si="18"/>
        <v>#DIV/0!</v>
      </c>
      <c r="AN11" s="19" t="e">
        <f t="shared" si="19"/>
        <v>#DIV/0!</v>
      </c>
    </row>
    <row r="12" spans="1:40" ht="15" customHeight="1" x14ac:dyDescent="0.25">
      <c r="A12" s="15">
        <v>1</v>
      </c>
      <c r="B12" s="15">
        <f t="shared" si="1"/>
        <v>11</v>
      </c>
      <c r="C12" s="15">
        <f t="shared" si="0"/>
        <v>11</v>
      </c>
      <c r="D12" s="15">
        <v>0.01</v>
      </c>
      <c r="E12" s="3">
        <v>1000</v>
      </c>
      <c r="F12" s="7">
        <v>0.55100000000000005</v>
      </c>
      <c r="G12" s="5">
        <f t="shared" si="2"/>
        <v>2.3103448275862064</v>
      </c>
      <c r="H12" s="19">
        <f t="shared" si="3"/>
        <v>21.003134796238239</v>
      </c>
      <c r="I12" s="4">
        <v>2500</v>
      </c>
      <c r="J12" s="11">
        <v>1.8009999999999999</v>
      </c>
      <c r="K12" s="6">
        <f t="shared" si="4"/>
        <v>3.5985563575791226</v>
      </c>
      <c r="L12" s="20">
        <f t="shared" si="5"/>
        <v>32.714148705264748</v>
      </c>
      <c r="M12" s="3">
        <v>5000</v>
      </c>
      <c r="N12" s="7">
        <v>5.7690000000000001</v>
      </c>
      <c r="O12" s="5">
        <f t="shared" si="6"/>
        <v>4.3133992026347716</v>
      </c>
      <c r="P12" s="19">
        <f t="shared" si="7"/>
        <v>39.212720023952471</v>
      </c>
      <c r="Q12" s="4">
        <v>10000</v>
      </c>
      <c r="R12" s="11">
        <v>21.931000000000001</v>
      </c>
      <c r="S12" s="6">
        <f t="shared" si="8"/>
        <v>4.4918608362591765</v>
      </c>
      <c r="T12" s="20">
        <f t="shared" si="9"/>
        <v>40.835098511447057</v>
      </c>
      <c r="U12" s="3">
        <v>15000</v>
      </c>
      <c r="V12" s="7">
        <v>48.832000000000001</v>
      </c>
      <c r="W12" s="5">
        <f t="shared" si="10"/>
        <v>4.5223828636959365</v>
      </c>
      <c r="X12" s="19">
        <f t="shared" si="11"/>
        <v>41.11257148814488</v>
      </c>
      <c r="Y12" s="4">
        <v>20000</v>
      </c>
      <c r="Z12" s="11">
        <f xml:space="preserve"> 60 + 26.448</f>
        <v>86.448000000000008</v>
      </c>
      <c r="AA12" s="6">
        <f t="shared" si="12"/>
        <v>4.5504927817878951</v>
      </c>
      <c r="AB12" s="20">
        <f t="shared" si="13"/>
        <v>41.368116198071775</v>
      </c>
      <c r="AC12" s="3">
        <v>25000</v>
      </c>
      <c r="AD12" s="7">
        <f>120 + 15.152</f>
        <v>135.15199999999999</v>
      </c>
      <c r="AE12" s="5">
        <f t="shared" si="14"/>
        <v>4.5592296081449035</v>
      </c>
      <c r="AF12" s="19">
        <f t="shared" si="15"/>
        <v>41.447541892226397</v>
      </c>
      <c r="AG12" s="4">
        <v>30000</v>
      </c>
      <c r="AH12" s="11">
        <v>0</v>
      </c>
      <c r="AI12" s="6" t="e">
        <f t="shared" si="16"/>
        <v>#DIV/0!</v>
      </c>
      <c r="AJ12" s="20" t="e">
        <f t="shared" si="17"/>
        <v>#DIV/0!</v>
      </c>
      <c r="AK12" s="3">
        <v>35000</v>
      </c>
      <c r="AL12" s="7">
        <v>0</v>
      </c>
      <c r="AM12" s="5" t="e">
        <f t="shared" si="18"/>
        <v>#DIV/0!</v>
      </c>
      <c r="AN12" s="19" t="e">
        <f t="shared" si="19"/>
        <v>#DIV/0!</v>
      </c>
    </row>
    <row r="13" spans="1:40" ht="15" customHeight="1" x14ac:dyDescent="0.25">
      <c r="A13" s="15">
        <v>1</v>
      </c>
      <c r="B13" s="15">
        <f t="shared" si="1"/>
        <v>12</v>
      </c>
      <c r="C13" s="15">
        <f t="shared" si="0"/>
        <v>12</v>
      </c>
      <c r="D13" s="15">
        <v>0.01</v>
      </c>
      <c r="E13" s="3">
        <v>1000</v>
      </c>
      <c r="F13" s="7">
        <v>0.64300000000000002</v>
      </c>
      <c r="G13" s="5">
        <f t="shared" si="2"/>
        <v>1.9797822706065318</v>
      </c>
      <c r="H13" s="19">
        <f t="shared" si="3"/>
        <v>16.498185588387766</v>
      </c>
      <c r="I13" s="4">
        <v>2500</v>
      </c>
      <c r="J13" s="11">
        <v>1.8109999999999999</v>
      </c>
      <c r="K13" s="6">
        <f t="shared" si="4"/>
        <v>3.5786858089453339</v>
      </c>
      <c r="L13" s="20">
        <f t="shared" si="5"/>
        <v>29.822381741211117</v>
      </c>
      <c r="M13" s="3">
        <v>5000</v>
      </c>
      <c r="N13" s="7">
        <v>5.6539999999999999</v>
      </c>
      <c r="O13" s="5">
        <f t="shared" si="6"/>
        <v>4.4011319419879733</v>
      </c>
      <c r="P13" s="19">
        <f t="shared" si="7"/>
        <v>36.676099516566445</v>
      </c>
      <c r="Q13" s="4">
        <v>10000</v>
      </c>
      <c r="R13" s="11">
        <v>21.498999999999999</v>
      </c>
      <c r="S13" s="6">
        <f t="shared" si="8"/>
        <v>4.5821200986092379</v>
      </c>
      <c r="T13" s="20">
        <f t="shared" si="9"/>
        <v>38.184334155076982</v>
      </c>
      <c r="U13" s="3">
        <v>15000</v>
      </c>
      <c r="V13" s="7">
        <v>47.697000000000003</v>
      </c>
      <c r="W13" s="5">
        <f t="shared" si="10"/>
        <v>4.6299976937752891</v>
      </c>
      <c r="X13" s="19">
        <f t="shared" si="11"/>
        <v>38.583314114794078</v>
      </c>
      <c r="Y13" s="4">
        <v>20000</v>
      </c>
      <c r="Z13" s="11">
        <f xml:space="preserve"> 60 + 24.564</f>
        <v>84.563999999999993</v>
      </c>
      <c r="AA13" s="6">
        <f t="shared" si="12"/>
        <v>4.6518731375053211</v>
      </c>
      <c r="AB13" s="20">
        <f t="shared" si="13"/>
        <v>38.765609479211008</v>
      </c>
      <c r="AC13" s="3">
        <v>25000</v>
      </c>
      <c r="AD13" s="7">
        <f xml:space="preserve"> 120 + 11.906</f>
        <v>131.90600000000001</v>
      </c>
      <c r="AE13" s="5">
        <f t="shared" si="14"/>
        <v>4.6714251057571294</v>
      </c>
      <c r="AF13" s="19">
        <f t="shared" si="15"/>
        <v>38.928542547976079</v>
      </c>
      <c r="AG13" s="4">
        <v>30000</v>
      </c>
      <c r="AH13" s="11">
        <v>0</v>
      </c>
      <c r="AI13" s="6" t="e">
        <f t="shared" si="16"/>
        <v>#DIV/0!</v>
      </c>
      <c r="AJ13" s="20" t="e">
        <f t="shared" si="17"/>
        <v>#DIV/0!</v>
      </c>
      <c r="AK13" s="3">
        <v>35000</v>
      </c>
      <c r="AL13" s="7">
        <v>0</v>
      </c>
      <c r="AM13" s="5" t="e">
        <f t="shared" si="18"/>
        <v>#DIV/0!</v>
      </c>
      <c r="AN13" s="19" t="e">
        <f t="shared" si="19"/>
        <v>#DIV/0!</v>
      </c>
    </row>
    <row r="14" spans="1:40" ht="15" customHeight="1" x14ac:dyDescent="0.25">
      <c r="A14" s="15">
        <v>1</v>
      </c>
      <c r="B14" s="15">
        <f t="shared" si="1"/>
        <v>13</v>
      </c>
      <c r="C14" s="15">
        <f t="shared" si="0"/>
        <v>13</v>
      </c>
      <c r="D14" s="15">
        <v>0.01</v>
      </c>
      <c r="E14" s="3">
        <v>1000</v>
      </c>
      <c r="F14" s="7">
        <v>0.55600000000000005</v>
      </c>
      <c r="G14" s="5">
        <f t="shared" si="2"/>
        <v>2.2895683453237408</v>
      </c>
      <c r="H14" s="19">
        <f t="shared" si="3"/>
        <v>17.612064194798005</v>
      </c>
      <c r="I14" s="4">
        <v>2500</v>
      </c>
      <c r="J14" s="11">
        <v>1.8029999999999999</v>
      </c>
      <c r="K14" s="6">
        <f t="shared" si="4"/>
        <v>3.5945646145313366</v>
      </c>
      <c r="L14" s="20">
        <f t="shared" si="5"/>
        <v>27.650497034856436</v>
      </c>
      <c r="M14" s="3">
        <v>5000</v>
      </c>
      <c r="N14" s="7">
        <v>5.5170000000000003</v>
      </c>
      <c r="O14" s="5">
        <f t="shared" si="6"/>
        <v>4.5104223309769802</v>
      </c>
      <c r="P14" s="19">
        <f t="shared" si="7"/>
        <v>34.695556392130619</v>
      </c>
      <c r="Q14" s="4">
        <v>10000</v>
      </c>
      <c r="R14" s="11">
        <v>20.795000000000002</v>
      </c>
      <c r="S14" s="6">
        <f t="shared" si="8"/>
        <v>4.7372445299350803</v>
      </c>
      <c r="T14" s="20">
        <f t="shared" si="9"/>
        <v>36.440342537962152</v>
      </c>
      <c r="U14" s="3">
        <v>15000</v>
      </c>
      <c r="V14" s="7">
        <v>46.414000000000001</v>
      </c>
      <c r="W14" s="5">
        <f t="shared" si="10"/>
        <v>4.7579825052785791</v>
      </c>
      <c r="X14" s="19">
        <f t="shared" si="11"/>
        <v>36.599865425219839</v>
      </c>
      <c r="Y14" s="4">
        <v>20000</v>
      </c>
      <c r="Z14" s="11">
        <f xml:space="preserve"> 60 + 21.865</f>
        <v>81.864999999999995</v>
      </c>
      <c r="AA14" s="6">
        <f t="shared" si="12"/>
        <v>4.805240334697368</v>
      </c>
      <c r="AB14" s="20">
        <f t="shared" si="13"/>
        <v>36.963387189979748</v>
      </c>
      <c r="AC14" s="3">
        <v>25000</v>
      </c>
      <c r="AD14" s="7">
        <f>120 + 7.994</f>
        <v>127.994</v>
      </c>
      <c r="AE14" s="5">
        <f t="shared" si="14"/>
        <v>4.8142022282294477</v>
      </c>
      <c r="AF14" s="19">
        <f t="shared" si="15"/>
        <v>37.032324832534215</v>
      </c>
      <c r="AG14" s="4">
        <v>30000</v>
      </c>
      <c r="AH14" s="11">
        <v>0</v>
      </c>
      <c r="AI14" s="6" t="e">
        <f t="shared" si="16"/>
        <v>#DIV/0!</v>
      </c>
      <c r="AJ14" s="20" t="e">
        <f t="shared" si="17"/>
        <v>#DIV/0!</v>
      </c>
      <c r="AK14" s="3">
        <v>35000</v>
      </c>
      <c r="AL14" s="7">
        <v>0</v>
      </c>
      <c r="AM14" s="5" t="e">
        <f t="shared" si="18"/>
        <v>#DIV/0!</v>
      </c>
      <c r="AN14" s="19" t="e">
        <f t="shared" si="19"/>
        <v>#DIV/0!</v>
      </c>
    </row>
    <row r="15" spans="1:40" ht="15" customHeight="1" x14ac:dyDescent="0.25">
      <c r="A15" s="15">
        <v>1</v>
      </c>
      <c r="B15" s="15">
        <f t="shared" si="1"/>
        <v>14</v>
      </c>
      <c r="C15" s="15">
        <f t="shared" si="0"/>
        <v>14</v>
      </c>
      <c r="D15" s="15">
        <v>0.01</v>
      </c>
      <c r="E15" s="3">
        <v>1000</v>
      </c>
      <c r="F15" s="7">
        <v>0.55900000000000005</v>
      </c>
      <c r="G15" s="5">
        <f t="shared" si="2"/>
        <v>2.2772808586762072</v>
      </c>
      <c r="H15" s="19">
        <f t="shared" si="3"/>
        <v>16.266291847687196</v>
      </c>
      <c r="I15" s="4">
        <v>2500</v>
      </c>
      <c r="J15" s="11">
        <v>1.8089999999999999</v>
      </c>
      <c r="K15" s="6">
        <f t="shared" si="4"/>
        <v>3.5826423438363739</v>
      </c>
      <c r="L15" s="20">
        <f t="shared" si="5"/>
        <v>25.590302455974101</v>
      </c>
      <c r="M15" s="3">
        <v>5000</v>
      </c>
      <c r="N15" s="7">
        <v>5.4450000000000003</v>
      </c>
      <c r="O15" s="5">
        <f t="shared" si="6"/>
        <v>4.5700642791551882</v>
      </c>
      <c r="P15" s="19">
        <f t="shared" si="7"/>
        <v>32.643316279679915</v>
      </c>
      <c r="Q15" s="4">
        <v>10000</v>
      </c>
      <c r="R15" s="11">
        <v>20.527000000000001</v>
      </c>
      <c r="S15" s="6">
        <f t="shared" si="8"/>
        <v>4.7990938763579667</v>
      </c>
      <c r="T15" s="20">
        <f t="shared" si="9"/>
        <v>34.279241973985478</v>
      </c>
      <c r="U15" s="3">
        <v>15000</v>
      </c>
      <c r="V15" s="7">
        <v>45.594999999999999</v>
      </c>
      <c r="W15" s="5">
        <f t="shared" si="10"/>
        <v>4.8434477464634282</v>
      </c>
      <c r="X15" s="19">
        <f t="shared" si="11"/>
        <v>34.59605533188163</v>
      </c>
      <c r="Y15" s="4">
        <v>20000</v>
      </c>
      <c r="Z15" s="11">
        <f xml:space="preserve"> 60 + 20.77</f>
        <v>80.77</v>
      </c>
      <c r="AA15" s="6">
        <f t="shared" si="12"/>
        <v>4.8703850439519618</v>
      </c>
      <c r="AB15" s="20">
        <f t="shared" si="13"/>
        <v>34.788464599656869</v>
      </c>
      <c r="AC15" s="3">
        <v>25000</v>
      </c>
      <c r="AD15" s="7">
        <f>120 + 5.775</f>
        <v>125.77500000000001</v>
      </c>
      <c r="AE15" s="5">
        <f t="shared" si="14"/>
        <v>4.8991373484396732</v>
      </c>
      <c r="AF15" s="19">
        <f t="shared" si="15"/>
        <v>34.99383820314052</v>
      </c>
      <c r="AG15" s="4">
        <v>30000</v>
      </c>
      <c r="AH15" s="11">
        <v>0</v>
      </c>
      <c r="AI15" s="6" t="e">
        <f t="shared" si="16"/>
        <v>#DIV/0!</v>
      </c>
      <c r="AJ15" s="20" t="e">
        <f t="shared" si="17"/>
        <v>#DIV/0!</v>
      </c>
      <c r="AK15" s="3">
        <v>35000</v>
      </c>
      <c r="AL15" s="7">
        <v>0</v>
      </c>
      <c r="AM15" s="5" t="e">
        <f t="shared" si="18"/>
        <v>#DIV/0!</v>
      </c>
      <c r="AN15" s="19" t="e">
        <f t="shared" si="19"/>
        <v>#DIV/0!</v>
      </c>
    </row>
    <row r="16" spans="1:40" ht="15" customHeight="1" x14ac:dyDescent="0.25">
      <c r="A16" s="15">
        <v>1</v>
      </c>
      <c r="B16" s="15">
        <f t="shared" si="1"/>
        <v>15</v>
      </c>
      <c r="C16" s="15">
        <f t="shared" si="0"/>
        <v>15</v>
      </c>
      <c r="D16" s="15">
        <v>0.01</v>
      </c>
      <c r="E16" s="3">
        <v>1000</v>
      </c>
      <c r="F16" s="7">
        <v>0.74399999999999999</v>
      </c>
      <c r="G16" s="5">
        <f t="shared" si="2"/>
        <v>1.711021505376344</v>
      </c>
      <c r="H16" s="19">
        <f t="shared" si="3"/>
        <v>11.406810035842293</v>
      </c>
      <c r="I16" s="4">
        <v>2500</v>
      </c>
      <c r="J16" s="11">
        <v>1.7470000000000001</v>
      </c>
      <c r="K16" s="6">
        <f t="shared" si="4"/>
        <v>3.7097882083571836</v>
      </c>
      <c r="L16" s="20">
        <f t="shared" si="5"/>
        <v>24.731921389047891</v>
      </c>
      <c r="M16" s="3">
        <v>5000</v>
      </c>
      <c r="N16" s="7">
        <v>5.3710000000000004</v>
      </c>
      <c r="O16" s="5">
        <f t="shared" si="6"/>
        <v>4.6330292310556693</v>
      </c>
      <c r="P16" s="19">
        <f t="shared" si="7"/>
        <v>30.886861540371129</v>
      </c>
      <c r="Q16" s="4">
        <v>10000</v>
      </c>
      <c r="R16" s="11">
        <v>20.006</v>
      </c>
      <c r="S16" s="6">
        <f t="shared" si="8"/>
        <v>4.9240727781665496</v>
      </c>
      <c r="T16" s="20">
        <f t="shared" si="9"/>
        <v>32.827151854443663</v>
      </c>
      <c r="U16" s="3">
        <v>15000</v>
      </c>
      <c r="V16" s="7">
        <v>44.383000000000003</v>
      </c>
      <c r="W16" s="5">
        <f t="shared" si="10"/>
        <v>4.9757114210395867</v>
      </c>
      <c r="X16" s="19">
        <f t="shared" si="11"/>
        <v>33.171409473597244</v>
      </c>
      <c r="Y16" s="4">
        <v>20000</v>
      </c>
      <c r="Z16" s="11">
        <f xml:space="preserve"> 60 + 18.891</f>
        <v>78.890999999999991</v>
      </c>
      <c r="AA16" s="6">
        <f t="shared" si="12"/>
        <v>4.9863862798037797</v>
      </c>
      <c r="AB16" s="20">
        <f t="shared" si="13"/>
        <v>33.242575198691867</v>
      </c>
      <c r="AC16" s="3">
        <v>25000</v>
      </c>
      <c r="AD16" s="7">
        <f xml:space="preserve"> 120 + 2.667</f>
        <v>122.667</v>
      </c>
      <c r="AE16" s="5">
        <f t="shared" si="14"/>
        <v>5.0232662411243441</v>
      </c>
      <c r="AF16" s="19">
        <f t="shared" si="15"/>
        <v>33.488441607495631</v>
      </c>
      <c r="AG16" s="4">
        <v>30000</v>
      </c>
      <c r="AH16" s="11">
        <v>0</v>
      </c>
      <c r="AI16" s="6" t="e">
        <f t="shared" si="16"/>
        <v>#DIV/0!</v>
      </c>
      <c r="AJ16" s="20" t="e">
        <f t="shared" si="17"/>
        <v>#DIV/0!</v>
      </c>
      <c r="AK16" s="3">
        <v>35000</v>
      </c>
      <c r="AL16" s="7">
        <v>0</v>
      </c>
      <c r="AM16" s="5" t="e">
        <f t="shared" si="18"/>
        <v>#DIV/0!</v>
      </c>
      <c r="AN16" s="19" t="e">
        <f t="shared" si="19"/>
        <v>#DIV/0!</v>
      </c>
    </row>
    <row r="17" spans="1:40" ht="15" customHeight="1" x14ac:dyDescent="0.25">
      <c r="A17" s="15">
        <v>1</v>
      </c>
      <c r="B17" s="15">
        <f>B16+1</f>
        <v>16</v>
      </c>
      <c r="C17" s="15">
        <f t="shared" si="0"/>
        <v>16</v>
      </c>
      <c r="D17" s="15">
        <v>0.01</v>
      </c>
      <c r="E17" s="3">
        <v>1000</v>
      </c>
      <c r="F17" s="7">
        <v>0.55800000000000005</v>
      </c>
      <c r="G17" s="5">
        <f t="shared" si="2"/>
        <v>2.2813620071684584</v>
      </c>
      <c r="H17" s="19">
        <f t="shared" si="3"/>
        <v>14.258512544802866</v>
      </c>
      <c r="I17" s="4">
        <v>2500</v>
      </c>
      <c r="J17" s="11">
        <v>1.7290000000000001</v>
      </c>
      <c r="K17" s="6">
        <f t="shared" si="4"/>
        <v>3.7484094852515901</v>
      </c>
      <c r="L17" s="20">
        <f t="shared" si="5"/>
        <v>23.42755928282244</v>
      </c>
      <c r="M17" s="3">
        <v>5000</v>
      </c>
      <c r="N17" s="7">
        <v>5.3109999999999999</v>
      </c>
      <c r="O17" s="5">
        <f t="shared" si="6"/>
        <v>4.6853699868198078</v>
      </c>
      <c r="P17" s="19">
        <f t="shared" si="7"/>
        <v>29.283562417623799</v>
      </c>
      <c r="Q17" s="4">
        <v>10000</v>
      </c>
      <c r="R17" s="11">
        <v>19.827000000000002</v>
      </c>
      <c r="S17" s="6">
        <f t="shared" si="8"/>
        <v>4.9685277651687088</v>
      </c>
      <c r="T17" s="20">
        <f t="shared" si="9"/>
        <v>31.053298532304431</v>
      </c>
      <c r="U17" s="3">
        <v>15000</v>
      </c>
      <c r="V17" s="7">
        <v>44.003</v>
      </c>
      <c r="W17" s="5">
        <f t="shared" si="10"/>
        <v>5.0186805445083289</v>
      </c>
      <c r="X17" s="19">
        <f t="shared" si="11"/>
        <v>31.366753403177057</v>
      </c>
      <c r="Y17" s="4">
        <v>20000</v>
      </c>
      <c r="Z17" s="11">
        <f xml:space="preserve"> 60 + 18.059</f>
        <v>78.058999999999997</v>
      </c>
      <c r="AA17" s="6">
        <f t="shared" si="12"/>
        <v>5.0395341984908848</v>
      </c>
      <c r="AB17" s="20">
        <f t="shared" si="13"/>
        <v>31.497088740568032</v>
      </c>
      <c r="AC17" s="3">
        <v>25000</v>
      </c>
      <c r="AD17" s="7">
        <f xml:space="preserve"> 120 + 1.269</f>
        <v>121.26900000000001</v>
      </c>
      <c r="AE17" s="5">
        <f t="shared" si="14"/>
        <v>5.0811749086741038</v>
      </c>
      <c r="AF17" s="19">
        <f t="shared" si="15"/>
        <v>31.757343179213148</v>
      </c>
      <c r="AG17" s="4">
        <v>30000</v>
      </c>
      <c r="AH17" s="11">
        <v>0</v>
      </c>
      <c r="AI17" s="6" t="e">
        <f t="shared" si="16"/>
        <v>#DIV/0!</v>
      </c>
      <c r="AJ17" s="20" t="e">
        <f t="shared" si="17"/>
        <v>#DIV/0!</v>
      </c>
      <c r="AK17" s="3">
        <v>35000</v>
      </c>
      <c r="AL17" s="7">
        <v>0</v>
      </c>
      <c r="AM17" s="5" t="e">
        <f t="shared" si="18"/>
        <v>#DIV/0!</v>
      </c>
      <c r="AN17" s="19" t="e">
        <f t="shared" si="19"/>
        <v>#DIV/0!</v>
      </c>
    </row>
    <row r="18" spans="1:40" ht="15" customHeight="1" x14ac:dyDescent="0.25">
      <c r="A18" s="15">
        <v>2</v>
      </c>
      <c r="B18" s="15">
        <v>1</v>
      </c>
      <c r="C18" s="15">
        <f t="shared" si="0"/>
        <v>2</v>
      </c>
      <c r="D18" s="15">
        <v>0.01</v>
      </c>
      <c r="E18" s="3">
        <v>1000</v>
      </c>
      <c r="F18" s="8">
        <v>3.0569999999999999</v>
      </c>
      <c r="G18" s="5">
        <f t="shared" si="2"/>
        <v>0.41642132809944388</v>
      </c>
      <c r="H18" s="19">
        <f t="shared" si="3"/>
        <v>20.821066404972193</v>
      </c>
      <c r="I18" s="4">
        <v>2500</v>
      </c>
      <c r="J18" s="12">
        <v>5.4509999999999996</v>
      </c>
      <c r="K18" s="6">
        <f t="shared" si="4"/>
        <v>1.1889561548339755</v>
      </c>
      <c r="L18" s="20">
        <f t="shared" si="5"/>
        <v>59.447807741698774</v>
      </c>
      <c r="M18" s="3">
        <v>5000</v>
      </c>
      <c r="N18" s="8">
        <v>17.640999999999998</v>
      </c>
      <c r="O18" s="5">
        <f t="shared" si="6"/>
        <v>1.4105776316535346</v>
      </c>
      <c r="P18" s="19">
        <f t="shared" si="7"/>
        <v>70.528881582676732</v>
      </c>
      <c r="Q18" s="4">
        <v>10000</v>
      </c>
      <c r="R18" s="12">
        <v>65.331999999999994</v>
      </c>
      <c r="S18" s="6">
        <f t="shared" si="8"/>
        <v>1.5078522010653279</v>
      </c>
      <c r="T18" s="20">
        <f t="shared" si="9"/>
        <v>75.392610053266395</v>
      </c>
      <c r="U18" s="3">
        <v>15000</v>
      </c>
      <c r="V18" s="8">
        <f xml:space="preserve"> 120 + 24.949</f>
        <v>144.94900000000001</v>
      </c>
      <c r="W18" s="5">
        <f t="shared" si="10"/>
        <v>1.523549662295014</v>
      </c>
      <c r="X18" s="19">
        <f t="shared" si="11"/>
        <v>76.1774831147507</v>
      </c>
      <c r="Y18" s="4">
        <v>20000</v>
      </c>
      <c r="Z18" s="12">
        <f xml:space="preserve"> (4*60) + 15.793</f>
        <v>255.79300000000001</v>
      </c>
      <c r="AA18" s="6">
        <f t="shared" si="12"/>
        <v>1.537888057921835</v>
      </c>
      <c r="AB18" s="20">
        <f t="shared" si="13"/>
        <v>76.894402896091748</v>
      </c>
      <c r="AC18" s="3">
        <v>25000</v>
      </c>
      <c r="AD18" s="8">
        <f xml:space="preserve"> (8*60) + 34.051</f>
        <v>514.05100000000004</v>
      </c>
      <c r="AE18" s="5">
        <f t="shared" si="14"/>
        <v>1.1986923476464395</v>
      </c>
      <c r="AF18" s="19">
        <f t="shared" si="15"/>
        <v>59.934617382321974</v>
      </c>
      <c r="AG18" s="4">
        <v>30000</v>
      </c>
      <c r="AH18" s="12">
        <v>0</v>
      </c>
      <c r="AI18" s="6" t="e">
        <f t="shared" si="16"/>
        <v>#DIV/0!</v>
      </c>
      <c r="AJ18" s="20" t="e">
        <f t="shared" si="17"/>
        <v>#DIV/0!</v>
      </c>
      <c r="AK18" s="3">
        <v>35000</v>
      </c>
      <c r="AL18" s="8">
        <v>0</v>
      </c>
      <c r="AM18" s="5" t="e">
        <f t="shared" si="18"/>
        <v>#DIV/0!</v>
      </c>
      <c r="AN18" s="19" t="e">
        <f t="shared" si="19"/>
        <v>#DIV/0!</v>
      </c>
    </row>
    <row r="19" spans="1:40" ht="14.25" customHeight="1" x14ac:dyDescent="0.25">
      <c r="A19" s="15">
        <v>2</v>
      </c>
      <c r="B19" s="15">
        <f>B18+1</f>
        <v>2</v>
      </c>
      <c r="C19" s="15">
        <f t="shared" si="0"/>
        <v>4</v>
      </c>
      <c r="D19" s="15">
        <v>0.01</v>
      </c>
      <c r="E19" s="3">
        <v>1000</v>
      </c>
      <c r="F19" s="8">
        <v>2.952</v>
      </c>
      <c r="G19" s="5">
        <f t="shared" si="2"/>
        <v>0.43123306233062331</v>
      </c>
      <c r="H19" s="19">
        <f t="shared" si="3"/>
        <v>10.780826558265582</v>
      </c>
      <c r="I19" s="4">
        <v>2500</v>
      </c>
      <c r="J19" s="12">
        <v>4.9379999999999997</v>
      </c>
      <c r="K19" s="6">
        <f t="shared" si="4"/>
        <v>1.3124746861077359</v>
      </c>
      <c r="L19" s="20">
        <f t="shared" si="5"/>
        <v>32.811867152693395</v>
      </c>
      <c r="M19" s="3">
        <v>5000</v>
      </c>
      <c r="N19" s="8">
        <v>12.382999999999999</v>
      </c>
      <c r="O19" s="5">
        <f t="shared" si="6"/>
        <v>2.0095291932488091</v>
      </c>
      <c r="P19" s="19">
        <f t="shared" si="7"/>
        <v>50.238229831220224</v>
      </c>
      <c r="Q19" s="4">
        <v>10000</v>
      </c>
      <c r="R19" s="12">
        <v>41.749000000000002</v>
      </c>
      <c r="S19" s="6">
        <f t="shared" si="8"/>
        <v>2.3596014275791033</v>
      </c>
      <c r="T19" s="20">
        <f t="shared" si="9"/>
        <v>58.99003568947758</v>
      </c>
      <c r="U19" s="3">
        <v>15000</v>
      </c>
      <c r="V19" s="8">
        <f xml:space="preserve"> 60 + 30.73</f>
        <v>90.73</v>
      </c>
      <c r="W19" s="5">
        <f t="shared" si="10"/>
        <v>2.4340019839082991</v>
      </c>
      <c r="X19" s="19">
        <f t="shared" si="11"/>
        <v>60.850049597707482</v>
      </c>
      <c r="Y19" s="4">
        <v>20000</v>
      </c>
      <c r="Z19" s="12">
        <f xml:space="preserve"> 120 + 39.008</f>
        <v>159.00800000000001</v>
      </c>
      <c r="AA19" s="6">
        <f t="shared" si="12"/>
        <v>2.473969863151539</v>
      </c>
      <c r="AB19" s="20">
        <f t="shared" si="13"/>
        <v>61.849246578788474</v>
      </c>
      <c r="AC19" s="3">
        <v>25000</v>
      </c>
      <c r="AD19" s="8">
        <f xml:space="preserve"> (4*60) + 7.427</f>
        <v>247.42699999999999</v>
      </c>
      <c r="AE19" s="5">
        <f t="shared" si="14"/>
        <v>2.4903870636591803</v>
      </c>
      <c r="AF19" s="19">
        <f t="shared" si="15"/>
        <v>62.259676591479504</v>
      </c>
      <c r="AG19" s="4">
        <v>30000</v>
      </c>
      <c r="AH19" s="12">
        <v>0</v>
      </c>
      <c r="AI19" s="6" t="e">
        <f t="shared" si="16"/>
        <v>#DIV/0!</v>
      </c>
      <c r="AJ19" s="20" t="e">
        <f t="shared" si="17"/>
        <v>#DIV/0!</v>
      </c>
      <c r="AK19" s="3">
        <v>35000</v>
      </c>
      <c r="AL19" s="8">
        <v>0</v>
      </c>
      <c r="AM19" s="5" t="e">
        <f t="shared" si="18"/>
        <v>#DIV/0!</v>
      </c>
      <c r="AN19" s="19" t="e">
        <f t="shared" si="19"/>
        <v>#DIV/0!</v>
      </c>
    </row>
    <row r="20" spans="1:40" ht="15" customHeight="1" x14ac:dyDescent="0.25">
      <c r="A20" s="15">
        <v>2</v>
      </c>
      <c r="B20" s="15">
        <f t="shared" ref="B20:B32" si="20">B19+1</f>
        <v>3</v>
      </c>
      <c r="C20" s="15">
        <f t="shared" si="0"/>
        <v>6</v>
      </c>
      <c r="D20" s="15">
        <v>0.01</v>
      </c>
      <c r="E20" s="3">
        <v>1000</v>
      </c>
      <c r="F20" s="8">
        <v>2.7629999999999999</v>
      </c>
      <c r="G20" s="5">
        <f t="shared" si="2"/>
        <v>0.46073108939558449</v>
      </c>
      <c r="H20" s="19">
        <f t="shared" si="3"/>
        <v>7.6788514899264086</v>
      </c>
      <c r="I20" s="4">
        <v>2500</v>
      </c>
      <c r="J20" s="12">
        <v>4.516</v>
      </c>
      <c r="K20" s="6">
        <f t="shared" si="4"/>
        <v>1.4351195748449956</v>
      </c>
      <c r="L20" s="20">
        <f t="shared" si="5"/>
        <v>23.918659580749928</v>
      </c>
      <c r="M20" s="3">
        <v>5000</v>
      </c>
      <c r="N20" s="8">
        <v>13.294</v>
      </c>
      <c r="O20" s="5">
        <f t="shared" si="6"/>
        <v>1.8718218745298632</v>
      </c>
      <c r="P20" s="19">
        <f t="shared" si="7"/>
        <v>31.197031242164385</v>
      </c>
      <c r="Q20" s="4">
        <v>10000</v>
      </c>
      <c r="R20" s="12">
        <v>33.262</v>
      </c>
      <c r="S20" s="6">
        <f t="shared" si="8"/>
        <v>2.9616679694546328</v>
      </c>
      <c r="T20" s="20">
        <f t="shared" si="9"/>
        <v>49.361132824243882</v>
      </c>
      <c r="U20" s="3">
        <v>15000</v>
      </c>
      <c r="V20" s="8">
        <f xml:space="preserve"> 60 + 11.713</f>
        <v>71.712999999999994</v>
      </c>
      <c r="W20" s="5">
        <f t="shared" si="10"/>
        <v>3.0794556077698605</v>
      </c>
      <c r="X20" s="19">
        <f t="shared" si="11"/>
        <v>51.324260129497681</v>
      </c>
      <c r="Y20" s="4">
        <v>20000</v>
      </c>
      <c r="Z20" s="12">
        <f xml:space="preserve"> 120 + 5.388</f>
        <v>125.38800000000001</v>
      </c>
      <c r="AA20" s="6">
        <f t="shared" si="12"/>
        <v>3.1373097904105651</v>
      </c>
      <c r="AB20" s="20">
        <f t="shared" si="13"/>
        <v>52.288496506842755</v>
      </c>
      <c r="AC20" s="3">
        <v>25000</v>
      </c>
      <c r="AD20" s="8">
        <f xml:space="preserve"> (3*60) + 14.009</f>
        <v>194.00900000000001</v>
      </c>
      <c r="AE20" s="5">
        <f t="shared" si="14"/>
        <v>3.1760846146312796</v>
      </c>
      <c r="AF20" s="19">
        <f t="shared" si="15"/>
        <v>52.934743577187994</v>
      </c>
      <c r="AG20" s="4">
        <v>30000</v>
      </c>
      <c r="AH20" s="12">
        <v>0</v>
      </c>
      <c r="AI20" s="6" t="e">
        <f t="shared" si="16"/>
        <v>#DIV/0!</v>
      </c>
      <c r="AJ20" s="20" t="e">
        <f t="shared" si="17"/>
        <v>#DIV/0!</v>
      </c>
      <c r="AK20" s="3">
        <v>35000</v>
      </c>
      <c r="AL20" s="8">
        <v>0</v>
      </c>
      <c r="AM20" s="5" t="e">
        <f t="shared" si="18"/>
        <v>#DIV/0!</v>
      </c>
      <c r="AN20" s="19" t="e">
        <f t="shared" si="19"/>
        <v>#DIV/0!</v>
      </c>
    </row>
    <row r="21" spans="1:40" ht="15" customHeight="1" x14ac:dyDescent="0.25">
      <c r="A21" s="15">
        <v>2</v>
      </c>
      <c r="B21" s="15">
        <f t="shared" si="20"/>
        <v>4</v>
      </c>
      <c r="C21" s="15">
        <f t="shared" si="0"/>
        <v>8</v>
      </c>
      <c r="D21" s="15">
        <v>0.01</v>
      </c>
      <c r="E21" s="3">
        <v>1000</v>
      </c>
      <c r="F21" s="8">
        <v>2.762</v>
      </c>
      <c r="G21" s="5">
        <f t="shared" si="2"/>
        <v>0.46089790007241127</v>
      </c>
      <c r="H21" s="19">
        <f t="shared" si="3"/>
        <v>5.7612237509051409</v>
      </c>
      <c r="I21" s="4">
        <v>2500</v>
      </c>
      <c r="J21" s="12">
        <v>4.2370000000000001</v>
      </c>
      <c r="K21" s="6">
        <f t="shared" si="4"/>
        <v>1.5296200141609628</v>
      </c>
      <c r="L21" s="20">
        <f t="shared" si="5"/>
        <v>19.120250177012036</v>
      </c>
      <c r="M21" s="3">
        <v>5000</v>
      </c>
      <c r="N21" s="8">
        <v>9.4090000000000007</v>
      </c>
      <c r="O21" s="5">
        <f t="shared" si="6"/>
        <v>2.6447018811775957</v>
      </c>
      <c r="P21" s="19">
        <f t="shared" si="7"/>
        <v>33.058773514719945</v>
      </c>
      <c r="Q21" s="4">
        <v>10000</v>
      </c>
      <c r="R21" s="12">
        <v>30.001000000000001</v>
      </c>
      <c r="S21" s="6">
        <f t="shared" si="8"/>
        <v>3.2835905469817668</v>
      </c>
      <c r="T21" s="20">
        <f t="shared" si="9"/>
        <v>41.044881837272086</v>
      </c>
      <c r="U21" s="3">
        <v>15000</v>
      </c>
      <c r="V21" s="8">
        <f xml:space="preserve"> 60 + 4.196</f>
        <v>64.195999999999998</v>
      </c>
      <c r="W21" s="5">
        <f t="shared" si="10"/>
        <v>3.4400429933329177</v>
      </c>
      <c r="X21" s="19">
        <f t="shared" si="11"/>
        <v>43.000537416661473</v>
      </c>
      <c r="Y21" s="4">
        <v>20000</v>
      </c>
      <c r="Z21" s="12">
        <f xml:space="preserve"> 60 + 51.84</f>
        <v>111.84</v>
      </c>
      <c r="AA21" s="6">
        <f t="shared" si="12"/>
        <v>3.5173551502145921</v>
      </c>
      <c r="AB21" s="20">
        <f t="shared" si="13"/>
        <v>43.966939377682401</v>
      </c>
      <c r="AC21" s="3">
        <v>25000</v>
      </c>
      <c r="AD21" s="8">
        <f xml:space="preserve"> 120 + 53.559</f>
        <v>173.559</v>
      </c>
      <c r="AE21" s="5">
        <f t="shared" si="14"/>
        <v>3.5503143023409907</v>
      </c>
      <c r="AF21" s="19">
        <f t="shared" si="15"/>
        <v>44.378928779262381</v>
      </c>
      <c r="AG21" s="4">
        <v>30000</v>
      </c>
      <c r="AH21" s="12">
        <v>0</v>
      </c>
      <c r="AI21" s="6" t="e">
        <f t="shared" si="16"/>
        <v>#DIV/0!</v>
      </c>
      <c r="AJ21" s="20" t="e">
        <f t="shared" si="17"/>
        <v>#DIV/0!</v>
      </c>
      <c r="AK21" s="3">
        <v>35000</v>
      </c>
      <c r="AL21" s="8">
        <v>0</v>
      </c>
      <c r="AM21" s="5" t="e">
        <f t="shared" si="18"/>
        <v>#DIV/0!</v>
      </c>
      <c r="AN21" s="19" t="e">
        <f t="shared" si="19"/>
        <v>#DIV/0!</v>
      </c>
    </row>
    <row r="22" spans="1:40" ht="15" customHeight="1" x14ac:dyDescent="0.25">
      <c r="A22" s="15">
        <v>2</v>
      </c>
      <c r="B22" s="15">
        <f t="shared" si="20"/>
        <v>5</v>
      </c>
      <c r="C22" s="15">
        <f t="shared" si="0"/>
        <v>10</v>
      </c>
      <c r="D22" s="15">
        <v>0.01</v>
      </c>
      <c r="E22" s="3">
        <v>1000</v>
      </c>
      <c r="F22" s="8">
        <v>2.7370000000000001</v>
      </c>
      <c r="G22" s="5">
        <f t="shared" si="2"/>
        <v>0.46510778224333205</v>
      </c>
      <c r="H22" s="19">
        <f t="shared" si="3"/>
        <v>4.6510778224333205</v>
      </c>
      <c r="I22" s="4">
        <v>2500</v>
      </c>
      <c r="J22" s="12">
        <v>4.1029999999999998</v>
      </c>
      <c r="K22" s="6">
        <f t="shared" si="4"/>
        <v>1.5795759200584938</v>
      </c>
      <c r="L22" s="20">
        <f t="shared" si="5"/>
        <v>15.795759200584939</v>
      </c>
      <c r="M22" s="3">
        <v>5000</v>
      </c>
      <c r="N22" s="8">
        <v>8.8179999999999996</v>
      </c>
      <c r="O22" s="5">
        <f t="shared" si="6"/>
        <v>2.8219550918575642</v>
      </c>
      <c r="P22" s="19">
        <f t="shared" si="7"/>
        <v>28.219550918575642</v>
      </c>
      <c r="Q22" s="4">
        <v>10000</v>
      </c>
      <c r="R22" s="12">
        <v>27.641999999999999</v>
      </c>
      <c r="S22" s="6">
        <f t="shared" si="8"/>
        <v>3.5638159322769698</v>
      </c>
      <c r="T22" s="20">
        <f t="shared" si="9"/>
        <v>35.638159322769695</v>
      </c>
      <c r="U22" s="3">
        <v>15000</v>
      </c>
      <c r="V22" s="8">
        <v>59.088000000000001</v>
      </c>
      <c r="W22" s="5">
        <f t="shared" si="10"/>
        <v>3.7374255347955589</v>
      </c>
      <c r="X22" s="19">
        <f t="shared" si="11"/>
        <v>37.374255347955589</v>
      </c>
      <c r="Y22" s="4">
        <v>20000</v>
      </c>
      <c r="Z22" s="12">
        <f xml:space="preserve"> 60 + 42.222</f>
        <v>102.22200000000001</v>
      </c>
      <c r="AA22" s="6">
        <f t="shared" si="12"/>
        <v>3.8483007571755583</v>
      </c>
      <c r="AB22" s="20">
        <f t="shared" si="13"/>
        <v>38.483007571755586</v>
      </c>
      <c r="AC22" s="3">
        <v>25000</v>
      </c>
      <c r="AD22" s="8">
        <f xml:space="preserve"> 120 + 38.599</f>
        <v>158.59899999999999</v>
      </c>
      <c r="AE22" s="5">
        <f t="shared" si="14"/>
        <v>3.8852010416206912</v>
      </c>
      <c r="AF22" s="19">
        <f t="shared" si="15"/>
        <v>38.852010416206909</v>
      </c>
      <c r="AG22" s="4">
        <v>30000</v>
      </c>
      <c r="AH22" s="12">
        <v>0</v>
      </c>
      <c r="AI22" s="6" t="e">
        <f t="shared" si="16"/>
        <v>#DIV/0!</v>
      </c>
      <c r="AJ22" s="20" t="e">
        <f t="shared" si="17"/>
        <v>#DIV/0!</v>
      </c>
      <c r="AK22" s="3">
        <v>35000</v>
      </c>
      <c r="AL22" s="8">
        <v>0</v>
      </c>
      <c r="AM22" s="5" t="e">
        <f t="shared" si="18"/>
        <v>#DIV/0!</v>
      </c>
      <c r="AN22" s="19" t="e">
        <f t="shared" si="19"/>
        <v>#DIV/0!</v>
      </c>
    </row>
    <row r="23" spans="1:40" ht="15" customHeight="1" x14ac:dyDescent="0.25">
      <c r="A23" s="15">
        <v>2</v>
      </c>
      <c r="B23" s="15">
        <f t="shared" si="20"/>
        <v>6</v>
      </c>
      <c r="C23" s="15">
        <f t="shared" si="0"/>
        <v>12</v>
      </c>
      <c r="D23" s="15">
        <v>0.01</v>
      </c>
      <c r="E23" s="3">
        <v>1000</v>
      </c>
      <c r="F23" s="8">
        <v>2.8450000000000002</v>
      </c>
      <c r="G23" s="5">
        <f t="shared" si="2"/>
        <v>0.44745166959578203</v>
      </c>
      <c r="H23" s="19">
        <f t="shared" si="3"/>
        <v>3.728763913298184</v>
      </c>
      <c r="I23" s="4">
        <v>2500</v>
      </c>
      <c r="J23" s="12">
        <v>4.056</v>
      </c>
      <c r="K23" s="6">
        <f t="shared" si="4"/>
        <v>1.597879684418146</v>
      </c>
      <c r="L23" s="20">
        <f t="shared" si="5"/>
        <v>13.315664036817884</v>
      </c>
      <c r="M23" s="3">
        <v>5000</v>
      </c>
      <c r="N23" s="8">
        <v>8.5259999999999998</v>
      </c>
      <c r="O23" s="5">
        <f t="shared" si="6"/>
        <v>2.918601923528032</v>
      </c>
      <c r="P23" s="19">
        <f t="shared" si="7"/>
        <v>24.321682696066933</v>
      </c>
      <c r="Q23" s="4">
        <v>10000</v>
      </c>
      <c r="R23" s="12">
        <v>26.393000000000001</v>
      </c>
      <c r="S23" s="6">
        <f t="shared" si="8"/>
        <v>3.7324669419921945</v>
      </c>
      <c r="T23" s="20">
        <f t="shared" si="9"/>
        <v>31.103891183268289</v>
      </c>
      <c r="U23" s="3">
        <v>15000</v>
      </c>
      <c r="V23" s="8">
        <v>56.35</v>
      </c>
      <c r="W23" s="5">
        <f t="shared" si="10"/>
        <v>3.9190239574090504</v>
      </c>
      <c r="X23" s="19">
        <f t="shared" si="11"/>
        <v>32.658532978408758</v>
      </c>
      <c r="Y23" s="4">
        <v>20000</v>
      </c>
      <c r="Z23" s="12">
        <f xml:space="preserve"> 60 + 37.635</f>
        <v>97.634999999999991</v>
      </c>
      <c r="AA23" s="6">
        <f t="shared" si="12"/>
        <v>4.0290981717621754</v>
      </c>
      <c r="AB23" s="20">
        <f t="shared" si="13"/>
        <v>33.575818098018132</v>
      </c>
      <c r="AC23" s="3">
        <v>25000</v>
      </c>
      <c r="AD23" s="8">
        <f xml:space="preserve"> 120 + 31.148</f>
        <v>151.148</v>
      </c>
      <c r="AE23" s="5">
        <f t="shared" si="14"/>
        <v>4.0767261227406246</v>
      </c>
      <c r="AF23" s="19">
        <f t="shared" si="15"/>
        <v>33.972717689505203</v>
      </c>
      <c r="AG23" s="4">
        <v>30000</v>
      </c>
      <c r="AH23" s="12">
        <v>0</v>
      </c>
      <c r="AI23" s="6" t="e">
        <f t="shared" si="16"/>
        <v>#DIV/0!</v>
      </c>
      <c r="AJ23" s="20" t="e">
        <f t="shared" si="17"/>
        <v>#DIV/0!</v>
      </c>
      <c r="AK23" s="3">
        <v>35000</v>
      </c>
      <c r="AL23" s="8">
        <v>0</v>
      </c>
      <c r="AM23" s="5" t="e">
        <f t="shared" si="18"/>
        <v>#DIV/0!</v>
      </c>
      <c r="AN23" s="19" t="e">
        <f t="shared" si="19"/>
        <v>#DIV/0!</v>
      </c>
    </row>
    <row r="24" spans="1:40" ht="15" customHeight="1" x14ac:dyDescent="0.25">
      <c r="A24" s="15">
        <v>2</v>
      </c>
      <c r="B24" s="15">
        <f t="shared" si="20"/>
        <v>7</v>
      </c>
      <c r="C24" s="15">
        <f t="shared" si="0"/>
        <v>14</v>
      </c>
      <c r="D24" s="15">
        <v>0.01</v>
      </c>
      <c r="E24" s="3">
        <v>1000</v>
      </c>
      <c r="F24" s="8">
        <v>2.76</v>
      </c>
      <c r="G24" s="5">
        <f t="shared" si="2"/>
        <v>0.461231884057971</v>
      </c>
      <c r="H24" s="19">
        <f t="shared" si="3"/>
        <v>3.2945134575569357</v>
      </c>
      <c r="I24" s="4">
        <v>2500</v>
      </c>
      <c r="J24" s="16">
        <v>4.2130000000000001</v>
      </c>
      <c r="K24" s="6">
        <f t="shared" si="4"/>
        <v>1.5383337289342511</v>
      </c>
      <c r="L24" s="20">
        <f t="shared" si="5"/>
        <v>10.988098063816079</v>
      </c>
      <c r="M24" s="3">
        <v>5000</v>
      </c>
      <c r="N24" s="8">
        <v>8.2439999999999998</v>
      </c>
      <c r="O24" s="5">
        <f t="shared" si="6"/>
        <v>3.0184376516254248</v>
      </c>
      <c r="P24" s="19">
        <f t="shared" si="7"/>
        <v>21.560268940181608</v>
      </c>
      <c r="Q24" s="4">
        <v>10000</v>
      </c>
      <c r="R24" s="12">
        <v>25.303999999999998</v>
      </c>
      <c r="S24" s="6">
        <f t="shared" si="8"/>
        <v>3.8930999051533357</v>
      </c>
      <c r="T24" s="20">
        <f t="shared" si="9"/>
        <v>27.807856465380969</v>
      </c>
      <c r="U24" s="3">
        <v>15000</v>
      </c>
      <c r="V24" s="8">
        <v>53.756999999999998</v>
      </c>
      <c r="W24" s="5">
        <f t="shared" si="10"/>
        <v>4.108060345629406</v>
      </c>
      <c r="X24" s="19">
        <f t="shared" si="11"/>
        <v>29.343288183067184</v>
      </c>
      <c r="Y24" s="4">
        <v>20000</v>
      </c>
      <c r="Z24" s="12">
        <f xml:space="preserve"> 60 + 33.311</f>
        <v>93.311000000000007</v>
      </c>
      <c r="AA24" s="6">
        <f t="shared" si="12"/>
        <v>4.2158052105325199</v>
      </c>
      <c r="AB24" s="20">
        <f t="shared" si="13"/>
        <v>30.112894360946569</v>
      </c>
      <c r="AC24" s="3">
        <v>25000</v>
      </c>
      <c r="AD24" s="8">
        <f xml:space="preserve"> 120 + 24.109</f>
        <v>144.10900000000001</v>
      </c>
      <c r="AE24" s="5">
        <f t="shared" si="14"/>
        <v>4.275853694078787</v>
      </c>
      <c r="AF24" s="19">
        <f t="shared" si="15"/>
        <v>30.541812100562765</v>
      </c>
      <c r="AG24" s="4">
        <v>30000</v>
      </c>
      <c r="AH24" s="12">
        <v>0</v>
      </c>
      <c r="AI24" s="6" t="e">
        <f t="shared" si="16"/>
        <v>#DIV/0!</v>
      </c>
      <c r="AJ24" s="20" t="e">
        <f t="shared" si="17"/>
        <v>#DIV/0!</v>
      </c>
      <c r="AK24" s="3">
        <v>35000</v>
      </c>
      <c r="AL24" s="8">
        <v>0</v>
      </c>
      <c r="AM24" s="5" t="e">
        <f t="shared" si="18"/>
        <v>#DIV/0!</v>
      </c>
      <c r="AN24" s="19" t="e">
        <f t="shared" si="19"/>
        <v>#DIV/0!</v>
      </c>
    </row>
    <row r="25" spans="1:40" ht="15" customHeight="1" x14ac:dyDescent="0.25">
      <c r="A25" s="15">
        <v>2</v>
      </c>
      <c r="B25" s="15">
        <f t="shared" si="20"/>
        <v>8</v>
      </c>
      <c r="C25" s="15">
        <f t="shared" si="0"/>
        <v>16</v>
      </c>
      <c r="D25" s="15">
        <v>0.01</v>
      </c>
      <c r="E25" s="3">
        <v>1000</v>
      </c>
      <c r="F25" s="8">
        <v>2.7690000000000001</v>
      </c>
      <c r="G25" s="5">
        <f t="shared" si="2"/>
        <v>0.45973275550740333</v>
      </c>
      <c r="H25" s="19">
        <f t="shared" si="3"/>
        <v>2.8733297219212708</v>
      </c>
      <c r="I25" s="4">
        <v>2500</v>
      </c>
      <c r="J25" s="16">
        <v>3.98</v>
      </c>
      <c r="K25" s="6">
        <f t="shared" si="4"/>
        <v>1.6283919597989949</v>
      </c>
      <c r="L25" s="20">
        <f t="shared" si="5"/>
        <v>10.177449748743719</v>
      </c>
      <c r="M25" s="3">
        <v>5000</v>
      </c>
      <c r="N25" s="8">
        <v>8.1050000000000004</v>
      </c>
      <c r="O25" s="5">
        <f t="shared" si="6"/>
        <v>3.0702035780382477</v>
      </c>
      <c r="P25" s="19">
        <f t="shared" si="7"/>
        <v>19.188772362739048</v>
      </c>
      <c r="Q25" s="4">
        <v>10000</v>
      </c>
      <c r="R25" s="16">
        <v>26.847999999999999</v>
      </c>
      <c r="S25" s="6">
        <f t="shared" si="8"/>
        <v>3.6692118593563765</v>
      </c>
      <c r="T25" s="20">
        <f t="shared" si="9"/>
        <v>22.932574120977353</v>
      </c>
      <c r="U25" s="3">
        <v>15000</v>
      </c>
      <c r="V25" s="8">
        <v>52.445999999999998</v>
      </c>
      <c r="W25" s="5">
        <f t="shared" si="10"/>
        <v>4.2107501048697706</v>
      </c>
      <c r="X25" s="19">
        <f t="shared" si="11"/>
        <v>26.317188155436067</v>
      </c>
      <c r="Y25" s="4">
        <v>20000</v>
      </c>
      <c r="Z25" s="12">
        <f xml:space="preserve"> 60 + 30.902</f>
        <v>90.902000000000001</v>
      </c>
      <c r="AA25" s="6">
        <f t="shared" si="12"/>
        <v>4.3275285472266836</v>
      </c>
      <c r="AB25" s="20">
        <f t="shared" si="13"/>
        <v>27.047053420166772</v>
      </c>
      <c r="AC25" s="3">
        <v>25000</v>
      </c>
      <c r="AD25" s="8">
        <f xml:space="preserve"> 120 + 20.273</f>
        <v>140.273</v>
      </c>
      <c r="AE25" s="5">
        <f t="shared" si="14"/>
        <v>4.3927840710614303</v>
      </c>
      <c r="AF25" s="19">
        <f t="shared" si="15"/>
        <v>27.454900444133941</v>
      </c>
      <c r="AG25" s="4">
        <v>30000</v>
      </c>
      <c r="AH25" s="12">
        <v>0</v>
      </c>
      <c r="AI25" s="6" t="e">
        <f t="shared" si="16"/>
        <v>#DIV/0!</v>
      </c>
      <c r="AJ25" s="20" t="e">
        <f t="shared" si="17"/>
        <v>#DIV/0!</v>
      </c>
      <c r="AK25" s="3">
        <v>35000</v>
      </c>
      <c r="AL25" s="8">
        <v>0</v>
      </c>
      <c r="AM25" s="5" t="e">
        <f t="shared" si="18"/>
        <v>#DIV/0!</v>
      </c>
      <c r="AN25" s="19" t="e">
        <f t="shared" si="19"/>
        <v>#DIV/0!</v>
      </c>
    </row>
    <row r="26" spans="1:40" ht="15" customHeight="1" x14ac:dyDescent="0.25">
      <c r="A26" s="15">
        <v>2</v>
      </c>
      <c r="B26" s="15">
        <f t="shared" si="20"/>
        <v>9</v>
      </c>
      <c r="C26" s="15">
        <f t="shared" si="0"/>
        <v>18</v>
      </c>
      <c r="D26" s="15">
        <v>0.01</v>
      </c>
      <c r="E26" s="3">
        <v>1000</v>
      </c>
      <c r="F26" s="8">
        <v>2.7959999999999998</v>
      </c>
      <c r="G26" s="5">
        <f t="shared" si="2"/>
        <v>0.45529327610872677</v>
      </c>
      <c r="H26" s="19">
        <f t="shared" si="3"/>
        <v>2.5294070894929264</v>
      </c>
      <c r="I26" s="4">
        <v>2500</v>
      </c>
      <c r="J26" s="16">
        <v>4.0819999999999999</v>
      </c>
      <c r="K26" s="6">
        <f t="shared" si="4"/>
        <v>1.5877021068103871</v>
      </c>
      <c r="L26" s="20">
        <f t="shared" si="5"/>
        <v>8.8205672600577056</v>
      </c>
      <c r="M26" s="3">
        <v>5000</v>
      </c>
      <c r="N26" s="8">
        <v>7.9480000000000004</v>
      </c>
      <c r="O26" s="5">
        <f t="shared" si="6"/>
        <v>3.1308505284348263</v>
      </c>
      <c r="P26" s="19">
        <f t="shared" si="7"/>
        <v>17.393614046860144</v>
      </c>
      <c r="Q26" s="4">
        <v>10000</v>
      </c>
      <c r="R26" s="12">
        <v>23.992999999999999</v>
      </c>
      <c r="S26" s="6">
        <f t="shared" si="8"/>
        <v>4.1058225315717083</v>
      </c>
      <c r="T26" s="20">
        <f t="shared" si="9"/>
        <v>22.81012517539838</v>
      </c>
      <c r="U26" s="3">
        <v>15000</v>
      </c>
      <c r="V26" s="8">
        <v>50.933999999999997</v>
      </c>
      <c r="W26" s="5">
        <f t="shared" si="10"/>
        <v>4.3357482231907962</v>
      </c>
      <c r="X26" s="19">
        <f t="shared" si="11"/>
        <v>24.087490128837757</v>
      </c>
      <c r="Y26" s="4">
        <v>20000</v>
      </c>
      <c r="Z26" s="12">
        <f xml:space="preserve"> 60 + 26.881</f>
        <v>86.881</v>
      </c>
      <c r="AA26" s="6">
        <f t="shared" si="12"/>
        <v>4.5278139063776885</v>
      </c>
      <c r="AB26" s="20">
        <f t="shared" si="13"/>
        <v>25.154521702098272</v>
      </c>
      <c r="AC26" s="3">
        <v>25000</v>
      </c>
      <c r="AD26" s="8">
        <f xml:space="preserve"> 120 + 16.429</f>
        <v>136.429</v>
      </c>
      <c r="AE26" s="5">
        <f t="shared" si="14"/>
        <v>4.5165543982584344</v>
      </c>
      <c r="AF26" s="19">
        <f t="shared" si="15"/>
        <v>25.091968879213521</v>
      </c>
      <c r="AG26" s="4">
        <v>30000</v>
      </c>
      <c r="AH26" s="12">
        <v>0</v>
      </c>
      <c r="AI26" s="6" t="e">
        <f t="shared" si="16"/>
        <v>#DIV/0!</v>
      </c>
      <c r="AJ26" s="20" t="e">
        <f t="shared" si="17"/>
        <v>#DIV/0!</v>
      </c>
      <c r="AK26" s="3">
        <v>35000</v>
      </c>
      <c r="AL26" s="8">
        <v>0</v>
      </c>
      <c r="AM26" s="5" t="e">
        <f t="shared" si="18"/>
        <v>#DIV/0!</v>
      </c>
      <c r="AN26" s="19" t="e">
        <f t="shared" si="19"/>
        <v>#DIV/0!</v>
      </c>
    </row>
    <row r="27" spans="1:40" ht="15" customHeight="1" x14ac:dyDescent="0.25">
      <c r="A27" s="15">
        <v>2</v>
      </c>
      <c r="B27" s="15">
        <f t="shared" si="20"/>
        <v>10</v>
      </c>
      <c r="C27" s="15">
        <f t="shared" si="0"/>
        <v>20</v>
      </c>
      <c r="D27" s="15">
        <v>0.01</v>
      </c>
      <c r="E27" s="3">
        <v>1000</v>
      </c>
      <c r="F27" s="8">
        <v>2.8359999999999999</v>
      </c>
      <c r="G27" s="5">
        <f t="shared" si="2"/>
        <v>0.44887165021156555</v>
      </c>
      <c r="H27" s="19">
        <f t="shared" si="3"/>
        <v>2.2443582510578279</v>
      </c>
      <c r="I27" s="4">
        <v>2500</v>
      </c>
      <c r="J27" s="16">
        <v>3.9849999999999999</v>
      </c>
      <c r="K27" s="6">
        <f t="shared" si="4"/>
        <v>1.6263488080301129</v>
      </c>
      <c r="L27" s="20">
        <f t="shared" si="5"/>
        <v>8.131744040150565</v>
      </c>
      <c r="M27" s="3">
        <v>5000</v>
      </c>
      <c r="N27" s="8">
        <v>7.86</v>
      </c>
      <c r="O27" s="5">
        <f t="shared" si="6"/>
        <v>3.1659033078880405</v>
      </c>
      <c r="P27" s="19">
        <f t="shared" si="7"/>
        <v>15.829516539440203</v>
      </c>
      <c r="Q27" s="4">
        <v>10000</v>
      </c>
      <c r="R27" s="12">
        <v>23.643000000000001</v>
      </c>
      <c r="S27" s="6">
        <f t="shared" si="8"/>
        <v>4.1666032229412506</v>
      </c>
      <c r="T27" s="20">
        <f t="shared" si="9"/>
        <v>20.833016114706254</v>
      </c>
      <c r="U27" s="3">
        <v>15000</v>
      </c>
      <c r="V27" s="8">
        <v>50.106000000000002</v>
      </c>
      <c r="W27" s="5">
        <f t="shared" si="10"/>
        <v>4.407396319802019</v>
      </c>
      <c r="X27" s="19">
        <f t="shared" si="11"/>
        <v>22.036981599010094</v>
      </c>
      <c r="Y27" s="4">
        <v>20000</v>
      </c>
      <c r="Z27" s="12">
        <f xml:space="preserve"> 60 + 26.098</f>
        <v>86.097999999999999</v>
      </c>
      <c r="AA27" s="6">
        <f t="shared" si="12"/>
        <v>4.5689911496202003</v>
      </c>
      <c r="AB27" s="20">
        <f t="shared" si="13"/>
        <v>22.844955748101</v>
      </c>
      <c r="AC27" s="3">
        <v>25000</v>
      </c>
      <c r="AD27" s="8">
        <f xml:space="preserve"> 120 + 13.857</f>
        <v>133.857</v>
      </c>
      <c r="AE27" s="5">
        <f t="shared" si="14"/>
        <v>4.6033378904353155</v>
      </c>
      <c r="AF27" s="19">
        <f t="shared" si="15"/>
        <v>23.016689452176578</v>
      </c>
      <c r="AG27" s="4">
        <v>30000</v>
      </c>
      <c r="AH27" s="12">
        <v>0</v>
      </c>
      <c r="AI27" s="6" t="e">
        <f t="shared" si="16"/>
        <v>#DIV/0!</v>
      </c>
      <c r="AJ27" s="20" t="e">
        <f t="shared" si="17"/>
        <v>#DIV/0!</v>
      </c>
      <c r="AK27" s="3">
        <v>35000</v>
      </c>
      <c r="AL27" s="8">
        <v>0</v>
      </c>
      <c r="AM27" s="5" t="e">
        <f t="shared" si="18"/>
        <v>#DIV/0!</v>
      </c>
      <c r="AN27" s="19" t="e">
        <f t="shared" si="19"/>
        <v>#DIV/0!</v>
      </c>
    </row>
    <row r="28" spans="1:40" ht="15" customHeight="1" x14ac:dyDescent="0.25">
      <c r="A28" s="15">
        <v>2</v>
      </c>
      <c r="B28" s="15">
        <f t="shared" si="20"/>
        <v>11</v>
      </c>
      <c r="C28" s="15">
        <f t="shared" si="0"/>
        <v>22</v>
      </c>
      <c r="D28" s="15">
        <v>0.01</v>
      </c>
      <c r="E28" s="3">
        <v>1000</v>
      </c>
      <c r="F28" s="8">
        <v>2.9849999999999999</v>
      </c>
      <c r="G28" s="5">
        <f t="shared" si="2"/>
        <v>0.42646566164154104</v>
      </c>
      <c r="H28" s="19">
        <f t="shared" si="3"/>
        <v>1.938480280188823</v>
      </c>
      <c r="I28" s="4">
        <v>2500</v>
      </c>
      <c r="J28" s="16">
        <v>3.97</v>
      </c>
      <c r="K28" s="6">
        <f t="shared" si="4"/>
        <v>1.6324937027707807</v>
      </c>
      <c r="L28" s="20">
        <f t="shared" si="5"/>
        <v>7.420425921685367</v>
      </c>
      <c r="M28" s="3">
        <v>5000</v>
      </c>
      <c r="N28" s="8">
        <v>7.9480000000000004</v>
      </c>
      <c r="O28" s="5">
        <f t="shared" si="6"/>
        <v>3.1308505284348263</v>
      </c>
      <c r="P28" s="19">
        <f t="shared" si="7"/>
        <v>14.231138765612847</v>
      </c>
      <c r="Q28" s="4">
        <v>10000</v>
      </c>
      <c r="R28" s="12">
        <v>23.117999999999999</v>
      </c>
      <c r="S28" s="6">
        <f t="shared" si="8"/>
        <v>4.2612250194653516</v>
      </c>
      <c r="T28" s="20">
        <f t="shared" si="9"/>
        <v>19.369204633933414</v>
      </c>
      <c r="U28" s="3">
        <v>15000</v>
      </c>
      <c r="V28" s="8">
        <v>48.932000000000002</v>
      </c>
      <c r="W28" s="5">
        <f t="shared" si="10"/>
        <v>4.5131406850322895</v>
      </c>
      <c r="X28" s="19">
        <f t="shared" si="11"/>
        <v>20.514275841055863</v>
      </c>
      <c r="Y28" s="4">
        <v>20000</v>
      </c>
      <c r="Z28" s="12">
        <f xml:space="preserve"> 60 + 23.737</f>
        <v>83.736999999999995</v>
      </c>
      <c r="AA28" s="6">
        <f t="shared" si="12"/>
        <v>4.6978157803599361</v>
      </c>
      <c r="AB28" s="20">
        <f t="shared" si="13"/>
        <v>21.353708092545165</v>
      </c>
      <c r="AC28" s="3">
        <v>25000</v>
      </c>
      <c r="AD28" s="8">
        <f xml:space="preserve"> 120 + 11.279</f>
        <v>131.279</v>
      </c>
      <c r="AE28" s="5">
        <f t="shared" si="14"/>
        <v>4.6937362411352916</v>
      </c>
      <c r="AF28" s="19">
        <f t="shared" si="15"/>
        <v>21.335164732433142</v>
      </c>
      <c r="AG28" s="4">
        <v>30000</v>
      </c>
      <c r="AH28" s="12">
        <v>0</v>
      </c>
      <c r="AI28" s="6" t="e">
        <f t="shared" si="16"/>
        <v>#DIV/0!</v>
      </c>
      <c r="AJ28" s="20" t="e">
        <f t="shared" si="17"/>
        <v>#DIV/0!</v>
      </c>
      <c r="AK28" s="3">
        <v>35000</v>
      </c>
      <c r="AL28" s="8">
        <v>0</v>
      </c>
      <c r="AM28" s="5" t="e">
        <f t="shared" si="18"/>
        <v>#DIV/0!</v>
      </c>
      <c r="AN28" s="19" t="e">
        <f t="shared" si="19"/>
        <v>#DIV/0!</v>
      </c>
    </row>
    <row r="29" spans="1:40" ht="15" customHeight="1" x14ac:dyDescent="0.25">
      <c r="A29" s="15">
        <v>2</v>
      </c>
      <c r="B29" s="15">
        <f t="shared" si="20"/>
        <v>12</v>
      </c>
      <c r="C29" s="15">
        <f t="shared" si="0"/>
        <v>24</v>
      </c>
      <c r="D29" s="15">
        <v>0.01</v>
      </c>
      <c r="E29" s="3">
        <v>1000</v>
      </c>
      <c r="F29" s="8">
        <v>2.7709999999999999</v>
      </c>
      <c r="G29" s="5">
        <f t="shared" si="2"/>
        <v>0.45940093828942619</v>
      </c>
      <c r="H29" s="19">
        <f t="shared" si="3"/>
        <v>1.9141705762059424</v>
      </c>
      <c r="I29" s="4">
        <v>2500</v>
      </c>
      <c r="J29" s="12">
        <v>3.9980000000000002</v>
      </c>
      <c r="K29" s="6">
        <f t="shared" si="4"/>
        <v>1.6210605302651324</v>
      </c>
      <c r="L29" s="20">
        <f t="shared" si="5"/>
        <v>6.7544188761047188</v>
      </c>
      <c r="M29" s="3">
        <v>5000</v>
      </c>
      <c r="N29" s="8">
        <v>7.9169999999999998</v>
      </c>
      <c r="O29" s="5">
        <f t="shared" si="6"/>
        <v>3.1431097637994192</v>
      </c>
      <c r="P29" s="19">
        <f t="shared" si="7"/>
        <v>13.09629068249758</v>
      </c>
      <c r="Q29" s="4">
        <v>10000</v>
      </c>
      <c r="R29" s="12">
        <v>22.920999999999999</v>
      </c>
      <c r="S29" s="6">
        <f t="shared" si="8"/>
        <v>4.2978491339819378</v>
      </c>
      <c r="T29" s="20">
        <f t="shared" si="9"/>
        <v>17.907704724924741</v>
      </c>
      <c r="U29" s="3">
        <v>15000</v>
      </c>
      <c r="V29" s="8">
        <v>48.45</v>
      </c>
      <c r="W29" s="5">
        <f t="shared" si="10"/>
        <v>4.5580392156862741</v>
      </c>
      <c r="X29" s="19">
        <f t="shared" si="11"/>
        <v>18.991830065359476</v>
      </c>
      <c r="Y29" s="4">
        <v>20000</v>
      </c>
      <c r="Z29" s="12">
        <f xml:space="preserve"> 60 + 23.656</f>
        <v>83.656000000000006</v>
      </c>
      <c r="AA29" s="6">
        <f t="shared" si="12"/>
        <v>4.702364444869465</v>
      </c>
      <c r="AB29" s="20">
        <f t="shared" si="13"/>
        <v>19.593185186956106</v>
      </c>
      <c r="AC29" s="3">
        <v>25000</v>
      </c>
      <c r="AD29" s="8">
        <f xml:space="preserve"> 120 + 9.362</f>
        <v>129.36199999999999</v>
      </c>
      <c r="AE29" s="5">
        <f t="shared" si="14"/>
        <v>4.7632921568930593</v>
      </c>
      <c r="AF29" s="19">
        <f t="shared" si="15"/>
        <v>19.84705065372108</v>
      </c>
      <c r="AG29" s="4">
        <v>30000</v>
      </c>
      <c r="AH29" s="12">
        <v>0</v>
      </c>
      <c r="AI29" s="6" t="e">
        <f t="shared" si="16"/>
        <v>#DIV/0!</v>
      </c>
      <c r="AJ29" s="20" t="e">
        <f t="shared" si="17"/>
        <v>#DIV/0!</v>
      </c>
      <c r="AK29" s="3">
        <v>35000</v>
      </c>
      <c r="AL29" s="8">
        <v>0</v>
      </c>
      <c r="AM29" s="5" t="e">
        <f t="shared" si="18"/>
        <v>#DIV/0!</v>
      </c>
      <c r="AN29" s="19" t="e">
        <f t="shared" si="19"/>
        <v>#DIV/0!</v>
      </c>
    </row>
    <row r="30" spans="1:40" ht="15" customHeight="1" x14ac:dyDescent="0.25">
      <c r="A30" s="15">
        <v>2</v>
      </c>
      <c r="B30" s="15">
        <f t="shared" si="20"/>
        <v>13</v>
      </c>
      <c r="C30" s="15">
        <f t="shared" si="0"/>
        <v>26</v>
      </c>
      <c r="D30" s="15">
        <v>0.01</v>
      </c>
      <c r="E30" s="3">
        <v>1000</v>
      </c>
      <c r="F30" s="8">
        <v>2.8050000000000002</v>
      </c>
      <c r="G30" s="5">
        <f t="shared" si="2"/>
        <v>0.45383244206773615</v>
      </c>
      <c r="H30" s="19">
        <f t="shared" si="3"/>
        <v>1.7455093925682161</v>
      </c>
      <c r="I30" s="4">
        <v>2500</v>
      </c>
      <c r="J30" s="12">
        <v>3.9950000000000001</v>
      </c>
      <c r="K30" s="6">
        <f t="shared" si="4"/>
        <v>1.6222778473091364</v>
      </c>
      <c r="L30" s="20">
        <f t="shared" si="5"/>
        <v>6.2395301819582167</v>
      </c>
      <c r="M30" s="3">
        <v>5000</v>
      </c>
      <c r="N30" s="8">
        <v>7.8769999999999998</v>
      </c>
      <c r="O30" s="5">
        <f t="shared" si="6"/>
        <v>3.1590707122000765</v>
      </c>
      <c r="P30" s="19">
        <f t="shared" si="7"/>
        <v>12.150271970000293</v>
      </c>
      <c r="Q30" s="4">
        <v>10000</v>
      </c>
      <c r="R30" s="12">
        <v>22.602</v>
      </c>
      <c r="S30" s="6">
        <f t="shared" si="8"/>
        <v>4.3585080966286167</v>
      </c>
      <c r="T30" s="20">
        <f t="shared" si="9"/>
        <v>16.763492679340832</v>
      </c>
      <c r="U30" s="3">
        <v>15000</v>
      </c>
      <c r="V30" s="8">
        <v>47.768999999999998</v>
      </c>
      <c r="W30" s="5">
        <f t="shared" si="10"/>
        <v>4.6230191128137497</v>
      </c>
      <c r="X30" s="19">
        <f t="shared" si="11"/>
        <v>17.780842741591346</v>
      </c>
      <c r="Y30" s="4">
        <v>20000</v>
      </c>
      <c r="Z30" s="12">
        <f xml:space="preserve"> 60 + 22.708</f>
        <v>82.707999999999998</v>
      </c>
      <c r="AA30" s="6">
        <f t="shared" si="12"/>
        <v>4.7562629975334909</v>
      </c>
      <c r="AB30" s="20">
        <f t="shared" si="13"/>
        <v>18.293319221282658</v>
      </c>
      <c r="AC30" s="3">
        <v>25000</v>
      </c>
      <c r="AD30" s="8">
        <f xml:space="preserve"> 120 + 7.63</f>
        <v>127.63</v>
      </c>
      <c r="AE30" s="5">
        <f t="shared" si="14"/>
        <v>4.8279323043171667</v>
      </c>
      <c r="AF30" s="19">
        <f t="shared" si="15"/>
        <v>18.568970401219872</v>
      </c>
      <c r="AG30" s="4">
        <v>30000</v>
      </c>
      <c r="AH30" s="12">
        <v>0</v>
      </c>
      <c r="AI30" s="6" t="e">
        <f t="shared" si="16"/>
        <v>#DIV/0!</v>
      </c>
      <c r="AJ30" s="20" t="e">
        <f t="shared" si="17"/>
        <v>#DIV/0!</v>
      </c>
      <c r="AK30" s="3">
        <v>35000</v>
      </c>
      <c r="AL30" s="8">
        <v>0</v>
      </c>
      <c r="AM30" s="5" t="e">
        <f t="shared" si="18"/>
        <v>#DIV/0!</v>
      </c>
      <c r="AN30" s="19" t="e">
        <f t="shared" si="19"/>
        <v>#DIV/0!</v>
      </c>
    </row>
    <row r="31" spans="1:40" ht="15" customHeight="1" x14ac:dyDescent="0.25">
      <c r="A31" s="15">
        <v>2</v>
      </c>
      <c r="B31" s="15">
        <f t="shared" si="20"/>
        <v>14</v>
      </c>
      <c r="C31" s="15">
        <f t="shared" si="0"/>
        <v>28</v>
      </c>
      <c r="D31" s="15">
        <v>0.01</v>
      </c>
      <c r="E31" s="3">
        <v>1000</v>
      </c>
      <c r="F31" s="8">
        <v>2.7959999999999998</v>
      </c>
      <c r="G31" s="5">
        <f t="shared" si="2"/>
        <v>0.45529327610872677</v>
      </c>
      <c r="H31" s="19">
        <f t="shared" si="3"/>
        <v>1.6260474146740242</v>
      </c>
      <c r="I31" s="4">
        <v>2500</v>
      </c>
      <c r="J31" s="12">
        <v>3.984</v>
      </c>
      <c r="K31" s="6">
        <f t="shared" si="4"/>
        <v>1.6267570281124497</v>
      </c>
      <c r="L31" s="20">
        <f t="shared" si="5"/>
        <v>5.8098465289730346</v>
      </c>
      <c r="M31" s="3">
        <v>5000</v>
      </c>
      <c r="N31" s="8">
        <v>7.6950000000000003</v>
      </c>
      <c r="O31" s="5">
        <f t="shared" si="6"/>
        <v>3.2337881741390513</v>
      </c>
      <c r="P31" s="19">
        <f t="shared" si="7"/>
        <v>11.549243479068041</v>
      </c>
      <c r="Q31" s="4">
        <v>10000</v>
      </c>
      <c r="R31" s="12">
        <v>22.539000000000001</v>
      </c>
      <c r="S31" s="6">
        <f t="shared" si="8"/>
        <v>4.3706908026088112</v>
      </c>
      <c r="T31" s="20">
        <f t="shared" si="9"/>
        <v>15.609610009317182</v>
      </c>
      <c r="U31" s="3">
        <v>15000</v>
      </c>
      <c r="V31" s="8">
        <v>47.448999999999998</v>
      </c>
      <c r="W31" s="5">
        <f t="shared" si="10"/>
        <v>4.6541971379797253</v>
      </c>
      <c r="X31" s="19">
        <f t="shared" si="11"/>
        <v>16.622132635641876</v>
      </c>
      <c r="Y31" s="4">
        <v>20000</v>
      </c>
      <c r="Z31" s="12">
        <f xml:space="preserve"> 60 + 22.043</f>
        <v>82.043000000000006</v>
      </c>
      <c r="AA31" s="6">
        <f t="shared" si="12"/>
        <v>4.7948149141303942</v>
      </c>
      <c r="AB31" s="20">
        <f t="shared" si="13"/>
        <v>17.12433897903712</v>
      </c>
      <c r="AC31" s="3">
        <v>25000</v>
      </c>
      <c r="AD31" s="8">
        <f xml:space="preserve"> 120 + 6.481</f>
        <v>126.48099999999999</v>
      </c>
      <c r="AE31" s="5">
        <f t="shared" si="14"/>
        <v>4.871791019995098</v>
      </c>
      <c r="AF31" s="19">
        <f t="shared" si="15"/>
        <v>17.399253642839636</v>
      </c>
      <c r="AG31" s="4">
        <v>30000</v>
      </c>
      <c r="AH31" s="12">
        <v>0</v>
      </c>
      <c r="AI31" s="6" t="e">
        <f t="shared" si="16"/>
        <v>#DIV/0!</v>
      </c>
      <c r="AJ31" s="20" t="e">
        <f t="shared" si="17"/>
        <v>#DIV/0!</v>
      </c>
      <c r="AK31" s="3">
        <v>35000</v>
      </c>
      <c r="AL31" s="8">
        <v>0</v>
      </c>
      <c r="AM31" s="5" t="e">
        <f t="shared" si="18"/>
        <v>#DIV/0!</v>
      </c>
      <c r="AN31" s="19" t="e">
        <f t="shared" si="19"/>
        <v>#DIV/0!</v>
      </c>
    </row>
    <row r="32" spans="1:40" ht="15" customHeight="1" x14ac:dyDescent="0.25">
      <c r="A32" s="15">
        <v>2</v>
      </c>
      <c r="B32" s="15">
        <f t="shared" si="20"/>
        <v>15</v>
      </c>
      <c r="C32" s="15">
        <f t="shared" si="0"/>
        <v>30</v>
      </c>
      <c r="D32" s="15">
        <v>0.01</v>
      </c>
      <c r="E32" s="3">
        <v>1000</v>
      </c>
      <c r="F32" s="8">
        <v>2.835</v>
      </c>
      <c r="G32" s="5">
        <f t="shared" si="2"/>
        <v>0.44902998236331565</v>
      </c>
      <c r="H32" s="19">
        <f t="shared" si="3"/>
        <v>1.4967666078777189</v>
      </c>
      <c r="I32" s="4">
        <v>2500</v>
      </c>
      <c r="J32" s="12">
        <v>3.96</v>
      </c>
      <c r="K32" s="6">
        <f t="shared" si="4"/>
        <v>1.6366161616161616</v>
      </c>
      <c r="L32" s="20">
        <f t="shared" si="5"/>
        <v>5.4553872053872059</v>
      </c>
      <c r="M32" s="3">
        <v>5000</v>
      </c>
      <c r="N32" s="8">
        <v>7.6369999999999996</v>
      </c>
      <c r="O32" s="5">
        <f t="shared" si="6"/>
        <v>3.2583475186591597</v>
      </c>
      <c r="P32" s="19">
        <f t="shared" si="7"/>
        <v>10.861158395530532</v>
      </c>
      <c r="Q32" s="4">
        <v>10000</v>
      </c>
      <c r="R32" s="12">
        <v>22.260999999999999</v>
      </c>
      <c r="S32" s="6">
        <f t="shared" si="8"/>
        <v>4.4252728987916088</v>
      </c>
      <c r="T32" s="20">
        <f t="shared" si="9"/>
        <v>14.750909662638694</v>
      </c>
      <c r="U32" s="3">
        <v>15000</v>
      </c>
      <c r="V32" s="8">
        <v>47.073</v>
      </c>
      <c r="W32" s="5">
        <f t="shared" si="10"/>
        <v>4.6913729738916148</v>
      </c>
      <c r="X32" s="19">
        <f t="shared" si="11"/>
        <v>15.63790991297205</v>
      </c>
      <c r="Y32" s="4">
        <v>20000</v>
      </c>
      <c r="Z32" s="12">
        <f xml:space="preserve"> 60 + 20.893</f>
        <v>80.893000000000001</v>
      </c>
      <c r="AA32" s="6">
        <f t="shared" si="12"/>
        <v>4.8629794914269464</v>
      </c>
      <c r="AB32" s="20">
        <f t="shared" si="13"/>
        <v>16.209931638089824</v>
      </c>
      <c r="AC32" s="3">
        <v>25000</v>
      </c>
      <c r="AD32" s="8">
        <f xml:space="preserve"> 120 + 5.218</f>
        <v>125.218</v>
      </c>
      <c r="AE32" s="5">
        <f t="shared" si="14"/>
        <v>4.9209298982574383</v>
      </c>
      <c r="AF32" s="19">
        <f t="shared" si="15"/>
        <v>16.403099660858128</v>
      </c>
      <c r="AG32" s="4">
        <v>30000</v>
      </c>
      <c r="AH32" s="12">
        <v>0</v>
      </c>
      <c r="AI32" s="6" t="e">
        <f t="shared" si="16"/>
        <v>#DIV/0!</v>
      </c>
      <c r="AJ32" s="20" t="e">
        <f t="shared" si="17"/>
        <v>#DIV/0!</v>
      </c>
      <c r="AK32" s="3">
        <v>35000</v>
      </c>
      <c r="AL32" s="8">
        <v>0</v>
      </c>
      <c r="AM32" s="5" t="e">
        <f t="shared" si="18"/>
        <v>#DIV/0!</v>
      </c>
      <c r="AN32" s="19" t="e">
        <f t="shared" si="19"/>
        <v>#DIV/0!</v>
      </c>
    </row>
    <row r="33" spans="1:40" ht="15" customHeight="1" x14ac:dyDescent="0.25">
      <c r="A33" s="15">
        <v>2</v>
      </c>
      <c r="B33" s="15">
        <f>B32+1</f>
        <v>16</v>
      </c>
      <c r="C33" s="15">
        <f t="shared" si="0"/>
        <v>32</v>
      </c>
      <c r="D33" s="15">
        <v>0.01</v>
      </c>
      <c r="E33" s="3">
        <v>1000</v>
      </c>
      <c r="F33" s="8">
        <v>2.8570000000000002</v>
      </c>
      <c r="G33" s="5">
        <f t="shared" si="2"/>
        <v>0.44557227861393062</v>
      </c>
      <c r="H33" s="19">
        <f t="shared" si="3"/>
        <v>1.3924133706685331</v>
      </c>
      <c r="I33" s="4">
        <v>2500</v>
      </c>
      <c r="J33" s="12">
        <v>3.976</v>
      </c>
      <c r="K33" s="6">
        <f t="shared" si="4"/>
        <v>1.630030181086519</v>
      </c>
      <c r="L33" s="20">
        <f t="shared" si="5"/>
        <v>5.0938443158953719</v>
      </c>
      <c r="M33" s="3">
        <v>5000</v>
      </c>
      <c r="N33" s="8">
        <v>7.7210000000000001</v>
      </c>
      <c r="O33" s="5">
        <f t="shared" si="6"/>
        <v>3.2228985882657688</v>
      </c>
      <c r="P33" s="19">
        <f t="shared" si="7"/>
        <v>10.071558088330528</v>
      </c>
      <c r="Q33" s="4">
        <v>10000</v>
      </c>
      <c r="R33" s="12">
        <v>22.24</v>
      </c>
      <c r="S33" s="6">
        <f t="shared" si="8"/>
        <v>4.429451438848921</v>
      </c>
      <c r="T33" s="20">
        <f t="shared" si="9"/>
        <v>13.842035746402878</v>
      </c>
      <c r="U33" s="3">
        <v>15000</v>
      </c>
      <c r="V33" s="8">
        <v>46.634</v>
      </c>
      <c r="W33" s="5">
        <f t="shared" si="10"/>
        <v>4.7355363039842171</v>
      </c>
      <c r="X33" s="19">
        <f t="shared" si="11"/>
        <v>14.798550949950679</v>
      </c>
      <c r="Y33" s="4">
        <v>20000</v>
      </c>
      <c r="Z33" s="12">
        <f xml:space="preserve"> 60 + 20.557</f>
        <v>80.557000000000002</v>
      </c>
      <c r="AA33" s="6">
        <f t="shared" si="12"/>
        <v>4.8832627828742377</v>
      </c>
      <c r="AB33" s="20">
        <f t="shared" si="13"/>
        <v>15.260196196481992</v>
      </c>
      <c r="AC33" s="3">
        <v>25000</v>
      </c>
      <c r="AD33" s="8">
        <f xml:space="preserve"> 120 + 4.689</f>
        <v>124.68899999999999</v>
      </c>
      <c r="AE33" s="5">
        <f t="shared" si="14"/>
        <v>4.9418072163542899</v>
      </c>
      <c r="AF33" s="19">
        <f t="shared" si="15"/>
        <v>15.443147551107156</v>
      </c>
      <c r="AG33" s="4">
        <v>30000</v>
      </c>
      <c r="AH33" s="12">
        <v>0</v>
      </c>
      <c r="AI33" s="6" t="e">
        <f t="shared" si="16"/>
        <v>#DIV/0!</v>
      </c>
      <c r="AJ33" s="20" t="e">
        <f t="shared" si="17"/>
        <v>#DIV/0!</v>
      </c>
      <c r="AK33" s="3">
        <v>35000</v>
      </c>
      <c r="AL33" s="8">
        <v>0</v>
      </c>
      <c r="AM33" s="5" t="e">
        <f t="shared" si="18"/>
        <v>#DIV/0!</v>
      </c>
      <c r="AN33" s="19" t="e">
        <f t="shared" si="19"/>
        <v>#DIV/0!</v>
      </c>
    </row>
    <row r="34" spans="1:40" ht="15" customHeight="1" x14ac:dyDescent="0.25">
      <c r="A34" s="15">
        <v>3</v>
      </c>
      <c r="B34" s="15">
        <v>1</v>
      </c>
      <c r="C34" s="15">
        <f t="shared" si="0"/>
        <v>3</v>
      </c>
      <c r="D34" s="15">
        <v>0.01</v>
      </c>
      <c r="E34" s="3">
        <v>1000</v>
      </c>
      <c r="F34" s="9">
        <v>2.9180000000000001</v>
      </c>
      <c r="G34" s="5">
        <f t="shared" si="2"/>
        <v>0.436257710760795</v>
      </c>
      <c r="H34" s="19">
        <f t="shared" si="3"/>
        <v>14.541923692026501</v>
      </c>
      <c r="I34" s="4">
        <v>2500</v>
      </c>
      <c r="J34" s="13">
        <v>5.4690000000000003</v>
      </c>
      <c r="K34" s="6">
        <f t="shared" si="4"/>
        <v>1.185042969464253</v>
      </c>
      <c r="L34" s="20">
        <f t="shared" si="5"/>
        <v>39.5014323154751</v>
      </c>
      <c r="M34" s="3">
        <v>5000</v>
      </c>
      <c r="N34" s="9">
        <v>14.587999999999999</v>
      </c>
      <c r="O34" s="5">
        <f t="shared" si="6"/>
        <v>1.705785577186729</v>
      </c>
      <c r="P34" s="19">
        <f t="shared" si="7"/>
        <v>56.859519239557635</v>
      </c>
      <c r="Q34" s="4">
        <v>10000</v>
      </c>
      <c r="R34" s="13">
        <v>50.433</v>
      </c>
      <c r="S34" s="6">
        <f t="shared" si="8"/>
        <v>1.9533043840342632</v>
      </c>
      <c r="T34" s="20">
        <f t="shared" si="9"/>
        <v>65.110146134475443</v>
      </c>
      <c r="U34" s="3">
        <v>15000</v>
      </c>
      <c r="V34" s="9">
        <f xml:space="preserve"> 60 + 50.109</f>
        <v>110.10900000000001</v>
      </c>
      <c r="W34" s="5">
        <f t="shared" si="10"/>
        <v>2.0056217021315241</v>
      </c>
      <c r="X34" s="19">
        <f t="shared" si="11"/>
        <v>66.854056737717471</v>
      </c>
      <c r="Y34" s="4">
        <v>20000</v>
      </c>
      <c r="Z34" s="13">
        <f xml:space="preserve"> (3*60) + 12.649</f>
        <v>192.649</v>
      </c>
      <c r="AA34" s="6">
        <f t="shared" si="12"/>
        <v>2.041957134477729</v>
      </c>
      <c r="AB34" s="20">
        <f t="shared" si="13"/>
        <v>68.065237815924291</v>
      </c>
      <c r="AC34" s="3">
        <v>25000</v>
      </c>
      <c r="AD34" s="9">
        <f xml:space="preserve"> (5*60) + 1.242</f>
        <v>301.24200000000002</v>
      </c>
      <c r="AE34" s="5">
        <f t="shared" si="14"/>
        <v>2.0454949840991627</v>
      </c>
      <c r="AF34" s="19">
        <f t="shared" si="15"/>
        <v>68.183166136638761</v>
      </c>
      <c r="AG34" s="4">
        <v>30000</v>
      </c>
      <c r="AH34" s="13">
        <v>0</v>
      </c>
      <c r="AI34" s="6" t="e">
        <f t="shared" si="16"/>
        <v>#DIV/0!</v>
      </c>
      <c r="AJ34" s="20" t="e">
        <f t="shared" si="17"/>
        <v>#DIV/0!</v>
      </c>
      <c r="AK34" s="3">
        <v>35000</v>
      </c>
      <c r="AL34" s="9">
        <v>0</v>
      </c>
      <c r="AM34" s="5" t="e">
        <f t="shared" si="18"/>
        <v>#DIV/0!</v>
      </c>
      <c r="AN34" s="19" t="e">
        <f t="shared" si="19"/>
        <v>#DIV/0!</v>
      </c>
    </row>
    <row r="35" spans="1:40" ht="15" customHeight="1" x14ac:dyDescent="0.25">
      <c r="A35" s="15">
        <v>3</v>
      </c>
      <c r="B35" s="15">
        <f>B34+1</f>
        <v>2</v>
      </c>
      <c r="C35" s="15">
        <f t="shared" si="0"/>
        <v>6</v>
      </c>
      <c r="D35" s="15">
        <v>0.01</v>
      </c>
      <c r="E35" s="3">
        <v>1000</v>
      </c>
      <c r="F35" s="9">
        <v>2.786</v>
      </c>
      <c r="G35" s="5">
        <f t="shared" si="2"/>
        <v>0.45692749461593679</v>
      </c>
      <c r="H35" s="19">
        <f t="shared" si="3"/>
        <v>7.6154582435989466</v>
      </c>
      <c r="I35" s="4">
        <v>2500</v>
      </c>
      <c r="J35" s="13">
        <v>4.4950000000000001</v>
      </c>
      <c r="K35" s="6">
        <f t="shared" si="4"/>
        <v>1.4418242491657396</v>
      </c>
      <c r="L35" s="20">
        <f t="shared" si="5"/>
        <v>24.030404152762326</v>
      </c>
      <c r="M35" s="3">
        <v>5000</v>
      </c>
      <c r="N35" s="9">
        <v>10.518000000000001</v>
      </c>
      <c r="O35" s="5">
        <f t="shared" si="6"/>
        <v>2.3658490207263738</v>
      </c>
      <c r="P35" s="19">
        <f t="shared" si="7"/>
        <v>39.430817012106232</v>
      </c>
      <c r="Q35" s="4">
        <v>10000</v>
      </c>
      <c r="R35" s="13">
        <v>34.713999999999999</v>
      </c>
      <c r="S35" s="6">
        <f t="shared" si="8"/>
        <v>2.8377887883850894</v>
      </c>
      <c r="T35" s="20">
        <f t="shared" si="9"/>
        <v>47.296479806418155</v>
      </c>
      <c r="U35" s="3">
        <v>15000</v>
      </c>
      <c r="V35" s="9">
        <f xml:space="preserve"> 60 + 14.582</f>
        <v>74.581999999999994</v>
      </c>
      <c r="W35" s="5">
        <f t="shared" si="10"/>
        <v>2.9609959507656005</v>
      </c>
      <c r="X35" s="19">
        <f t="shared" si="11"/>
        <v>49.349932512760006</v>
      </c>
      <c r="Y35" s="4">
        <v>20000</v>
      </c>
      <c r="Z35" s="13">
        <f xml:space="preserve"> 120 + 10.415</f>
        <v>130.41499999999999</v>
      </c>
      <c r="AA35" s="6">
        <f t="shared" si="12"/>
        <v>3.016378484070084</v>
      </c>
      <c r="AB35" s="20">
        <f t="shared" si="13"/>
        <v>50.272974734501396</v>
      </c>
      <c r="AC35" s="3">
        <v>25000</v>
      </c>
      <c r="AD35" s="9">
        <f xml:space="preserve"> 180 + 21.725</f>
        <v>201.72499999999999</v>
      </c>
      <c r="AE35" s="5">
        <f t="shared" si="14"/>
        <v>3.0545990829099021</v>
      </c>
      <c r="AF35" s="19">
        <f t="shared" si="15"/>
        <v>50.909984715165038</v>
      </c>
      <c r="AG35" s="4">
        <v>30000</v>
      </c>
      <c r="AH35" s="13">
        <v>0</v>
      </c>
      <c r="AI35" s="6" t="e">
        <f t="shared" si="16"/>
        <v>#DIV/0!</v>
      </c>
      <c r="AJ35" s="20" t="e">
        <f t="shared" si="17"/>
        <v>#DIV/0!</v>
      </c>
      <c r="AK35" s="3">
        <v>35000</v>
      </c>
      <c r="AL35" s="9">
        <v>0</v>
      </c>
      <c r="AM35" s="5" t="e">
        <f t="shared" si="18"/>
        <v>#DIV/0!</v>
      </c>
      <c r="AN35" s="19" t="e">
        <f t="shared" si="19"/>
        <v>#DIV/0!</v>
      </c>
    </row>
    <row r="36" spans="1:40" ht="14.25" customHeight="1" x14ac:dyDescent="0.25">
      <c r="A36" s="15">
        <v>3</v>
      </c>
      <c r="B36" s="15">
        <f t="shared" ref="B36:B48" si="21">B35+1</f>
        <v>3</v>
      </c>
      <c r="C36" s="15">
        <f t="shared" si="0"/>
        <v>9</v>
      </c>
      <c r="D36" s="15">
        <v>0.01</v>
      </c>
      <c r="E36" s="3">
        <v>1000</v>
      </c>
      <c r="F36" s="9">
        <v>2.7629999999999999</v>
      </c>
      <c r="G36" s="5">
        <f t="shared" si="2"/>
        <v>0.46073108939558449</v>
      </c>
      <c r="H36" s="19">
        <f t="shared" si="3"/>
        <v>5.1192343266176055</v>
      </c>
      <c r="I36" s="4">
        <v>2500</v>
      </c>
      <c r="J36" s="13">
        <v>4.2460000000000004</v>
      </c>
      <c r="K36" s="6">
        <f t="shared" si="4"/>
        <v>1.5263777673104095</v>
      </c>
      <c r="L36" s="20">
        <f t="shared" si="5"/>
        <v>16.959752970115659</v>
      </c>
      <c r="M36" s="3">
        <v>5000</v>
      </c>
      <c r="N36" s="9">
        <v>9.4359999999999999</v>
      </c>
      <c r="O36" s="5">
        <f t="shared" si="6"/>
        <v>2.6371343789741415</v>
      </c>
      <c r="P36" s="19">
        <f t="shared" si="7"/>
        <v>29.301493099712683</v>
      </c>
      <c r="Q36" s="4">
        <v>10000</v>
      </c>
      <c r="R36" s="13">
        <v>29.629000000000001</v>
      </c>
      <c r="S36" s="6">
        <f t="shared" si="8"/>
        <v>3.3248169023591747</v>
      </c>
      <c r="T36" s="20">
        <f t="shared" si="9"/>
        <v>36.942410026213054</v>
      </c>
      <c r="U36" s="3">
        <v>15000</v>
      </c>
      <c r="V36" s="9">
        <f xml:space="preserve"> 60 + 3.524</f>
        <v>63.524000000000001</v>
      </c>
      <c r="W36" s="5">
        <f t="shared" si="10"/>
        <v>3.4764341036458659</v>
      </c>
      <c r="X36" s="19">
        <f t="shared" si="11"/>
        <v>38.62704559606518</v>
      </c>
      <c r="Y36" s="4">
        <v>20000</v>
      </c>
      <c r="Z36" s="13">
        <f xml:space="preserve"> 60 + 50.351</f>
        <v>110.351</v>
      </c>
      <c r="AA36" s="6">
        <f t="shared" si="12"/>
        <v>3.5648159056102795</v>
      </c>
      <c r="AB36" s="20">
        <f t="shared" si="13"/>
        <v>39.609065617891993</v>
      </c>
      <c r="AC36" s="3">
        <v>25000</v>
      </c>
      <c r="AD36" s="9">
        <f xml:space="preserve"> 120 + 51.129</f>
        <v>171.12899999999999</v>
      </c>
      <c r="AE36" s="5">
        <f t="shared" si="14"/>
        <v>3.6007281056980407</v>
      </c>
      <c r="AF36" s="19">
        <f t="shared" si="15"/>
        <v>40.008090063311563</v>
      </c>
      <c r="AG36" s="4">
        <v>30000</v>
      </c>
      <c r="AH36" s="13">
        <v>0</v>
      </c>
      <c r="AI36" s="6" t="e">
        <f t="shared" si="16"/>
        <v>#DIV/0!</v>
      </c>
      <c r="AJ36" s="20" t="e">
        <f t="shared" si="17"/>
        <v>#DIV/0!</v>
      </c>
      <c r="AK36" s="3">
        <v>35000</v>
      </c>
      <c r="AL36" s="9">
        <v>0</v>
      </c>
      <c r="AM36" s="5" t="e">
        <f t="shared" si="18"/>
        <v>#DIV/0!</v>
      </c>
      <c r="AN36" s="19" t="e">
        <f t="shared" si="19"/>
        <v>#DIV/0!</v>
      </c>
    </row>
    <row r="37" spans="1:40" ht="15" customHeight="1" x14ac:dyDescent="0.25">
      <c r="A37" s="15">
        <v>3</v>
      </c>
      <c r="B37" s="15">
        <f t="shared" si="21"/>
        <v>4</v>
      </c>
      <c r="C37" s="15">
        <f t="shared" si="0"/>
        <v>12</v>
      </c>
      <c r="D37" s="15">
        <v>0.01</v>
      </c>
      <c r="E37" s="3">
        <v>1000</v>
      </c>
      <c r="F37" s="9">
        <v>2.8039999999999998</v>
      </c>
      <c r="G37" s="5">
        <f t="shared" si="2"/>
        <v>0.45399429386590584</v>
      </c>
      <c r="H37" s="19">
        <f t="shared" si="3"/>
        <v>3.7832857822158816</v>
      </c>
      <c r="I37" s="4">
        <v>2500</v>
      </c>
      <c r="J37" s="13">
        <v>4.0890000000000004</v>
      </c>
      <c r="K37" s="6">
        <f t="shared" si="4"/>
        <v>1.5849841036928343</v>
      </c>
      <c r="L37" s="20">
        <f t="shared" si="5"/>
        <v>13.208200864106953</v>
      </c>
      <c r="M37" s="3">
        <v>5000</v>
      </c>
      <c r="N37" s="9">
        <v>8.75</v>
      </c>
      <c r="O37" s="5">
        <f t="shared" si="6"/>
        <v>2.8438857142857144</v>
      </c>
      <c r="P37" s="19">
        <f t="shared" si="7"/>
        <v>23.699047619047619</v>
      </c>
      <c r="Q37" s="4">
        <v>10000</v>
      </c>
      <c r="R37" s="13">
        <v>27.478000000000002</v>
      </c>
      <c r="S37" s="6">
        <f t="shared" si="8"/>
        <v>3.5850862508188364</v>
      </c>
      <c r="T37" s="20">
        <f t="shared" si="9"/>
        <v>29.875718756823638</v>
      </c>
      <c r="U37" s="3">
        <v>15000</v>
      </c>
      <c r="V37" s="9">
        <v>58.470999999999997</v>
      </c>
      <c r="W37" s="5">
        <f t="shared" si="10"/>
        <v>3.7768637444203108</v>
      </c>
      <c r="X37" s="19">
        <f t="shared" si="11"/>
        <v>31.473864536835922</v>
      </c>
      <c r="Y37" s="4">
        <v>20000</v>
      </c>
      <c r="Z37" s="13">
        <f xml:space="preserve"> 60 + 41.205</f>
        <v>101.205</v>
      </c>
      <c r="AA37" s="6">
        <f t="shared" si="12"/>
        <v>3.8869719875500222</v>
      </c>
      <c r="AB37" s="20">
        <f t="shared" si="13"/>
        <v>32.391433229583519</v>
      </c>
      <c r="AC37" s="3">
        <v>25000</v>
      </c>
      <c r="AD37" s="9">
        <f xml:space="preserve"> 120 + 36.921</f>
        <v>156.92099999999999</v>
      </c>
      <c r="AE37" s="5">
        <f t="shared" si="14"/>
        <v>3.9267465794890422</v>
      </c>
      <c r="AF37" s="19">
        <f t="shared" si="15"/>
        <v>32.722888162408687</v>
      </c>
      <c r="AG37" s="4">
        <v>30000</v>
      </c>
      <c r="AH37" s="13">
        <v>0</v>
      </c>
      <c r="AI37" s="6" t="e">
        <f t="shared" si="16"/>
        <v>#DIV/0!</v>
      </c>
      <c r="AJ37" s="20" t="e">
        <f t="shared" si="17"/>
        <v>#DIV/0!</v>
      </c>
      <c r="AK37" s="3">
        <v>35000</v>
      </c>
      <c r="AL37" s="9">
        <v>0</v>
      </c>
      <c r="AM37" s="5" t="e">
        <f t="shared" si="18"/>
        <v>#DIV/0!</v>
      </c>
      <c r="AN37" s="19" t="e">
        <f t="shared" si="19"/>
        <v>#DIV/0!</v>
      </c>
    </row>
    <row r="38" spans="1:40" ht="15" customHeight="1" x14ac:dyDescent="0.25">
      <c r="A38" s="15">
        <v>3</v>
      </c>
      <c r="B38" s="15">
        <f t="shared" si="21"/>
        <v>5</v>
      </c>
      <c r="C38" s="15">
        <f t="shared" si="0"/>
        <v>15</v>
      </c>
      <c r="D38" s="15">
        <v>0.01</v>
      </c>
      <c r="E38" s="3">
        <v>1000</v>
      </c>
      <c r="F38" s="9">
        <v>2.738</v>
      </c>
      <c r="G38" s="5">
        <f t="shared" si="2"/>
        <v>0.46493791088385678</v>
      </c>
      <c r="H38" s="19">
        <f t="shared" si="3"/>
        <v>3.0995860725590454</v>
      </c>
      <c r="I38" s="4">
        <v>2500</v>
      </c>
      <c r="J38" s="13">
        <v>4.0599999999999996</v>
      </c>
      <c r="K38" s="6">
        <f t="shared" si="4"/>
        <v>1.5963054187192121</v>
      </c>
      <c r="L38" s="20">
        <f t="shared" si="5"/>
        <v>10.642036124794748</v>
      </c>
      <c r="M38" s="3">
        <v>5000</v>
      </c>
      <c r="N38" s="9">
        <v>8.3719999999999999</v>
      </c>
      <c r="O38" s="5">
        <f t="shared" si="6"/>
        <v>2.9722885809842334</v>
      </c>
      <c r="P38" s="19">
        <f t="shared" si="7"/>
        <v>19.815257206561558</v>
      </c>
      <c r="Q38" s="4">
        <v>10000</v>
      </c>
      <c r="R38" s="13">
        <v>25.77</v>
      </c>
      <c r="S38" s="6">
        <f t="shared" si="8"/>
        <v>3.8227008149010477</v>
      </c>
      <c r="T38" s="20">
        <f t="shared" si="9"/>
        <v>25.484672099340315</v>
      </c>
      <c r="U38" s="3">
        <v>15000</v>
      </c>
      <c r="V38" s="9">
        <v>54.881</v>
      </c>
      <c r="W38" s="5">
        <f t="shared" si="10"/>
        <v>4.0239244911718082</v>
      </c>
      <c r="X38" s="19">
        <f t="shared" si="11"/>
        <v>26.82616327447872</v>
      </c>
      <c r="Y38" s="4">
        <v>20000</v>
      </c>
      <c r="Z38" s="13">
        <f xml:space="preserve"> 60 + 35.371</f>
        <v>95.371000000000009</v>
      </c>
      <c r="AA38" s="6">
        <f t="shared" si="12"/>
        <v>4.1247444191630569</v>
      </c>
      <c r="AB38" s="20">
        <f t="shared" si="13"/>
        <v>27.498296127753711</v>
      </c>
      <c r="AC38" s="3">
        <v>25000</v>
      </c>
      <c r="AD38" s="9">
        <f xml:space="preserve"> 120 + 30.018</f>
        <v>150.018</v>
      </c>
      <c r="AE38" s="5">
        <f t="shared" si="14"/>
        <v>4.1074337746137131</v>
      </c>
      <c r="AF38" s="19">
        <f t="shared" si="15"/>
        <v>27.382891830758087</v>
      </c>
      <c r="AG38" s="4">
        <v>30000</v>
      </c>
      <c r="AH38" s="13">
        <v>0</v>
      </c>
      <c r="AI38" s="6" t="e">
        <f t="shared" si="16"/>
        <v>#DIV/0!</v>
      </c>
      <c r="AJ38" s="20" t="e">
        <f t="shared" si="17"/>
        <v>#DIV/0!</v>
      </c>
      <c r="AK38" s="3">
        <v>35000</v>
      </c>
      <c r="AL38" s="9">
        <v>0</v>
      </c>
      <c r="AM38" s="5" t="e">
        <f t="shared" si="18"/>
        <v>#DIV/0!</v>
      </c>
      <c r="AN38" s="19" t="e">
        <f t="shared" si="19"/>
        <v>#DIV/0!</v>
      </c>
    </row>
    <row r="39" spans="1:40" ht="15" customHeight="1" x14ac:dyDescent="0.25">
      <c r="A39" s="15">
        <v>3</v>
      </c>
      <c r="B39" s="15">
        <f t="shared" si="21"/>
        <v>6</v>
      </c>
      <c r="C39" s="15">
        <f t="shared" si="0"/>
        <v>18</v>
      </c>
      <c r="D39" s="15">
        <v>0.01</v>
      </c>
      <c r="E39" s="3">
        <v>1000</v>
      </c>
      <c r="F39" s="9">
        <v>2.7559999999999998</v>
      </c>
      <c r="G39" s="5">
        <f t="shared" si="2"/>
        <v>0.4619013062409289</v>
      </c>
      <c r="H39" s="19">
        <f t="shared" si="3"/>
        <v>2.5661183680051605</v>
      </c>
      <c r="I39" s="4">
        <v>2500</v>
      </c>
      <c r="J39" s="13">
        <v>4.0339999999999998</v>
      </c>
      <c r="K39" s="6">
        <f t="shared" si="4"/>
        <v>1.6065939514129897</v>
      </c>
      <c r="L39" s="20">
        <f t="shared" si="5"/>
        <v>8.9255219522943872</v>
      </c>
      <c r="M39" s="3">
        <v>5000</v>
      </c>
      <c r="N39" s="9">
        <v>8.2680000000000007</v>
      </c>
      <c r="O39" s="5">
        <f t="shared" si="6"/>
        <v>3.0096758587324621</v>
      </c>
      <c r="P39" s="19">
        <f t="shared" si="7"/>
        <v>16.720421437402567</v>
      </c>
      <c r="Q39" s="4">
        <v>10000</v>
      </c>
      <c r="R39" s="13">
        <v>24.981999999999999</v>
      </c>
      <c r="S39" s="6">
        <f t="shared" si="8"/>
        <v>3.943279160995917</v>
      </c>
      <c r="T39" s="20">
        <f t="shared" si="9"/>
        <v>21.907106449977316</v>
      </c>
      <c r="U39" s="3">
        <v>15000</v>
      </c>
      <c r="V39" s="9">
        <v>53.02</v>
      </c>
      <c r="W39" s="5">
        <f t="shared" si="10"/>
        <v>4.1651640890230102</v>
      </c>
      <c r="X39" s="19">
        <f t="shared" si="11"/>
        <v>23.139800494572281</v>
      </c>
      <c r="Y39" s="4">
        <v>20000</v>
      </c>
      <c r="Z39" s="13">
        <f xml:space="preserve"> 60 + 32.064</f>
        <v>92.063999999999993</v>
      </c>
      <c r="AA39" s="6">
        <f t="shared" si="12"/>
        <v>4.2729079770594369</v>
      </c>
      <c r="AB39" s="20">
        <f t="shared" si="13"/>
        <v>23.738377650330207</v>
      </c>
      <c r="AC39" s="3">
        <v>25000</v>
      </c>
      <c r="AD39" s="9">
        <f>120 + 22.433</f>
        <v>142.43299999999999</v>
      </c>
      <c r="AE39" s="5">
        <f t="shared" si="14"/>
        <v>4.326167390983831</v>
      </c>
      <c r="AF39" s="19">
        <f t="shared" si="15"/>
        <v>24.034263283243508</v>
      </c>
      <c r="AG39" s="4">
        <v>30000</v>
      </c>
      <c r="AH39" s="13">
        <v>0</v>
      </c>
      <c r="AI39" s="6" t="e">
        <f t="shared" si="16"/>
        <v>#DIV/0!</v>
      </c>
      <c r="AJ39" s="20" t="e">
        <f t="shared" si="17"/>
        <v>#DIV/0!</v>
      </c>
      <c r="AK39" s="3">
        <v>35000</v>
      </c>
      <c r="AL39" s="9">
        <v>0</v>
      </c>
      <c r="AM39" s="5" t="e">
        <f t="shared" si="18"/>
        <v>#DIV/0!</v>
      </c>
      <c r="AN39" s="19" t="e">
        <f t="shared" si="19"/>
        <v>#DIV/0!</v>
      </c>
    </row>
    <row r="40" spans="1:40" ht="15" customHeight="1" x14ac:dyDescent="0.25">
      <c r="A40" s="15">
        <v>3</v>
      </c>
      <c r="B40" s="15">
        <f t="shared" si="21"/>
        <v>7</v>
      </c>
      <c r="C40" s="15">
        <f t="shared" si="0"/>
        <v>21</v>
      </c>
      <c r="D40" s="15">
        <v>0.01</v>
      </c>
      <c r="E40" s="3">
        <v>1000</v>
      </c>
      <c r="F40" s="9">
        <v>2.8140000000000001</v>
      </c>
      <c r="G40" s="5">
        <f t="shared" si="2"/>
        <v>0.45238095238095233</v>
      </c>
      <c r="H40" s="19">
        <f t="shared" si="3"/>
        <v>2.1541950113378681</v>
      </c>
      <c r="I40" s="4">
        <v>2500</v>
      </c>
      <c r="J40" s="13">
        <v>3.9889999999999999</v>
      </c>
      <c r="K40" s="6">
        <f t="shared" si="4"/>
        <v>1.6247179744296816</v>
      </c>
      <c r="L40" s="20">
        <f t="shared" si="5"/>
        <v>7.7367522591889601</v>
      </c>
      <c r="M40" s="3">
        <v>5000</v>
      </c>
      <c r="N40" s="9">
        <v>8.0060000000000002</v>
      </c>
      <c r="O40" s="5">
        <f t="shared" si="6"/>
        <v>3.108168873344991</v>
      </c>
      <c r="P40" s="19">
        <f t="shared" si="7"/>
        <v>14.800804158785672</v>
      </c>
      <c r="Q40" s="4">
        <v>10000</v>
      </c>
      <c r="R40" s="13">
        <v>24.311</v>
      </c>
      <c r="S40" s="6">
        <f t="shared" si="8"/>
        <v>4.0521163259429889</v>
      </c>
      <c r="T40" s="20">
        <f t="shared" si="9"/>
        <v>19.295792028299946</v>
      </c>
      <c r="U40" s="3">
        <v>15000</v>
      </c>
      <c r="V40" s="9">
        <v>51.436</v>
      </c>
      <c r="W40" s="5">
        <f t="shared" si="10"/>
        <v>4.2934326152889026</v>
      </c>
      <c r="X40" s="19">
        <f t="shared" si="11"/>
        <v>20.444917215661441</v>
      </c>
      <c r="Y40" s="4">
        <v>20000</v>
      </c>
      <c r="Z40" s="13">
        <f xml:space="preserve"> 60 + 28.18</f>
        <v>88.18</v>
      </c>
      <c r="AA40" s="6">
        <f t="shared" si="12"/>
        <v>4.4611136312088906</v>
      </c>
      <c r="AB40" s="20">
        <f t="shared" si="13"/>
        <v>21.24339824385186</v>
      </c>
      <c r="AC40" s="3">
        <v>25000</v>
      </c>
      <c r="AD40" s="9">
        <f>120 + 17.95</f>
        <v>137.94999999999999</v>
      </c>
      <c r="AE40" s="5">
        <f t="shared" si="14"/>
        <v>4.4667560710402316</v>
      </c>
      <c r="AF40" s="19">
        <f t="shared" si="15"/>
        <v>21.270267004953482</v>
      </c>
      <c r="AG40" s="4">
        <v>30000</v>
      </c>
      <c r="AH40" s="13">
        <v>0</v>
      </c>
      <c r="AI40" s="6" t="e">
        <f t="shared" si="16"/>
        <v>#DIV/0!</v>
      </c>
      <c r="AJ40" s="20" t="e">
        <f t="shared" si="17"/>
        <v>#DIV/0!</v>
      </c>
      <c r="AK40" s="3">
        <v>35000</v>
      </c>
      <c r="AL40" s="9">
        <v>0</v>
      </c>
      <c r="AM40" s="5" t="e">
        <f t="shared" si="18"/>
        <v>#DIV/0!</v>
      </c>
      <c r="AN40" s="19" t="e">
        <f t="shared" si="19"/>
        <v>#DIV/0!</v>
      </c>
    </row>
    <row r="41" spans="1:40" ht="15" customHeight="1" x14ac:dyDescent="0.25">
      <c r="A41" s="15">
        <v>3</v>
      </c>
      <c r="B41" s="15">
        <f t="shared" si="21"/>
        <v>8</v>
      </c>
      <c r="C41" s="15">
        <f t="shared" si="0"/>
        <v>24</v>
      </c>
      <c r="D41" s="15">
        <v>0.01</v>
      </c>
      <c r="E41" s="3">
        <v>1000</v>
      </c>
      <c r="F41" s="9">
        <v>2.823</v>
      </c>
      <c r="G41" s="5">
        <f t="shared" si="2"/>
        <v>0.45093871767623095</v>
      </c>
      <c r="H41" s="19">
        <f t="shared" si="3"/>
        <v>1.8789113236509625</v>
      </c>
      <c r="I41" s="4">
        <v>2500</v>
      </c>
      <c r="J41" s="13">
        <v>4.0469999999999997</v>
      </c>
      <c r="K41" s="6">
        <f t="shared" si="4"/>
        <v>1.601433160365703</v>
      </c>
      <c r="L41" s="20">
        <f t="shared" si="5"/>
        <v>6.6726381681904297</v>
      </c>
      <c r="M41" s="3">
        <v>5000</v>
      </c>
      <c r="N41" s="9">
        <v>7.9420000000000002</v>
      </c>
      <c r="O41" s="5">
        <f t="shared" si="6"/>
        <v>3.1332158146562579</v>
      </c>
      <c r="P41" s="19">
        <f t="shared" si="7"/>
        <v>13.055065894401075</v>
      </c>
      <c r="Q41" s="4">
        <v>10000</v>
      </c>
      <c r="R41" s="13">
        <v>23.902000000000001</v>
      </c>
      <c r="S41" s="6">
        <f t="shared" si="8"/>
        <v>4.1214542716090703</v>
      </c>
      <c r="T41" s="20">
        <f t="shared" si="9"/>
        <v>17.172726131704461</v>
      </c>
      <c r="U41" s="3">
        <v>15000</v>
      </c>
      <c r="V41" s="9">
        <v>50.564</v>
      </c>
      <c r="W41" s="5">
        <f t="shared" si="10"/>
        <v>4.3674748833161932</v>
      </c>
      <c r="X41" s="19">
        <f t="shared" si="11"/>
        <v>18.197812013817472</v>
      </c>
      <c r="Y41" s="4">
        <v>20000</v>
      </c>
      <c r="Z41" s="13">
        <f xml:space="preserve"> 60 + 27.397</f>
        <v>87.396999999999991</v>
      </c>
      <c r="AA41" s="6">
        <f t="shared" si="12"/>
        <v>4.5010812728125682</v>
      </c>
      <c r="AB41" s="20">
        <f t="shared" si="13"/>
        <v>18.754505303385702</v>
      </c>
      <c r="AC41" s="3">
        <v>25000</v>
      </c>
      <c r="AD41" s="9">
        <f xml:space="preserve"> 120 + 15.129</f>
        <v>135.12899999999999</v>
      </c>
      <c r="AE41" s="5">
        <f t="shared" si="14"/>
        <v>4.5600056242553411</v>
      </c>
      <c r="AF41" s="19">
        <f t="shared" si="15"/>
        <v>19.000023434397253</v>
      </c>
      <c r="AG41" s="4">
        <v>30000</v>
      </c>
      <c r="AH41" s="13">
        <v>0</v>
      </c>
      <c r="AI41" s="6" t="e">
        <f t="shared" si="16"/>
        <v>#DIV/0!</v>
      </c>
      <c r="AJ41" s="20" t="e">
        <f t="shared" si="17"/>
        <v>#DIV/0!</v>
      </c>
      <c r="AK41" s="3">
        <v>35000</v>
      </c>
      <c r="AL41" s="9">
        <v>0</v>
      </c>
      <c r="AM41" s="5" t="e">
        <f t="shared" si="18"/>
        <v>#DIV/0!</v>
      </c>
      <c r="AN41" s="19" t="e">
        <f t="shared" si="19"/>
        <v>#DIV/0!</v>
      </c>
    </row>
    <row r="42" spans="1:40" ht="15" customHeight="1" x14ac:dyDescent="0.25">
      <c r="A42" s="15">
        <v>3</v>
      </c>
      <c r="B42" s="15">
        <f t="shared" si="21"/>
        <v>9</v>
      </c>
      <c r="C42" s="15">
        <f t="shared" si="0"/>
        <v>27</v>
      </c>
      <c r="D42" s="15">
        <v>0.01</v>
      </c>
      <c r="E42" s="3">
        <v>1000</v>
      </c>
      <c r="F42" s="9">
        <v>2.7959999999999998</v>
      </c>
      <c r="G42" s="5">
        <f t="shared" si="2"/>
        <v>0.45529327610872677</v>
      </c>
      <c r="H42" s="19">
        <f t="shared" si="3"/>
        <v>1.6862713929952842</v>
      </c>
      <c r="I42" s="4">
        <v>2500</v>
      </c>
      <c r="J42" s="13">
        <v>3.9329999999999998</v>
      </c>
      <c r="K42" s="6">
        <f t="shared" si="4"/>
        <v>1.6478515128400713</v>
      </c>
      <c r="L42" s="20">
        <f t="shared" si="5"/>
        <v>6.1031537512595238</v>
      </c>
      <c r="M42" s="3">
        <v>5000</v>
      </c>
      <c r="N42" s="9">
        <v>8.2349999999999994</v>
      </c>
      <c r="O42" s="5">
        <f t="shared" si="6"/>
        <v>3.0217364905889497</v>
      </c>
      <c r="P42" s="19">
        <f t="shared" si="7"/>
        <v>11.191616631810925</v>
      </c>
      <c r="Q42" s="4">
        <v>10000</v>
      </c>
      <c r="R42" s="13">
        <v>23.425000000000001</v>
      </c>
      <c r="S42" s="6">
        <f t="shared" si="8"/>
        <v>4.2053788687299889</v>
      </c>
      <c r="T42" s="20">
        <f t="shared" si="9"/>
        <v>15.575477291592552</v>
      </c>
      <c r="U42" s="3">
        <v>15000</v>
      </c>
      <c r="V42" s="9">
        <v>49.427999999999997</v>
      </c>
      <c r="W42" s="5">
        <f t="shared" si="10"/>
        <v>4.4678522295055432</v>
      </c>
      <c r="X42" s="19">
        <f t="shared" si="11"/>
        <v>16.54760085002053</v>
      </c>
      <c r="Y42" s="4">
        <v>20000</v>
      </c>
      <c r="Z42" s="13">
        <f xml:space="preserve"> 60 + 24.521</f>
        <v>84.521000000000001</v>
      </c>
      <c r="AA42" s="6">
        <f t="shared" si="12"/>
        <v>4.6542397747305397</v>
      </c>
      <c r="AB42" s="20">
        <f t="shared" si="13"/>
        <v>17.23792509159459</v>
      </c>
      <c r="AC42" s="3">
        <v>25000</v>
      </c>
      <c r="AD42" s="9">
        <f xml:space="preserve"> 120 + 12.54</f>
        <v>132.54</v>
      </c>
      <c r="AE42" s="5">
        <f t="shared" si="14"/>
        <v>4.6490795231628184</v>
      </c>
      <c r="AF42" s="19">
        <f t="shared" si="15"/>
        <v>17.21881304875118</v>
      </c>
      <c r="AG42" s="4">
        <v>30000</v>
      </c>
      <c r="AH42" s="13">
        <v>0</v>
      </c>
      <c r="AI42" s="6" t="e">
        <f t="shared" si="16"/>
        <v>#DIV/0!</v>
      </c>
      <c r="AJ42" s="20" t="e">
        <f t="shared" si="17"/>
        <v>#DIV/0!</v>
      </c>
      <c r="AK42" s="3">
        <v>35000</v>
      </c>
      <c r="AL42" s="9">
        <v>0</v>
      </c>
      <c r="AM42" s="5" t="e">
        <f t="shared" si="18"/>
        <v>#DIV/0!</v>
      </c>
      <c r="AN42" s="19" t="e">
        <f t="shared" si="19"/>
        <v>#DIV/0!</v>
      </c>
    </row>
    <row r="43" spans="1:40" ht="15" customHeight="1" x14ac:dyDescent="0.25">
      <c r="A43" s="15">
        <v>3</v>
      </c>
      <c r="B43" s="15">
        <f t="shared" si="21"/>
        <v>10</v>
      </c>
      <c r="C43" s="15">
        <f t="shared" si="0"/>
        <v>30</v>
      </c>
      <c r="D43" s="15">
        <v>0.01</v>
      </c>
      <c r="E43" s="3">
        <v>1000</v>
      </c>
      <c r="F43" s="9">
        <v>2.8220000000000001</v>
      </c>
      <c r="G43" s="5">
        <f t="shared" si="2"/>
        <v>0.45109851169383414</v>
      </c>
      <c r="H43" s="19">
        <f t="shared" si="3"/>
        <v>1.5036617056461139</v>
      </c>
      <c r="I43" s="4">
        <v>2500</v>
      </c>
      <c r="J43" s="13">
        <v>3.964</v>
      </c>
      <c r="K43" s="6">
        <f t="shared" si="4"/>
        <v>1.6349646821392532</v>
      </c>
      <c r="L43" s="20">
        <f t="shared" si="5"/>
        <v>5.4498822737975106</v>
      </c>
      <c r="M43" s="3">
        <v>5000</v>
      </c>
      <c r="N43" s="9">
        <v>7.8490000000000002</v>
      </c>
      <c r="O43" s="5">
        <f t="shared" si="6"/>
        <v>3.1703401707223851</v>
      </c>
      <c r="P43" s="19">
        <f t="shared" si="7"/>
        <v>10.567800569074617</v>
      </c>
      <c r="Q43" s="4">
        <v>10000</v>
      </c>
      <c r="R43" s="13">
        <v>23.155999999999999</v>
      </c>
      <c r="S43" s="6">
        <f t="shared" si="8"/>
        <v>4.2542321644498182</v>
      </c>
      <c r="T43" s="20">
        <f t="shared" si="9"/>
        <v>14.180773881499395</v>
      </c>
      <c r="U43" s="3">
        <v>15000</v>
      </c>
      <c r="V43" s="9">
        <v>48.756999999999998</v>
      </c>
      <c r="W43" s="5">
        <f t="shared" si="10"/>
        <v>4.5293393769099826</v>
      </c>
      <c r="X43" s="19">
        <f t="shared" si="11"/>
        <v>15.097797923033276</v>
      </c>
      <c r="Y43" s="4">
        <v>20000</v>
      </c>
      <c r="Z43" s="13">
        <f xml:space="preserve"> 60 + 24.595</f>
        <v>84.594999999999999</v>
      </c>
      <c r="AA43" s="6">
        <f t="shared" si="12"/>
        <v>4.6501684496719662</v>
      </c>
      <c r="AB43" s="20">
        <f t="shared" si="13"/>
        <v>15.500561498906555</v>
      </c>
      <c r="AC43" s="3">
        <v>25000</v>
      </c>
      <c r="AD43" s="9">
        <f xml:space="preserve"> 120 + 10.883</f>
        <v>130.88300000000001</v>
      </c>
      <c r="AE43" s="5">
        <f t="shared" si="14"/>
        <v>4.7079376236791628</v>
      </c>
      <c r="AF43" s="19">
        <f t="shared" si="15"/>
        <v>15.693125412263875</v>
      </c>
      <c r="AG43" s="4">
        <v>30000</v>
      </c>
      <c r="AH43" s="13">
        <v>0</v>
      </c>
      <c r="AI43" s="6" t="e">
        <f t="shared" si="16"/>
        <v>#DIV/0!</v>
      </c>
      <c r="AJ43" s="20" t="e">
        <f t="shared" si="17"/>
        <v>#DIV/0!</v>
      </c>
      <c r="AK43" s="3">
        <v>35000</v>
      </c>
      <c r="AL43" s="9">
        <v>0</v>
      </c>
      <c r="AM43" s="5" t="e">
        <f t="shared" si="18"/>
        <v>#DIV/0!</v>
      </c>
      <c r="AN43" s="19" t="e">
        <f t="shared" si="19"/>
        <v>#DIV/0!</v>
      </c>
    </row>
    <row r="44" spans="1:40" ht="15" customHeight="1" x14ac:dyDescent="0.25">
      <c r="A44" s="15">
        <v>3</v>
      </c>
      <c r="B44" s="15">
        <f t="shared" si="21"/>
        <v>11</v>
      </c>
      <c r="C44" s="15">
        <f t="shared" si="0"/>
        <v>33</v>
      </c>
      <c r="D44" s="15">
        <v>0.01</v>
      </c>
      <c r="E44" s="3">
        <v>1000</v>
      </c>
      <c r="F44" s="9">
        <v>2.8530000000000002</v>
      </c>
      <c r="G44" s="5">
        <f t="shared" si="2"/>
        <v>0.44619698562916221</v>
      </c>
      <c r="H44" s="19">
        <f t="shared" si="3"/>
        <v>1.3521120776641278</v>
      </c>
      <c r="I44" s="4">
        <v>2500</v>
      </c>
      <c r="J44" s="13">
        <v>3.976</v>
      </c>
      <c r="K44" s="6">
        <f t="shared" si="4"/>
        <v>1.630030181086519</v>
      </c>
      <c r="L44" s="20">
        <f t="shared" si="5"/>
        <v>4.9394853972318753</v>
      </c>
      <c r="M44" s="3">
        <v>5000</v>
      </c>
      <c r="N44" s="9">
        <v>7.9820000000000002</v>
      </c>
      <c r="O44" s="5">
        <f t="shared" si="6"/>
        <v>3.1175144074166874</v>
      </c>
      <c r="P44" s="19">
        <f t="shared" si="7"/>
        <v>9.4470133558081439</v>
      </c>
      <c r="Q44" s="4">
        <v>10000</v>
      </c>
      <c r="R44" s="13">
        <v>22.934000000000001</v>
      </c>
      <c r="S44" s="6">
        <f t="shared" si="8"/>
        <v>4.2954129240429051</v>
      </c>
      <c r="T44" s="20">
        <f t="shared" si="9"/>
        <v>13.016402800130015</v>
      </c>
      <c r="U44" s="3">
        <v>15000</v>
      </c>
      <c r="V44" s="9">
        <v>48.215000000000003</v>
      </c>
      <c r="W44" s="5">
        <f t="shared" si="10"/>
        <v>4.5802551073317428</v>
      </c>
      <c r="X44" s="19">
        <f t="shared" si="11"/>
        <v>13.87956093130831</v>
      </c>
      <c r="Y44" s="4">
        <v>20000</v>
      </c>
      <c r="Z44" s="13">
        <f xml:space="preserve"> 60 + 23.412</f>
        <v>83.412000000000006</v>
      </c>
      <c r="AA44" s="6">
        <f t="shared" si="12"/>
        <v>4.7161199827362958</v>
      </c>
      <c r="AB44" s="20">
        <f t="shared" si="13"/>
        <v>14.291272674958472</v>
      </c>
      <c r="AC44" s="3">
        <v>25000</v>
      </c>
      <c r="AD44" s="9">
        <f xml:space="preserve"> 120+ 10.839</f>
        <v>130.839</v>
      </c>
      <c r="AE44" s="5">
        <f t="shared" si="14"/>
        <v>4.7095208615168254</v>
      </c>
      <c r="AF44" s="19">
        <f t="shared" si="15"/>
        <v>14.271275337929772</v>
      </c>
      <c r="AG44" s="4">
        <v>30000</v>
      </c>
      <c r="AH44" s="13">
        <v>0</v>
      </c>
      <c r="AI44" s="6" t="e">
        <f t="shared" si="16"/>
        <v>#DIV/0!</v>
      </c>
      <c r="AJ44" s="20" t="e">
        <f t="shared" si="17"/>
        <v>#DIV/0!</v>
      </c>
      <c r="AK44" s="3">
        <v>35000</v>
      </c>
      <c r="AL44" s="9">
        <v>0</v>
      </c>
      <c r="AM44" s="5" t="e">
        <f t="shared" si="18"/>
        <v>#DIV/0!</v>
      </c>
      <c r="AN44" s="19" t="e">
        <f t="shared" si="19"/>
        <v>#DIV/0!</v>
      </c>
    </row>
    <row r="45" spans="1:40" ht="15" customHeight="1" x14ac:dyDescent="0.25">
      <c r="A45" s="15">
        <v>3</v>
      </c>
      <c r="B45" s="15">
        <f t="shared" si="21"/>
        <v>12</v>
      </c>
      <c r="C45" s="15">
        <f t="shared" si="0"/>
        <v>36</v>
      </c>
      <c r="D45" s="15">
        <v>0.01</v>
      </c>
      <c r="E45" s="3">
        <v>1000</v>
      </c>
      <c r="F45" s="9">
        <v>2.8450000000000002</v>
      </c>
      <c r="G45" s="5">
        <f t="shared" si="2"/>
        <v>0.44745166959578203</v>
      </c>
      <c r="H45" s="19">
        <f t="shared" si="3"/>
        <v>1.2429213044327279</v>
      </c>
      <c r="I45" s="4">
        <v>2500</v>
      </c>
      <c r="J45" s="13">
        <v>3.968</v>
      </c>
      <c r="K45" s="6">
        <f t="shared" si="4"/>
        <v>1.6333165322580645</v>
      </c>
      <c r="L45" s="20">
        <f t="shared" si="5"/>
        <v>4.5369903673835124</v>
      </c>
      <c r="M45" s="3">
        <v>5000</v>
      </c>
      <c r="N45" s="9">
        <v>7.7720000000000002</v>
      </c>
      <c r="O45" s="5">
        <f t="shared" si="6"/>
        <v>3.2017498713329902</v>
      </c>
      <c r="P45" s="19">
        <f t="shared" si="7"/>
        <v>8.8937496425916382</v>
      </c>
      <c r="Q45" s="4">
        <v>10000</v>
      </c>
      <c r="R45" s="13">
        <v>22.803000000000001</v>
      </c>
      <c r="S45" s="6">
        <f t="shared" si="8"/>
        <v>4.3200894619129055</v>
      </c>
      <c r="T45" s="20">
        <f t="shared" si="9"/>
        <v>12.000248505313627</v>
      </c>
      <c r="U45" s="3">
        <v>15000</v>
      </c>
      <c r="V45" s="9">
        <v>47.997</v>
      </c>
      <c r="W45" s="5">
        <f t="shared" si="10"/>
        <v>4.6010583994833008</v>
      </c>
      <c r="X45" s="19">
        <f t="shared" si="11"/>
        <v>12.780717776342501</v>
      </c>
      <c r="Y45" s="4">
        <v>20000</v>
      </c>
      <c r="Z45" s="13">
        <f xml:space="preserve"> 60 + 22.761</f>
        <v>82.760999999999996</v>
      </c>
      <c r="AA45" s="6">
        <f t="shared" si="12"/>
        <v>4.7532170950085186</v>
      </c>
      <c r="AB45" s="20">
        <f t="shared" si="13"/>
        <v>13.203380819468109</v>
      </c>
      <c r="AC45" s="3">
        <v>25000</v>
      </c>
      <c r="AD45" s="9">
        <f xml:space="preserve"> 120 + 8.107</f>
        <v>128.107</v>
      </c>
      <c r="AE45" s="5">
        <f t="shared" si="14"/>
        <v>4.80995574012349</v>
      </c>
      <c r="AF45" s="19">
        <f t="shared" si="15"/>
        <v>13.360988167009694</v>
      </c>
      <c r="AG45" s="4">
        <v>30000</v>
      </c>
      <c r="AH45" s="13">
        <v>0</v>
      </c>
      <c r="AI45" s="6" t="e">
        <f t="shared" si="16"/>
        <v>#DIV/0!</v>
      </c>
      <c r="AJ45" s="20" t="e">
        <f t="shared" si="17"/>
        <v>#DIV/0!</v>
      </c>
      <c r="AK45" s="3">
        <v>35000</v>
      </c>
      <c r="AL45" s="9">
        <v>0</v>
      </c>
      <c r="AM45" s="5" t="e">
        <f t="shared" si="18"/>
        <v>#DIV/0!</v>
      </c>
      <c r="AN45" s="19" t="e">
        <f t="shared" si="19"/>
        <v>#DIV/0!</v>
      </c>
    </row>
    <row r="46" spans="1:40" ht="15" customHeight="1" x14ac:dyDescent="0.25">
      <c r="A46" s="15">
        <v>3</v>
      </c>
      <c r="B46" s="15">
        <f t="shared" si="21"/>
        <v>13</v>
      </c>
      <c r="C46" s="15">
        <f t="shared" si="0"/>
        <v>39</v>
      </c>
      <c r="D46" s="15">
        <v>0.01</v>
      </c>
      <c r="E46" s="3">
        <v>1000</v>
      </c>
      <c r="F46" s="9">
        <v>2.87</v>
      </c>
      <c r="G46" s="5">
        <f t="shared" si="2"/>
        <v>0.44355400696864106</v>
      </c>
      <c r="H46" s="19">
        <f t="shared" si="3"/>
        <v>1.1373179665862592</v>
      </c>
      <c r="I46" s="4">
        <v>2500</v>
      </c>
      <c r="J46" s="13">
        <v>4.0549999999999997</v>
      </c>
      <c r="K46" s="6">
        <f t="shared" si="4"/>
        <v>1.5982737361282369</v>
      </c>
      <c r="L46" s="20">
        <f t="shared" si="5"/>
        <v>4.0981377849441971</v>
      </c>
      <c r="M46" s="3">
        <v>5000</v>
      </c>
      <c r="N46" s="9">
        <v>7.7779999999999996</v>
      </c>
      <c r="O46" s="5">
        <f t="shared" si="6"/>
        <v>3.1992800205708409</v>
      </c>
      <c r="P46" s="19">
        <f t="shared" si="7"/>
        <v>8.2032821040277959</v>
      </c>
      <c r="Q46" s="4">
        <v>10000</v>
      </c>
      <c r="R46" s="17">
        <v>22.53</v>
      </c>
      <c r="S46" s="6">
        <f t="shared" si="8"/>
        <v>4.3724367509986681</v>
      </c>
      <c r="T46" s="20">
        <f t="shared" si="9"/>
        <v>11.211376284611969</v>
      </c>
      <c r="U46" s="3">
        <v>15000</v>
      </c>
      <c r="V46" s="9">
        <v>47.460999999999999</v>
      </c>
      <c r="W46" s="5">
        <f t="shared" si="10"/>
        <v>4.6530203746233747</v>
      </c>
      <c r="X46" s="19">
        <f t="shared" si="11"/>
        <v>11.930821473393269</v>
      </c>
      <c r="Y46" s="4">
        <v>20000</v>
      </c>
      <c r="Z46" s="13">
        <f xml:space="preserve"> 60 + 21.784</f>
        <v>81.783999999999992</v>
      </c>
      <c r="AA46" s="6">
        <f t="shared" si="12"/>
        <v>4.8099995109067786</v>
      </c>
      <c r="AB46" s="20">
        <f t="shared" si="13"/>
        <v>12.333332079248152</v>
      </c>
      <c r="AC46" s="3">
        <v>25000</v>
      </c>
      <c r="AD46" s="9">
        <f xml:space="preserve"> 120 + 7.988</f>
        <v>127.988</v>
      </c>
      <c r="AE46" s="5">
        <f t="shared" si="14"/>
        <v>4.8144279151170419</v>
      </c>
      <c r="AF46" s="19">
        <f t="shared" si="15"/>
        <v>12.344686961838569</v>
      </c>
      <c r="AG46" s="4">
        <v>30000</v>
      </c>
      <c r="AH46" s="13">
        <v>0</v>
      </c>
      <c r="AI46" s="6" t="e">
        <f t="shared" si="16"/>
        <v>#DIV/0!</v>
      </c>
      <c r="AJ46" s="20" t="e">
        <f t="shared" si="17"/>
        <v>#DIV/0!</v>
      </c>
      <c r="AK46" s="3">
        <v>35000</v>
      </c>
      <c r="AL46" s="9">
        <v>0</v>
      </c>
      <c r="AM46" s="5" t="e">
        <f t="shared" si="18"/>
        <v>#DIV/0!</v>
      </c>
      <c r="AN46" s="19" t="e">
        <f t="shared" si="19"/>
        <v>#DIV/0!</v>
      </c>
    </row>
    <row r="47" spans="1:40" ht="15" customHeight="1" x14ac:dyDescent="0.25">
      <c r="A47" s="15">
        <v>3</v>
      </c>
      <c r="B47" s="15">
        <f t="shared" si="21"/>
        <v>14</v>
      </c>
      <c r="C47" s="15">
        <f t="shared" si="0"/>
        <v>42</v>
      </c>
      <c r="D47" s="15">
        <v>0.01</v>
      </c>
      <c r="E47" s="3">
        <v>1000</v>
      </c>
      <c r="F47" s="9">
        <v>3.6629999999999998</v>
      </c>
      <c r="G47" s="5">
        <f t="shared" si="2"/>
        <v>0.3475293475293475</v>
      </c>
      <c r="H47" s="19">
        <f t="shared" si="3"/>
        <v>0.82745082745082732</v>
      </c>
      <c r="I47" s="4">
        <v>2500</v>
      </c>
      <c r="J47" s="13">
        <v>4.2300000000000004</v>
      </c>
      <c r="K47" s="6">
        <f t="shared" si="4"/>
        <v>1.5321513002364064</v>
      </c>
      <c r="L47" s="20">
        <f t="shared" si="5"/>
        <v>3.6479792862771578</v>
      </c>
      <c r="M47" s="3">
        <v>5000</v>
      </c>
      <c r="N47" s="9">
        <v>7.9560000000000004</v>
      </c>
      <c r="O47" s="5">
        <f t="shared" si="6"/>
        <v>3.1277023629964806</v>
      </c>
      <c r="P47" s="19">
        <f t="shared" si="7"/>
        <v>7.4469103880868577</v>
      </c>
      <c r="Q47" s="4">
        <v>10000</v>
      </c>
      <c r="R47" s="17">
        <v>22.478999999999999</v>
      </c>
      <c r="S47" s="6">
        <f t="shared" si="8"/>
        <v>4.3823568664086476</v>
      </c>
      <c r="T47" s="20">
        <f t="shared" si="9"/>
        <v>10.434183015258684</v>
      </c>
      <c r="U47" s="3">
        <v>15000</v>
      </c>
      <c r="V47" s="9">
        <v>47.173999999999999</v>
      </c>
      <c r="W47" s="5">
        <f t="shared" si="10"/>
        <v>4.6813286980116162</v>
      </c>
      <c r="X47" s="19">
        <f t="shared" si="11"/>
        <v>11.146020709551467</v>
      </c>
      <c r="Y47" s="4">
        <v>20000</v>
      </c>
      <c r="Z47" s="13">
        <f xml:space="preserve"> 60 + 21.884</f>
        <v>81.884</v>
      </c>
      <c r="AA47" s="6">
        <f t="shared" si="12"/>
        <v>4.8041253480533435</v>
      </c>
      <c r="AB47" s="20">
        <f t="shared" si="13"/>
        <v>11.438393685841294</v>
      </c>
      <c r="AC47" s="3">
        <v>25000</v>
      </c>
      <c r="AD47" s="9">
        <f xml:space="preserve"> 120 + 6.753</f>
        <v>126.753</v>
      </c>
      <c r="AE47" s="5">
        <f t="shared" si="14"/>
        <v>4.8613366153069348</v>
      </c>
      <c r="AF47" s="19">
        <f t="shared" si="15"/>
        <v>11.574610988826036</v>
      </c>
      <c r="AG47" s="4">
        <v>30000</v>
      </c>
      <c r="AH47" s="13">
        <v>0</v>
      </c>
      <c r="AI47" s="6" t="e">
        <f t="shared" si="16"/>
        <v>#DIV/0!</v>
      </c>
      <c r="AJ47" s="20" t="e">
        <f t="shared" si="17"/>
        <v>#DIV/0!</v>
      </c>
      <c r="AK47" s="3">
        <v>35000</v>
      </c>
      <c r="AL47" s="9">
        <v>0</v>
      </c>
      <c r="AM47" s="5" t="e">
        <f t="shared" si="18"/>
        <v>#DIV/0!</v>
      </c>
      <c r="AN47" s="19" t="e">
        <f t="shared" si="19"/>
        <v>#DIV/0!</v>
      </c>
    </row>
    <row r="48" spans="1:40" ht="15" customHeight="1" x14ac:dyDescent="0.25">
      <c r="A48" s="15">
        <v>3</v>
      </c>
      <c r="B48" s="15">
        <f t="shared" si="21"/>
        <v>15</v>
      </c>
      <c r="C48" s="15">
        <f t="shared" si="0"/>
        <v>45</v>
      </c>
      <c r="D48" s="15">
        <v>0.01</v>
      </c>
      <c r="E48" s="3">
        <v>1000</v>
      </c>
      <c r="F48" s="9">
        <v>3.0070000000000001</v>
      </c>
      <c r="G48" s="5">
        <f t="shared" si="2"/>
        <v>0.42334552710342527</v>
      </c>
      <c r="H48" s="19">
        <f t="shared" si="3"/>
        <v>0.94076783800761177</v>
      </c>
      <c r="I48" s="4">
        <v>2500</v>
      </c>
      <c r="J48" s="13">
        <v>4.1100000000000003</v>
      </c>
      <c r="K48" s="6">
        <f t="shared" si="4"/>
        <v>1.5768856447688564</v>
      </c>
      <c r="L48" s="20">
        <f t="shared" si="5"/>
        <v>3.5041903217085695</v>
      </c>
      <c r="M48" s="3">
        <v>5000</v>
      </c>
      <c r="N48" s="9">
        <v>7.7850000000000001</v>
      </c>
      <c r="O48" s="5">
        <f t="shared" si="6"/>
        <v>3.1964033397559408</v>
      </c>
      <c r="P48" s="19">
        <f t="shared" si="7"/>
        <v>7.1031185327909796</v>
      </c>
      <c r="Q48" s="4">
        <v>10000</v>
      </c>
      <c r="R48" s="17">
        <v>24.28</v>
      </c>
      <c r="S48" s="6">
        <f t="shared" si="8"/>
        <v>4.0572899505766058</v>
      </c>
      <c r="T48" s="20">
        <f t="shared" si="9"/>
        <v>9.0161998901702347</v>
      </c>
      <c r="U48" s="3">
        <v>15000</v>
      </c>
      <c r="V48" s="9">
        <v>46.887</v>
      </c>
      <c r="W48" s="5">
        <f t="shared" si="10"/>
        <v>4.7099835775374839</v>
      </c>
      <c r="X48" s="19">
        <f t="shared" si="11"/>
        <v>10.46663017230552</v>
      </c>
      <c r="Y48" s="4">
        <v>20000</v>
      </c>
      <c r="Z48" s="13">
        <f xml:space="preserve"> 60 + 20.902</f>
        <v>80.902000000000001</v>
      </c>
      <c r="AA48" s="6">
        <f t="shared" si="12"/>
        <v>4.8624385058465798</v>
      </c>
      <c r="AB48" s="20">
        <f t="shared" si="13"/>
        <v>10.805418901881289</v>
      </c>
      <c r="AC48" s="3">
        <v>25000</v>
      </c>
      <c r="AD48" s="9">
        <f xml:space="preserve"> 120 + 5.262</f>
        <v>125.262</v>
      </c>
      <c r="AE48" s="5">
        <f t="shared" si="14"/>
        <v>4.9192013539620953</v>
      </c>
      <c r="AF48" s="19">
        <f t="shared" si="15"/>
        <v>10.931558564360213</v>
      </c>
      <c r="AG48" s="4">
        <v>30000</v>
      </c>
      <c r="AH48" s="13">
        <v>0</v>
      </c>
      <c r="AI48" s="6" t="e">
        <f t="shared" si="16"/>
        <v>#DIV/0!</v>
      </c>
      <c r="AJ48" s="20" t="e">
        <f t="shared" si="17"/>
        <v>#DIV/0!</v>
      </c>
      <c r="AK48" s="3">
        <v>35000</v>
      </c>
      <c r="AL48" s="9">
        <v>0</v>
      </c>
      <c r="AM48" s="5" t="e">
        <f t="shared" si="18"/>
        <v>#DIV/0!</v>
      </c>
      <c r="AN48" s="19" t="e">
        <f t="shared" si="19"/>
        <v>#DIV/0!</v>
      </c>
    </row>
    <row r="49" spans="1:40" ht="15" customHeight="1" x14ac:dyDescent="0.25">
      <c r="A49" s="15">
        <v>3</v>
      </c>
      <c r="B49" s="15">
        <f>B48+1</f>
        <v>16</v>
      </c>
      <c r="C49" s="15">
        <f t="shared" si="0"/>
        <v>48</v>
      </c>
      <c r="D49" s="15">
        <v>0.01</v>
      </c>
      <c r="E49" s="3">
        <v>1000</v>
      </c>
      <c r="F49" s="9">
        <v>2.9220000000000002</v>
      </c>
      <c r="G49" s="5">
        <f t="shared" si="2"/>
        <v>0.43566050650239557</v>
      </c>
      <c r="H49" s="19">
        <f t="shared" si="3"/>
        <v>0.90762605521332407</v>
      </c>
      <c r="I49" s="4">
        <v>2500</v>
      </c>
      <c r="J49" s="13">
        <v>4.0670000000000002</v>
      </c>
      <c r="K49" s="6">
        <f t="shared" si="4"/>
        <v>1.5935579050897466</v>
      </c>
      <c r="L49" s="20">
        <f t="shared" si="5"/>
        <v>3.3199123022703052</v>
      </c>
      <c r="M49" s="3">
        <v>5000</v>
      </c>
      <c r="N49" s="9">
        <v>7.9770000000000003</v>
      </c>
      <c r="O49" s="5">
        <f t="shared" si="6"/>
        <v>3.1194684718565875</v>
      </c>
      <c r="P49" s="19">
        <f t="shared" si="7"/>
        <v>6.498892649701224</v>
      </c>
      <c r="Q49" s="4">
        <v>10000</v>
      </c>
      <c r="R49" s="17">
        <v>24.277999999999999</v>
      </c>
      <c r="S49" s="6">
        <f t="shared" si="8"/>
        <v>4.0576241865063016</v>
      </c>
      <c r="T49" s="20">
        <f t="shared" si="9"/>
        <v>8.4533837218881285</v>
      </c>
      <c r="U49" s="3">
        <v>15000</v>
      </c>
      <c r="V49" s="9">
        <v>46.859000000000002</v>
      </c>
      <c r="W49" s="5">
        <f t="shared" si="10"/>
        <v>4.712797968373204</v>
      </c>
      <c r="X49" s="19">
        <f t="shared" si="11"/>
        <v>9.8183291007775075</v>
      </c>
      <c r="Y49" s="4">
        <v>20000</v>
      </c>
      <c r="Z49" s="13">
        <f xml:space="preserve"> 60 + 20.798</f>
        <v>80.798000000000002</v>
      </c>
      <c r="AA49" s="6">
        <f t="shared" si="12"/>
        <v>4.8686972449813108</v>
      </c>
      <c r="AB49" s="20">
        <f t="shared" si="13"/>
        <v>10.14311926037773</v>
      </c>
      <c r="AC49" s="3">
        <v>25000</v>
      </c>
      <c r="AD49" s="9">
        <f>120 + 5.163</f>
        <v>125.163</v>
      </c>
      <c r="AE49" s="5">
        <f t="shared" si="14"/>
        <v>4.9230922876568952</v>
      </c>
      <c r="AF49" s="19">
        <f t="shared" si="15"/>
        <v>10.256442265951865</v>
      </c>
      <c r="AG49" s="4">
        <v>30000</v>
      </c>
      <c r="AH49" s="13">
        <v>0</v>
      </c>
      <c r="AI49" s="6" t="e">
        <f t="shared" si="16"/>
        <v>#DIV/0!</v>
      </c>
      <c r="AJ49" s="20" t="e">
        <f t="shared" si="17"/>
        <v>#DIV/0!</v>
      </c>
      <c r="AK49" s="3">
        <v>35000</v>
      </c>
      <c r="AL49" s="9">
        <v>0</v>
      </c>
      <c r="AM49" s="5" t="e">
        <f t="shared" si="18"/>
        <v>#DIV/0!</v>
      </c>
      <c r="AN49" s="19" t="e">
        <f t="shared" si="19"/>
        <v>#DIV/0!</v>
      </c>
    </row>
    <row r="50" spans="1:40" ht="15" customHeight="1" x14ac:dyDescent="0.25">
      <c r="A50" s="15">
        <v>4</v>
      </c>
      <c r="B50" s="15">
        <v>1</v>
      </c>
      <c r="C50" s="15">
        <f t="shared" si="0"/>
        <v>4</v>
      </c>
      <c r="D50" s="15">
        <v>0.01</v>
      </c>
      <c r="E50" s="3">
        <v>1000</v>
      </c>
      <c r="F50" s="10">
        <v>3.0489999999999999</v>
      </c>
      <c r="G50" s="5">
        <f t="shared" si="2"/>
        <v>0.41751393899639222</v>
      </c>
      <c r="H50" s="19">
        <f t="shared" si="3"/>
        <v>10.437848474909806</v>
      </c>
      <c r="I50" s="4">
        <v>2500</v>
      </c>
      <c r="J50" s="14">
        <v>4.9740000000000002</v>
      </c>
      <c r="K50" s="6">
        <f t="shared" si="4"/>
        <v>1.3029754724567753</v>
      </c>
      <c r="L50" s="20">
        <f t="shared" si="5"/>
        <v>32.57438681141938</v>
      </c>
      <c r="M50" s="3">
        <v>5000</v>
      </c>
      <c r="N50" s="10">
        <v>12.692</v>
      </c>
      <c r="O50" s="5">
        <f t="shared" si="6"/>
        <v>1.9606051055783171</v>
      </c>
      <c r="P50" s="19">
        <f t="shared" si="7"/>
        <v>49.01512763945793</v>
      </c>
      <c r="Q50" s="4">
        <v>10000</v>
      </c>
      <c r="R50" s="18">
        <v>42.537999999999997</v>
      </c>
      <c r="S50" s="6">
        <f t="shared" si="8"/>
        <v>2.3158352531853872</v>
      </c>
      <c r="T50" s="20">
        <f t="shared" si="9"/>
        <v>57.895881329634676</v>
      </c>
      <c r="U50" s="3">
        <v>15000</v>
      </c>
      <c r="V50" s="10">
        <f xml:space="preserve"> 60 + 32.52</f>
        <v>92.52000000000001</v>
      </c>
      <c r="W50" s="5">
        <f t="shared" si="10"/>
        <v>2.3869109381755291</v>
      </c>
      <c r="X50" s="19">
        <f t="shared" si="11"/>
        <v>59.672773454388228</v>
      </c>
      <c r="Y50" s="4">
        <v>20000</v>
      </c>
      <c r="Z50" s="18">
        <f xml:space="preserve"> 120 + 40.965</f>
        <v>160.965</v>
      </c>
      <c r="AA50" s="6">
        <f t="shared" si="12"/>
        <v>2.4438915292144254</v>
      </c>
      <c r="AB50" s="20">
        <f t="shared" si="13"/>
        <v>61.097288230360633</v>
      </c>
      <c r="AC50" s="3">
        <v>25000</v>
      </c>
      <c r="AD50" s="10">
        <f xml:space="preserve"> 240 + 13.307</f>
        <v>253.30699999999999</v>
      </c>
      <c r="AE50" s="5">
        <f t="shared" si="14"/>
        <v>2.4325778600670334</v>
      </c>
      <c r="AF50" s="19">
        <f t="shared" si="15"/>
        <v>60.814446501675832</v>
      </c>
      <c r="AG50" s="4">
        <v>30000</v>
      </c>
      <c r="AH50" s="18">
        <v>0</v>
      </c>
      <c r="AI50" s="6" t="e">
        <f t="shared" si="16"/>
        <v>#DIV/0!</v>
      </c>
      <c r="AJ50" s="20" t="e">
        <f t="shared" si="17"/>
        <v>#DIV/0!</v>
      </c>
      <c r="AK50" s="3">
        <v>35000</v>
      </c>
      <c r="AL50" s="10">
        <v>0</v>
      </c>
      <c r="AM50" s="5" t="e">
        <f t="shared" si="18"/>
        <v>#DIV/0!</v>
      </c>
      <c r="AN50" s="19" t="e">
        <f t="shared" si="19"/>
        <v>#DIV/0!</v>
      </c>
    </row>
    <row r="51" spans="1:40" ht="15" customHeight="1" x14ac:dyDescent="0.25">
      <c r="A51" s="15">
        <v>4</v>
      </c>
      <c r="B51" s="15">
        <f>B50+1</f>
        <v>2</v>
      </c>
      <c r="C51" s="15">
        <f t="shared" si="0"/>
        <v>8</v>
      </c>
      <c r="D51" s="15">
        <v>0.01</v>
      </c>
      <c r="E51" s="3">
        <v>1000</v>
      </c>
      <c r="F51" s="10">
        <v>2.77</v>
      </c>
      <c r="G51" s="5">
        <f t="shared" si="2"/>
        <v>0.45956678700361009</v>
      </c>
      <c r="H51" s="19">
        <f t="shared" si="3"/>
        <v>5.7445848375451263</v>
      </c>
      <c r="I51" s="4">
        <v>2500</v>
      </c>
      <c r="J51" s="14">
        <v>4.3</v>
      </c>
      <c r="K51" s="6">
        <f t="shared" si="4"/>
        <v>1.5072093023255815</v>
      </c>
      <c r="L51" s="20">
        <f t="shared" si="5"/>
        <v>18.840116279069768</v>
      </c>
      <c r="M51" s="3">
        <v>5000</v>
      </c>
      <c r="N51" s="10">
        <v>9.7759999999999998</v>
      </c>
      <c r="O51" s="5">
        <f t="shared" si="6"/>
        <v>2.5454173486088378</v>
      </c>
      <c r="P51" s="19">
        <f t="shared" si="7"/>
        <v>31.817716857610474</v>
      </c>
      <c r="Q51" s="4">
        <v>10000</v>
      </c>
      <c r="R51" s="14">
        <v>31.382999999999999</v>
      </c>
      <c r="S51" s="6">
        <f t="shared" si="8"/>
        <v>3.138992448140713</v>
      </c>
      <c r="T51" s="20">
        <f t="shared" si="9"/>
        <v>39.237405601758915</v>
      </c>
      <c r="U51" s="3">
        <v>15000</v>
      </c>
      <c r="V51" s="10">
        <f xml:space="preserve"> 60 + 7.569</f>
        <v>67.569000000000003</v>
      </c>
      <c r="W51" s="5">
        <f t="shared" si="10"/>
        <v>3.2683183116517927</v>
      </c>
      <c r="X51" s="19">
        <f t="shared" si="11"/>
        <v>40.853978895647408</v>
      </c>
      <c r="Y51" s="4">
        <v>20000</v>
      </c>
      <c r="Z51" s="18">
        <f xml:space="preserve"> 60 + 59.638</f>
        <v>119.63800000000001</v>
      </c>
      <c r="AA51" s="6">
        <f t="shared" si="12"/>
        <v>3.2880940838195221</v>
      </c>
      <c r="AB51" s="20">
        <f t="shared" si="13"/>
        <v>41.101176047744026</v>
      </c>
      <c r="AC51" s="3">
        <v>25000</v>
      </c>
      <c r="AD51" s="10">
        <f xml:space="preserve"> 180 + 3.015</f>
        <v>183.01499999999999</v>
      </c>
      <c r="AE51" s="5">
        <f t="shared" si="14"/>
        <v>3.3668770319372729</v>
      </c>
      <c r="AF51" s="19">
        <f t="shared" si="15"/>
        <v>42.085962899215914</v>
      </c>
      <c r="AG51" s="4">
        <v>30000</v>
      </c>
      <c r="AH51" s="18">
        <v>0</v>
      </c>
      <c r="AI51" s="6" t="e">
        <f t="shared" si="16"/>
        <v>#DIV/0!</v>
      </c>
      <c r="AJ51" s="20" t="e">
        <f t="shared" si="17"/>
        <v>#DIV/0!</v>
      </c>
      <c r="AK51" s="3">
        <v>35000</v>
      </c>
      <c r="AL51" s="10">
        <v>0</v>
      </c>
      <c r="AM51" s="5" t="e">
        <f t="shared" si="18"/>
        <v>#DIV/0!</v>
      </c>
      <c r="AN51" s="19" t="e">
        <f t="shared" si="19"/>
        <v>#DIV/0!</v>
      </c>
    </row>
    <row r="52" spans="1:40" ht="15" customHeight="1" x14ac:dyDescent="0.25">
      <c r="A52" s="15">
        <v>4</v>
      </c>
      <c r="B52" s="15">
        <f t="shared" ref="B52:B64" si="22">B51+1</f>
        <v>3</v>
      </c>
      <c r="C52" s="15">
        <f t="shared" si="0"/>
        <v>12</v>
      </c>
      <c r="D52" s="15">
        <v>0.01</v>
      </c>
      <c r="E52" s="3">
        <v>1000</v>
      </c>
      <c r="F52" s="10">
        <v>2.782</v>
      </c>
      <c r="G52" s="5">
        <f t="shared" si="2"/>
        <v>0.45758447160316318</v>
      </c>
      <c r="H52" s="19">
        <f t="shared" si="3"/>
        <v>3.8132039300263596</v>
      </c>
      <c r="I52" s="4">
        <v>2500</v>
      </c>
      <c r="J52" s="14">
        <v>4.1130000000000004</v>
      </c>
      <c r="K52" s="6">
        <f t="shared" si="4"/>
        <v>1.5757354728908337</v>
      </c>
      <c r="L52" s="20">
        <f t="shared" si="5"/>
        <v>13.131128940756948</v>
      </c>
      <c r="M52" s="3">
        <v>5000</v>
      </c>
      <c r="N52" s="10">
        <v>8.8089999999999993</v>
      </c>
      <c r="O52" s="5">
        <f t="shared" si="6"/>
        <v>2.8248382336247024</v>
      </c>
      <c r="P52" s="19">
        <f t="shared" si="7"/>
        <v>23.540318613539188</v>
      </c>
      <c r="Q52" s="4">
        <v>10000</v>
      </c>
      <c r="R52" s="14">
        <v>27.643999999999998</v>
      </c>
      <c r="S52" s="6">
        <f t="shared" si="8"/>
        <v>3.5635580957893214</v>
      </c>
      <c r="T52" s="20">
        <f t="shared" si="9"/>
        <v>29.696317464911008</v>
      </c>
      <c r="U52" s="3">
        <v>15000</v>
      </c>
      <c r="V52" s="10">
        <v>59.253</v>
      </c>
      <c r="W52" s="5">
        <f t="shared" si="10"/>
        <v>3.7270180412806102</v>
      </c>
      <c r="X52" s="19">
        <f t="shared" si="11"/>
        <v>31.058483677338415</v>
      </c>
      <c r="Y52" s="4">
        <v>20000</v>
      </c>
      <c r="Z52" s="18">
        <f xml:space="preserve"> 60 + 42.803</f>
        <v>102.803</v>
      </c>
      <c r="AA52" s="6">
        <f t="shared" si="12"/>
        <v>3.8265517543262355</v>
      </c>
      <c r="AB52" s="20">
        <f t="shared" si="13"/>
        <v>31.887931286051963</v>
      </c>
      <c r="AC52" s="3">
        <v>25000</v>
      </c>
      <c r="AD52" s="10">
        <f xml:space="preserve"> 120 + 39.561</f>
        <v>159.56100000000001</v>
      </c>
      <c r="AE52" s="5">
        <f t="shared" si="14"/>
        <v>3.8617770006455205</v>
      </c>
      <c r="AF52" s="19">
        <f t="shared" si="15"/>
        <v>32.18147500537934</v>
      </c>
      <c r="AG52" s="4">
        <v>30000</v>
      </c>
      <c r="AH52" s="18">
        <v>0</v>
      </c>
      <c r="AI52" s="6" t="e">
        <f t="shared" si="16"/>
        <v>#DIV/0!</v>
      </c>
      <c r="AJ52" s="20" t="e">
        <f t="shared" si="17"/>
        <v>#DIV/0!</v>
      </c>
      <c r="AK52" s="3">
        <v>35000</v>
      </c>
      <c r="AL52" s="10">
        <v>0</v>
      </c>
      <c r="AM52" s="5" t="e">
        <f t="shared" si="18"/>
        <v>#DIV/0!</v>
      </c>
      <c r="AN52" s="19" t="e">
        <f t="shared" si="19"/>
        <v>#DIV/0!</v>
      </c>
    </row>
    <row r="53" spans="1:40" ht="14.25" customHeight="1" x14ac:dyDescent="0.25">
      <c r="A53" s="15">
        <v>4</v>
      </c>
      <c r="B53" s="15">
        <f t="shared" si="22"/>
        <v>4</v>
      </c>
      <c r="C53" s="15">
        <f t="shared" si="0"/>
        <v>16</v>
      </c>
      <c r="D53" s="15">
        <v>0.01</v>
      </c>
      <c r="E53" s="3">
        <v>1000</v>
      </c>
      <c r="F53" s="10">
        <v>2.7730000000000001</v>
      </c>
      <c r="G53" s="5">
        <f t="shared" si="2"/>
        <v>0.45906959971150374</v>
      </c>
      <c r="H53" s="19">
        <f t="shared" si="3"/>
        <v>2.8691849981968982</v>
      </c>
      <c r="I53" s="4">
        <v>2500</v>
      </c>
      <c r="J53" s="14">
        <v>4.0209999999999999</v>
      </c>
      <c r="K53" s="6">
        <f t="shared" si="4"/>
        <v>1.6117881124098483</v>
      </c>
      <c r="L53" s="20">
        <f t="shared" si="5"/>
        <v>10.073675702561552</v>
      </c>
      <c r="M53" s="3">
        <v>5000</v>
      </c>
      <c r="N53" s="10">
        <v>8.4329999999999998</v>
      </c>
      <c r="O53" s="5">
        <f t="shared" si="6"/>
        <v>2.9507885687181314</v>
      </c>
      <c r="P53" s="19">
        <f t="shared" si="7"/>
        <v>18.442428554488323</v>
      </c>
      <c r="Q53" s="4">
        <v>10000</v>
      </c>
      <c r="R53" s="14">
        <v>27.884</v>
      </c>
      <c r="S53" s="6">
        <f t="shared" si="8"/>
        <v>3.5328862430067418</v>
      </c>
      <c r="T53" s="20">
        <f t="shared" si="9"/>
        <v>22.080539018792138</v>
      </c>
      <c r="U53" s="3">
        <v>15000</v>
      </c>
      <c r="V53" s="10">
        <v>55.561999999999998</v>
      </c>
      <c r="W53" s="5">
        <f t="shared" si="10"/>
        <v>3.9746049458262842</v>
      </c>
      <c r="X53" s="19">
        <f t="shared" si="11"/>
        <v>24.841280911414277</v>
      </c>
      <c r="Y53" s="4">
        <v>20000</v>
      </c>
      <c r="Z53" s="18">
        <f xml:space="preserve"> 60 + 36.186</f>
        <v>96.186000000000007</v>
      </c>
      <c r="AA53" s="6">
        <f t="shared" si="12"/>
        <v>4.0897947726280321</v>
      </c>
      <c r="AB53" s="20">
        <f t="shared" si="13"/>
        <v>25.561217328925203</v>
      </c>
      <c r="AC53" s="3">
        <v>25000</v>
      </c>
      <c r="AD53" s="10">
        <f xml:space="preserve"> 120 + 30.865</f>
        <v>150.86500000000001</v>
      </c>
      <c r="AE53" s="5">
        <f t="shared" si="14"/>
        <v>4.0843734464587538</v>
      </c>
      <c r="AF53" s="19">
        <f t="shared" si="15"/>
        <v>25.527334040367212</v>
      </c>
      <c r="AG53" s="4">
        <v>30000</v>
      </c>
      <c r="AH53" s="18">
        <v>0</v>
      </c>
      <c r="AI53" s="6" t="e">
        <f t="shared" si="16"/>
        <v>#DIV/0!</v>
      </c>
      <c r="AJ53" s="20" t="e">
        <f t="shared" si="17"/>
        <v>#DIV/0!</v>
      </c>
      <c r="AK53" s="3">
        <v>35000</v>
      </c>
      <c r="AL53" s="10">
        <v>0</v>
      </c>
      <c r="AM53" s="5" t="e">
        <f t="shared" si="18"/>
        <v>#DIV/0!</v>
      </c>
      <c r="AN53" s="19" t="e">
        <f t="shared" si="19"/>
        <v>#DIV/0!</v>
      </c>
    </row>
    <row r="54" spans="1:40" ht="15" customHeight="1" x14ac:dyDescent="0.25">
      <c r="A54" s="15">
        <v>4</v>
      </c>
      <c r="B54" s="15">
        <f t="shared" si="22"/>
        <v>5</v>
      </c>
      <c r="C54" s="15">
        <f t="shared" si="0"/>
        <v>20</v>
      </c>
      <c r="D54" s="15">
        <v>0.01</v>
      </c>
      <c r="E54" s="3">
        <v>1000</v>
      </c>
      <c r="F54" s="10">
        <v>2.7559999999999998</v>
      </c>
      <c r="G54" s="5">
        <f t="shared" si="2"/>
        <v>0.4619013062409289</v>
      </c>
      <c r="H54" s="19">
        <f t="shared" si="3"/>
        <v>2.3095065312046446</v>
      </c>
      <c r="I54" s="4">
        <v>2500</v>
      </c>
      <c r="J54" s="14">
        <v>3.9910000000000001</v>
      </c>
      <c r="K54" s="6">
        <f t="shared" si="4"/>
        <v>1.623903783512904</v>
      </c>
      <c r="L54" s="20">
        <f t="shared" si="5"/>
        <v>8.1195189175645197</v>
      </c>
      <c r="M54" s="3">
        <v>5000</v>
      </c>
      <c r="N54" s="10">
        <v>8.1479999999999997</v>
      </c>
      <c r="O54" s="5">
        <f t="shared" si="6"/>
        <v>3.0540009818360336</v>
      </c>
      <c r="P54" s="19">
        <f t="shared" si="7"/>
        <v>15.270004909180168</v>
      </c>
      <c r="Q54" s="4">
        <v>10000</v>
      </c>
      <c r="R54" s="14">
        <v>27.204000000000001</v>
      </c>
      <c r="S54" s="6">
        <f t="shared" si="8"/>
        <v>3.6211954124393468</v>
      </c>
      <c r="T54" s="20">
        <f t="shared" si="9"/>
        <v>18.105977062196736</v>
      </c>
      <c r="U54" s="3">
        <v>15000</v>
      </c>
      <c r="V54" s="10">
        <v>52.959000000000003</v>
      </c>
      <c r="W54" s="5">
        <f t="shared" si="10"/>
        <v>4.1699616684605063</v>
      </c>
      <c r="X54" s="19">
        <f t="shared" si="11"/>
        <v>20.849808342302531</v>
      </c>
      <c r="Y54" s="4">
        <v>20000</v>
      </c>
      <c r="Z54" s="18">
        <f xml:space="preserve"> 60 + 31.436</f>
        <v>91.436000000000007</v>
      </c>
      <c r="AA54" s="6">
        <f t="shared" si="12"/>
        <v>4.3022551292707458</v>
      </c>
      <c r="AB54" s="20">
        <f t="shared" si="13"/>
        <v>21.511275646353727</v>
      </c>
      <c r="AC54" s="3">
        <v>25000</v>
      </c>
      <c r="AD54" s="10">
        <f xml:space="preserve"> 120 + 23.618</f>
        <v>143.61799999999999</v>
      </c>
      <c r="AE54" s="5">
        <f t="shared" si="14"/>
        <v>4.290471946413402</v>
      </c>
      <c r="AF54" s="19">
        <f>AE54/C54 * 100</f>
        <v>21.452359732067013</v>
      </c>
      <c r="AG54" s="4">
        <v>30000</v>
      </c>
      <c r="AH54" s="18">
        <v>0</v>
      </c>
      <c r="AI54" s="6" t="e">
        <f t="shared" si="16"/>
        <v>#DIV/0!</v>
      </c>
      <c r="AJ54" s="20" t="e">
        <f t="shared" si="17"/>
        <v>#DIV/0!</v>
      </c>
      <c r="AK54" s="3">
        <v>35000</v>
      </c>
      <c r="AL54" s="10">
        <v>0</v>
      </c>
      <c r="AM54" s="5" t="e">
        <f t="shared" si="18"/>
        <v>#DIV/0!</v>
      </c>
      <c r="AN54" s="19" t="e">
        <f>AM54/K54 * 100</f>
        <v>#DIV/0!</v>
      </c>
    </row>
    <row r="55" spans="1:40" ht="15" customHeight="1" x14ac:dyDescent="0.25">
      <c r="A55" s="15">
        <v>4</v>
      </c>
      <c r="B55" s="15">
        <f t="shared" si="22"/>
        <v>6</v>
      </c>
      <c r="C55" s="15">
        <f t="shared" si="0"/>
        <v>24</v>
      </c>
      <c r="D55" s="15">
        <v>0.01</v>
      </c>
      <c r="E55" s="3">
        <v>1000</v>
      </c>
      <c r="F55" s="10">
        <v>2.8740000000000001</v>
      </c>
      <c r="G55" s="5">
        <f t="shared" si="2"/>
        <v>0.44293667362560885</v>
      </c>
      <c r="H55" s="19">
        <f t="shared" si="3"/>
        <v>1.8455694734400367</v>
      </c>
      <c r="I55" s="4">
        <v>2500</v>
      </c>
      <c r="J55" s="14">
        <v>4.0439999999999996</v>
      </c>
      <c r="K55" s="6">
        <f t="shared" si="4"/>
        <v>1.6026211671612267</v>
      </c>
      <c r="L55" s="20">
        <f t="shared" si="5"/>
        <v>6.6775881965051118</v>
      </c>
      <c r="M55" s="3">
        <v>5000</v>
      </c>
      <c r="N55" s="10">
        <v>8.1890000000000001</v>
      </c>
      <c r="O55" s="5">
        <f t="shared" si="6"/>
        <v>3.0387104652582733</v>
      </c>
      <c r="P55" s="19">
        <f t="shared" si="7"/>
        <v>12.661293605242804</v>
      </c>
      <c r="Q55" s="4">
        <v>10000</v>
      </c>
      <c r="R55" s="14">
        <v>24.356999999999999</v>
      </c>
      <c r="S55" s="6">
        <f t="shared" si="8"/>
        <v>4.0444636038921047</v>
      </c>
      <c r="T55" s="20">
        <f t="shared" si="9"/>
        <v>16.85193168288377</v>
      </c>
      <c r="U55" s="3">
        <v>15000</v>
      </c>
      <c r="V55" s="10">
        <v>51.584000000000003</v>
      </c>
      <c r="W55" s="5">
        <f t="shared" si="10"/>
        <v>4.2811142990074433</v>
      </c>
      <c r="X55" s="19">
        <f t="shared" si="11"/>
        <v>17.837976245864347</v>
      </c>
      <c r="Y55" s="4">
        <v>20000</v>
      </c>
      <c r="Z55" s="18">
        <f xml:space="preserve"> 60 + 29.091</f>
        <v>89.091000000000008</v>
      </c>
      <c r="AA55" s="6">
        <f t="shared" si="12"/>
        <v>4.4154965147994742</v>
      </c>
      <c r="AB55" s="20">
        <f t="shared" si="13"/>
        <v>18.397902144997811</v>
      </c>
      <c r="AC55" s="3">
        <v>25000</v>
      </c>
      <c r="AD55" s="10">
        <f xml:space="preserve"> 120 + 18.216</f>
        <v>138.21600000000001</v>
      </c>
      <c r="AE55" s="5">
        <f t="shared" si="14"/>
        <v>4.4581596920761699</v>
      </c>
      <c r="AF55" s="19">
        <f t="shared" si="15"/>
        <v>18.575665383650708</v>
      </c>
      <c r="AG55" s="4">
        <v>30000</v>
      </c>
      <c r="AH55" s="18">
        <v>0</v>
      </c>
      <c r="AI55" s="6" t="e">
        <f t="shared" si="16"/>
        <v>#DIV/0!</v>
      </c>
      <c r="AJ55" s="20" t="e">
        <f t="shared" si="17"/>
        <v>#DIV/0!</v>
      </c>
      <c r="AK55" s="3">
        <v>35000</v>
      </c>
      <c r="AL55" s="10">
        <v>0</v>
      </c>
      <c r="AM55" s="5" t="e">
        <f t="shared" si="18"/>
        <v>#DIV/0!</v>
      </c>
      <c r="AN55" s="19" t="e">
        <f t="shared" ref="AN55:AN65" si="23">AM55/K55 * 100</f>
        <v>#DIV/0!</v>
      </c>
    </row>
    <row r="56" spans="1:40" ht="15" customHeight="1" x14ac:dyDescent="0.25">
      <c r="A56" s="15">
        <v>4</v>
      </c>
      <c r="B56" s="15">
        <f t="shared" si="22"/>
        <v>7</v>
      </c>
      <c r="C56" s="15">
        <f t="shared" si="0"/>
        <v>28</v>
      </c>
      <c r="D56" s="15">
        <v>0.01</v>
      </c>
      <c r="E56" s="3">
        <v>1000</v>
      </c>
      <c r="F56" s="10">
        <v>2.8</v>
      </c>
      <c r="G56" s="5">
        <f t="shared" si="2"/>
        <v>0.45464285714285713</v>
      </c>
      <c r="H56" s="19">
        <f t="shared" si="3"/>
        <v>1.6237244897959184</v>
      </c>
      <c r="I56" s="4">
        <v>2500</v>
      </c>
      <c r="J56" s="14">
        <v>4.0289999999999999</v>
      </c>
      <c r="K56" s="6">
        <f t="shared" si="4"/>
        <v>1.6085877388930256</v>
      </c>
      <c r="L56" s="20">
        <f t="shared" si="5"/>
        <v>5.7449562103322345</v>
      </c>
      <c r="M56" s="3">
        <v>5000</v>
      </c>
      <c r="N56" s="10">
        <v>7.9080000000000004</v>
      </c>
      <c r="O56" s="5">
        <f t="shared" si="6"/>
        <v>3.1466868993424377</v>
      </c>
      <c r="P56" s="19">
        <f t="shared" si="7"/>
        <v>11.238167497651563</v>
      </c>
      <c r="Q56" s="4">
        <v>10000</v>
      </c>
      <c r="R56" s="14">
        <v>23.721</v>
      </c>
      <c r="S56" s="6">
        <f t="shared" si="8"/>
        <v>4.1529024914632604</v>
      </c>
      <c r="T56" s="20">
        <f t="shared" si="9"/>
        <v>14.831794612368787</v>
      </c>
      <c r="U56" s="3">
        <v>15000</v>
      </c>
      <c r="V56" s="10">
        <v>50.271000000000001</v>
      </c>
      <c r="W56" s="5">
        <f t="shared" si="10"/>
        <v>4.392930317678184</v>
      </c>
      <c r="X56" s="19">
        <f t="shared" si="11"/>
        <v>15.689036848850657</v>
      </c>
      <c r="Y56" s="4">
        <v>20000</v>
      </c>
      <c r="Z56" s="18">
        <f xml:space="preserve"> 60 + 29.187</f>
        <v>89.186999999999998</v>
      </c>
      <c r="AA56" s="6">
        <f t="shared" si="12"/>
        <v>4.4107437182549027</v>
      </c>
      <c r="AB56" s="20">
        <f t="shared" si="13"/>
        <v>15.752656136624651</v>
      </c>
      <c r="AC56" s="3">
        <v>25000</v>
      </c>
      <c r="AD56" s="10">
        <f xml:space="preserve"> 120 + 14.741</f>
        <v>134.74099999999999</v>
      </c>
      <c r="AE56" s="5">
        <f t="shared" si="14"/>
        <v>4.5731366102374187</v>
      </c>
      <c r="AF56" s="19">
        <f t="shared" si="15"/>
        <v>16.332630750847922</v>
      </c>
      <c r="AG56" s="4">
        <v>30000</v>
      </c>
      <c r="AH56" s="18">
        <v>0</v>
      </c>
      <c r="AI56" s="6" t="e">
        <f t="shared" si="16"/>
        <v>#DIV/0!</v>
      </c>
      <c r="AJ56" s="20" t="e">
        <f t="shared" si="17"/>
        <v>#DIV/0!</v>
      </c>
      <c r="AK56" s="3">
        <v>35000</v>
      </c>
      <c r="AL56" s="10">
        <v>0</v>
      </c>
      <c r="AM56" s="5" t="e">
        <f t="shared" si="18"/>
        <v>#DIV/0!</v>
      </c>
      <c r="AN56" s="19" t="e">
        <f t="shared" si="23"/>
        <v>#DIV/0!</v>
      </c>
    </row>
    <row r="57" spans="1:40" ht="15" customHeight="1" x14ac:dyDescent="0.25">
      <c r="A57" s="15">
        <v>4</v>
      </c>
      <c r="B57" s="15">
        <f t="shared" si="22"/>
        <v>8</v>
      </c>
      <c r="C57" s="15">
        <f t="shared" si="0"/>
        <v>32</v>
      </c>
      <c r="D57" s="15">
        <v>0.01</v>
      </c>
      <c r="E57" s="3">
        <v>1000</v>
      </c>
      <c r="F57" s="10">
        <v>2.8530000000000002</v>
      </c>
      <c r="G57" s="5">
        <f t="shared" si="2"/>
        <v>0.44619698562916221</v>
      </c>
      <c r="H57" s="19">
        <f t="shared" si="3"/>
        <v>1.3943655800911319</v>
      </c>
      <c r="I57" s="4">
        <v>2500</v>
      </c>
      <c r="J57" s="14">
        <v>3.9740000000000002</v>
      </c>
      <c r="K57" s="6">
        <f t="shared" si="4"/>
        <v>1.6308505284348263</v>
      </c>
      <c r="L57" s="20">
        <f t="shared" si="5"/>
        <v>5.0964079013588321</v>
      </c>
      <c r="M57" s="3">
        <v>5000</v>
      </c>
      <c r="N57" s="10">
        <v>8.0649999999999995</v>
      </c>
      <c r="O57" s="5">
        <f t="shared" si="6"/>
        <v>3.0854308741475514</v>
      </c>
      <c r="P57" s="19">
        <f t="shared" si="7"/>
        <v>9.6419714817110975</v>
      </c>
      <c r="Q57" s="4">
        <v>10000</v>
      </c>
      <c r="R57" s="14">
        <v>23.54</v>
      </c>
      <c r="S57" s="6">
        <f t="shared" si="8"/>
        <v>4.1848343245539503</v>
      </c>
      <c r="T57" s="20">
        <f t="shared" si="9"/>
        <v>13.077607264231094</v>
      </c>
      <c r="U57" s="3">
        <v>15000</v>
      </c>
      <c r="V57" s="10">
        <v>49.805999999999997</v>
      </c>
      <c r="W57" s="5">
        <f t="shared" si="10"/>
        <v>4.4339437015620611</v>
      </c>
      <c r="X57" s="19">
        <f t="shared" si="11"/>
        <v>13.85607406738144</v>
      </c>
      <c r="Y57" s="4">
        <v>20000</v>
      </c>
      <c r="Z57" s="18">
        <f xml:space="preserve"> 60 + 25.718</f>
        <v>85.718000000000004</v>
      </c>
      <c r="AA57" s="6">
        <f t="shared" si="12"/>
        <v>4.5892461326675837</v>
      </c>
      <c r="AB57" s="20">
        <f t="shared" si="13"/>
        <v>14.3413941645862</v>
      </c>
      <c r="AC57" s="3">
        <v>25000</v>
      </c>
      <c r="AD57" s="10">
        <f>120 +12.783</f>
        <v>132.78299999999999</v>
      </c>
      <c r="AE57" s="5">
        <f t="shared" si="14"/>
        <v>4.6405714586957671</v>
      </c>
      <c r="AF57" s="19">
        <f t="shared" si="15"/>
        <v>14.501785808424273</v>
      </c>
      <c r="AG57" s="4">
        <v>30000</v>
      </c>
      <c r="AH57" s="18">
        <v>0</v>
      </c>
      <c r="AI57" s="6" t="e">
        <f t="shared" si="16"/>
        <v>#DIV/0!</v>
      </c>
      <c r="AJ57" s="20" t="e">
        <f t="shared" si="17"/>
        <v>#DIV/0!</v>
      </c>
      <c r="AK57" s="3">
        <v>35000</v>
      </c>
      <c r="AL57" s="10">
        <v>0</v>
      </c>
      <c r="AM57" s="5" t="e">
        <f t="shared" si="18"/>
        <v>#DIV/0!</v>
      </c>
      <c r="AN57" s="19" t="e">
        <f t="shared" si="23"/>
        <v>#DIV/0!</v>
      </c>
    </row>
    <row r="58" spans="1:40" ht="15" customHeight="1" x14ac:dyDescent="0.25">
      <c r="A58" s="15">
        <v>4</v>
      </c>
      <c r="B58" s="15">
        <f t="shared" si="22"/>
        <v>9</v>
      </c>
      <c r="C58" s="15">
        <f t="shared" si="0"/>
        <v>36</v>
      </c>
      <c r="D58" s="15">
        <v>0.01</v>
      </c>
      <c r="E58" s="3">
        <v>1000</v>
      </c>
      <c r="F58" s="10">
        <v>2.81</v>
      </c>
      <c r="G58" s="5">
        <f t="shared" si="2"/>
        <v>0.45302491103202841</v>
      </c>
      <c r="H58" s="19">
        <f t="shared" si="3"/>
        <v>1.2584025306445235</v>
      </c>
      <c r="I58" s="4">
        <v>2500</v>
      </c>
      <c r="J58" s="14">
        <v>3.984</v>
      </c>
      <c r="K58" s="6">
        <f t="shared" si="4"/>
        <v>1.6267570281124497</v>
      </c>
      <c r="L58" s="20">
        <f t="shared" si="5"/>
        <v>4.5187695225345825</v>
      </c>
      <c r="M58" s="3">
        <v>5000</v>
      </c>
      <c r="N58" s="10">
        <v>7.8410000000000002</v>
      </c>
      <c r="O58" s="5">
        <f t="shared" si="6"/>
        <v>3.1735747991327639</v>
      </c>
      <c r="P58" s="19">
        <f t="shared" si="7"/>
        <v>8.8154855531465675</v>
      </c>
      <c r="Q58" s="4">
        <v>10000</v>
      </c>
      <c r="R58" s="14">
        <v>23.122</v>
      </c>
      <c r="S58" s="6">
        <f t="shared" si="8"/>
        <v>4.2604878470720529</v>
      </c>
      <c r="T58" s="20">
        <f t="shared" si="9"/>
        <v>11.834688464089036</v>
      </c>
      <c r="U58" s="3">
        <v>15000</v>
      </c>
      <c r="V58" s="10">
        <v>50.872999999999998</v>
      </c>
      <c r="W58" s="5">
        <f t="shared" si="10"/>
        <v>4.3409470642580548</v>
      </c>
      <c r="X58" s="19">
        <f t="shared" si="11"/>
        <v>12.058186289605707</v>
      </c>
      <c r="Y58" s="4">
        <v>20000</v>
      </c>
      <c r="Z58" s="18">
        <f xml:space="preserve"> 60 + 24.241</f>
        <v>84.241</v>
      </c>
      <c r="AA58" s="6">
        <f t="shared" si="12"/>
        <v>4.6697095238660511</v>
      </c>
      <c r="AB58" s="20">
        <f t="shared" si="13"/>
        <v>12.971415344072366</v>
      </c>
      <c r="AC58" s="3">
        <v>25000</v>
      </c>
      <c r="AD58" s="10">
        <f xml:space="preserve"> 120 + 10.713</f>
        <v>130.71299999999999</v>
      </c>
      <c r="AE58" s="5">
        <f t="shared" si="14"/>
        <v>4.7140605754592118</v>
      </c>
      <c r="AF58" s="19">
        <f t="shared" si="15"/>
        <v>13.094612709608921</v>
      </c>
      <c r="AG58" s="4">
        <v>30000</v>
      </c>
      <c r="AH58" s="18">
        <v>0</v>
      </c>
      <c r="AI58" s="6" t="e">
        <f t="shared" si="16"/>
        <v>#DIV/0!</v>
      </c>
      <c r="AJ58" s="20" t="e">
        <f t="shared" si="17"/>
        <v>#DIV/0!</v>
      </c>
      <c r="AK58" s="3">
        <v>35000</v>
      </c>
      <c r="AL58" s="10">
        <v>0</v>
      </c>
      <c r="AM58" s="5" t="e">
        <f t="shared" si="18"/>
        <v>#DIV/0!</v>
      </c>
      <c r="AN58" s="19" t="e">
        <f t="shared" si="23"/>
        <v>#DIV/0!</v>
      </c>
    </row>
    <row r="59" spans="1:40" ht="15" customHeight="1" x14ac:dyDescent="0.25">
      <c r="A59" s="15">
        <v>4</v>
      </c>
      <c r="B59" s="15">
        <f t="shared" si="22"/>
        <v>10</v>
      </c>
      <c r="C59" s="15">
        <f t="shared" si="0"/>
        <v>40</v>
      </c>
      <c r="D59" s="15">
        <v>0.01</v>
      </c>
      <c r="E59" s="3">
        <v>1000</v>
      </c>
      <c r="F59" s="10">
        <v>2.895</v>
      </c>
      <c r="G59" s="5">
        <f t="shared" si="2"/>
        <v>0.43972366148531949</v>
      </c>
      <c r="H59" s="19">
        <f t="shared" si="3"/>
        <v>1.0993091537132988</v>
      </c>
      <c r="I59" s="4">
        <v>2500</v>
      </c>
      <c r="J59" s="14">
        <v>3.9849999999999999</v>
      </c>
      <c r="K59" s="6">
        <f t="shared" si="4"/>
        <v>1.6263488080301129</v>
      </c>
      <c r="L59" s="20">
        <f t="shared" si="5"/>
        <v>4.0658720200752825</v>
      </c>
      <c r="M59" s="3">
        <v>5000</v>
      </c>
      <c r="N59" s="10">
        <v>7.8129999999999997</v>
      </c>
      <c r="O59" s="5">
        <f t="shared" si="6"/>
        <v>3.1849481633175478</v>
      </c>
      <c r="P59" s="19">
        <f t="shared" si="7"/>
        <v>7.9623704082938698</v>
      </c>
      <c r="Q59" s="4">
        <v>10000</v>
      </c>
      <c r="R59" s="14">
        <v>23.106999999999999</v>
      </c>
      <c r="S59" s="6">
        <f t="shared" si="8"/>
        <v>4.2632535595274161</v>
      </c>
      <c r="T59" s="20">
        <f t="shared" si="9"/>
        <v>10.658133898818541</v>
      </c>
      <c r="U59" s="3">
        <v>15000</v>
      </c>
      <c r="V59" s="10">
        <v>48.558</v>
      </c>
      <c r="W59" s="5">
        <f t="shared" si="10"/>
        <v>4.5479014786440954</v>
      </c>
      <c r="X59" s="19">
        <f t="shared" si="11"/>
        <v>11.369753696610237</v>
      </c>
      <c r="Y59" s="4">
        <v>20000</v>
      </c>
      <c r="Z59" s="18">
        <f xml:space="preserve"> 60 + 23.676</f>
        <v>83.676000000000002</v>
      </c>
      <c r="AA59" s="6">
        <f t="shared" si="12"/>
        <v>4.7012404990678327</v>
      </c>
      <c r="AB59" s="20">
        <f t="shared" si="13"/>
        <v>11.753101247669582</v>
      </c>
      <c r="AC59" s="3">
        <v>25000</v>
      </c>
      <c r="AD59" s="10">
        <f>120 + 11.271</f>
        <v>131.27100000000002</v>
      </c>
      <c r="AE59" s="5">
        <f t="shared" si="14"/>
        <v>4.6940222897669699</v>
      </c>
      <c r="AF59" s="19">
        <f t="shared" si="15"/>
        <v>11.735055724417425</v>
      </c>
      <c r="AG59" s="4">
        <v>30000</v>
      </c>
      <c r="AH59" s="18">
        <v>0</v>
      </c>
      <c r="AI59" s="6" t="e">
        <f t="shared" si="16"/>
        <v>#DIV/0!</v>
      </c>
      <c r="AJ59" s="20" t="e">
        <f t="shared" si="17"/>
        <v>#DIV/0!</v>
      </c>
      <c r="AK59" s="3">
        <v>35000</v>
      </c>
      <c r="AL59" s="10">
        <v>0</v>
      </c>
      <c r="AM59" s="5" t="e">
        <f t="shared" si="18"/>
        <v>#DIV/0!</v>
      </c>
      <c r="AN59" s="19" t="e">
        <f t="shared" si="23"/>
        <v>#DIV/0!</v>
      </c>
    </row>
    <row r="60" spans="1:40" ht="15" customHeight="1" x14ac:dyDescent="0.25">
      <c r="A60" s="15">
        <v>4</v>
      </c>
      <c r="B60" s="15">
        <f t="shared" si="22"/>
        <v>11</v>
      </c>
      <c r="C60" s="15">
        <f t="shared" si="0"/>
        <v>44</v>
      </c>
      <c r="D60" s="15">
        <v>0.01</v>
      </c>
      <c r="E60" s="3">
        <v>1000</v>
      </c>
      <c r="F60" s="10">
        <v>2.8639999999999999</v>
      </c>
      <c r="G60" s="5">
        <f t="shared" si="2"/>
        <v>0.44448324022346369</v>
      </c>
      <c r="H60" s="19">
        <f t="shared" si="3"/>
        <v>1.0101891823260538</v>
      </c>
      <c r="I60" s="4">
        <v>2500</v>
      </c>
      <c r="J60" s="14">
        <v>4.05</v>
      </c>
      <c r="K60" s="6">
        <f t="shared" si="4"/>
        <v>1.6002469135802468</v>
      </c>
      <c r="L60" s="20">
        <f t="shared" si="5"/>
        <v>3.6369248035914703</v>
      </c>
      <c r="M60" s="3">
        <v>5000</v>
      </c>
      <c r="N60" s="10">
        <v>7.9320000000000004</v>
      </c>
      <c r="O60" s="5">
        <f t="shared" si="6"/>
        <v>3.1371659102370146</v>
      </c>
      <c r="P60" s="19">
        <f t="shared" si="7"/>
        <v>7.1299225232659431</v>
      </c>
      <c r="Q60" s="4">
        <v>10000</v>
      </c>
      <c r="R60" s="14">
        <v>22.780999999999999</v>
      </c>
      <c r="S60" s="6">
        <f t="shared" si="8"/>
        <v>4.3242614459417936</v>
      </c>
      <c r="T60" s="20">
        <f t="shared" si="9"/>
        <v>9.8278669225949855</v>
      </c>
      <c r="U60" s="3">
        <v>15000</v>
      </c>
      <c r="V60" s="10">
        <v>48.006999999999998</v>
      </c>
      <c r="W60" s="5">
        <f t="shared" si="10"/>
        <v>4.6000999854187929</v>
      </c>
      <c r="X60" s="19">
        <f t="shared" si="11"/>
        <v>10.45477269413362</v>
      </c>
      <c r="Y60" s="4">
        <v>20000</v>
      </c>
      <c r="Z60" s="18">
        <f xml:space="preserve"> 60 + 22.731</f>
        <v>82.730999999999995</v>
      </c>
      <c r="AA60" s="6">
        <f t="shared" si="12"/>
        <v>4.7549407114624502</v>
      </c>
      <c r="AB60" s="20">
        <f t="shared" si="13"/>
        <v>10.806683435141933</v>
      </c>
      <c r="AC60" s="3">
        <v>25000</v>
      </c>
      <c r="AD60" s="10">
        <f>120+10.034</f>
        <v>130.03399999999999</v>
      </c>
      <c r="AE60" s="5">
        <f t="shared" si="14"/>
        <v>4.7386760385745266</v>
      </c>
      <c r="AF60" s="19">
        <f t="shared" si="15"/>
        <v>10.76971826948756</v>
      </c>
      <c r="AG60" s="4">
        <v>30000</v>
      </c>
      <c r="AH60" s="18">
        <v>0</v>
      </c>
      <c r="AI60" s="6" t="e">
        <f t="shared" si="16"/>
        <v>#DIV/0!</v>
      </c>
      <c r="AJ60" s="20" t="e">
        <f t="shared" si="17"/>
        <v>#DIV/0!</v>
      </c>
      <c r="AK60" s="3">
        <v>35000</v>
      </c>
      <c r="AL60" s="10">
        <v>0</v>
      </c>
      <c r="AM60" s="5" t="e">
        <f t="shared" si="18"/>
        <v>#DIV/0!</v>
      </c>
      <c r="AN60" s="19" t="e">
        <f t="shared" si="23"/>
        <v>#DIV/0!</v>
      </c>
    </row>
    <row r="61" spans="1:40" ht="15" customHeight="1" x14ac:dyDescent="0.25">
      <c r="A61" s="15">
        <v>4</v>
      </c>
      <c r="B61" s="15">
        <f t="shared" si="22"/>
        <v>12</v>
      </c>
      <c r="C61" s="15">
        <f t="shared" si="0"/>
        <v>48</v>
      </c>
      <c r="D61" s="15">
        <v>0.01</v>
      </c>
      <c r="E61" s="3">
        <v>1000</v>
      </c>
      <c r="F61" s="10">
        <v>2.956</v>
      </c>
      <c r="G61" s="5">
        <f t="shared" si="2"/>
        <v>0.43064952638700943</v>
      </c>
      <c r="H61" s="19">
        <f t="shared" si="3"/>
        <v>0.89718651330626975</v>
      </c>
      <c r="I61" s="4">
        <v>2500</v>
      </c>
      <c r="J61" s="14">
        <v>4.1280000000000001</v>
      </c>
      <c r="K61" s="6">
        <f t="shared" si="4"/>
        <v>1.5700096899224805</v>
      </c>
      <c r="L61" s="20">
        <f t="shared" si="5"/>
        <v>3.2708535206718339</v>
      </c>
      <c r="M61" s="3">
        <v>5000</v>
      </c>
      <c r="N61" s="10">
        <v>7.8259999999999996</v>
      </c>
      <c r="O61" s="5">
        <f t="shared" si="6"/>
        <v>3.1796575517505752</v>
      </c>
      <c r="P61" s="19">
        <f t="shared" si="7"/>
        <v>6.624286566147032</v>
      </c>
      <c r="Q61" s="4">
        <v>10000</v>
      </c>
      <c r="R61" s="14">
        <v>22.754000000000001</v>
      </c>
      <c r="S61" s="6">
        <f t="shared" si="8"/>
        <v>4.3293926342621072</v>
      </c>
      <c r="T61" s="20">
        <f t="shared" si="9"/>
        <v>9.019567988046056</v>
      </c>
      <c r="U61" s="3">
        <v>15000</v>
      </c>
      <c r="V61" s="10">
        <v>47.859000000000002</v>
      </c>
      <c r="W61" s="5">
        <f t="shared" si="10"/>
        <v>4.6143254142376557</v>
      </c>
      <c r="X61" s="19">
        <f t="shared" si="11"/>
        <v>9.6131779463284488</v>
      </c>
      <c r="Y61" s="4">
        <v>20000</v>
      </c>
      <c r="Z61" s="18">
        <f xml:space="preserve"> 60 + 24.065</f>
        <v>84.064999999999998</v>
      </c>
      <c r="AA61" s="6">
        <f t="shared" si="12"/>
        <v>4.6794861119371909</v>
      </c>
      <c r="AB61" s="20">
        <f t="shared" si="13"/>
        <v>9.748929399869148</v>
      </c>
      <c r="AC61" s="3">
        <v>25000</v>
      </c>
      <c r="AD61" s="10">
        <f>120+9.258</f>
        <v>129.25800000000001</v>
      </c>
      <c r="AE61" s="5">
        <f t="shared" si="14"/>
        <v>4.767124665397886</v>
      </c>
      <c r="AF61" s="19">
        <f t="shared" si="15"/>
        <v>9.9315097195789299</v>
      </c>
      <c r="AG61" s="4">
        <v>30000</v>
      </c>
      <c r="AH61" s="18">
        <v>0</v>
      </c>
      <c r="AI61" s="6" t="e">
        <f t="shared" si="16"/>
        <v>#DIV/0!</v>
      </c>
      <c r="AJ61" s="20" t="e">
        <f t="shared" si="17"/>
        <v>#DIV/0!</v>
      </c>
      <c r="AK61" s="3">
        <v>35000</v>
      </c>
      <c r="AL61" s="10">
        <v>0</v>
      </c>
      <c r="AM61" s="5" t="e">
        <f t="shared" si="18"/>
        <v>#DIV/0!</v>
      </c>
      <c r="AN61" s="19" t="e">
        <f t="shared" si="23"/>
        <v>#DIV/0!</v>
      </c>
    </row>
    <row r="62" spans="1:40" ht="15" customHeight="1" x14ac:dyDescent="0.25">
      <c r="A62" s="15">
        <v>4</v>
      </c>
      <c r="B62" s="15">
        <f t="shared" si="22"/>
        <v>13</v>
      </c>
      <c r="C62" s="15">
        <f t="shared" si="0"/>
        <v>52</v>
      </c>
      <c r="D62" s="15">
        <v>0.01</v>
      </c>
      <c r="E62" s="3">
        <v>1000</v>
      </c>
      <c r="F62" s="10">
        <v>3.0230000000000001</v>
      </c>
      <c r="G62" s="5">
        <f t="shared" si="2"/>
        <v>0.42110486271915309</v>
      </c>
      <c r="H62" s="19">
        <f t="shared" si="3"/>
        <v>0.80981704369067908</v>
      </c>
      <c r="I62" s="4">
        <v>2500</v>
      </c>
      <c r="J62" s="14">
        <v>4.0209999999999999</v>
      </c>
      <c r="K62" s="6">
        <f t="shared" si="4"/>
        <v>1.6117881124098483</v>
      </c>
      <c r="L62" s="20">
        <f t="shared" si="5"/>
        <v>3.099592523865093</v>
      </c>
      <c r="M62" s="3">
        <v>5000</v>
      </c>
      <c r="N62" s="10">
        <v>7.85</v>
      </c>
      <c r="O62" s="5">
        <f t="shared" si="6"/>
        <v>3.1699363057324841</v>
      </c>
      <c r="P62" s="19">
        <f t="shared" si="7"/>
        <v>6.0960313571778544</v>
      </c>
      <c r="Q62" s="4">
        <v>10000</v>
      </c>
      <c r="R62" s="14">
        <v>22.542000000000002</v>
      </c>
      <c r="S62" s="6">
        <f t="shared" si="8"/>
        <v>4.3701091296246997</v>
      </c>
      <c r="T62" s="20">
        <f t="shared" si="9"/>
        <v>8.4040560185090367</v>
      </c>
      <c r="U62" s="3">
        <v>15000</v>
      </c>
      <c r="V62" s="10">
        <v>47.482999999999997</v>
      </c>
      <c r="W62" s="5">
        <f t="shared" si="10"/>
        <v>4.6508645199334495</v>
      </c>
      <c r="X62" s="19">
        <f t="shared" si="11"/>
        <v>8.9439702306412485</v>
      </c>
      <c r="Y62" s="4">
        <v>20000</v>
      </c>
      <c r="Z62" s="18">
        <f xml:space="preserve"> 60 + 23.229</f>
        <v>83.228999999999999</v>
      </c>
      <c r="AA62" s="6">
        <f t="shared" si="12"/>
        <v>4.7264895649352985</v>
      </c>
      <c r="AB62" s="20">
        <f t="shared" si="13"/>
        <v>9.0894030094909581</v>
      </c>
      <c r="AC62" s="3">
        <v>25000</v>
      </c>
      <c r="AD62" s="10">
        <f>120+ 8.248</f>
        <v>128.24799999999999</v>
      </c>
      <c r="AE62" s="5">
        <f t="shared" si="14"/>
        <v>4.804667519181586</v>
      </c>
      <c r="AF62" s="19">
        <f t="shared" si="15"/>
        <v>9.239745229195357</v>
      </c>
      <c r="AG62" s="4">
        <v>30000</v>
      </c>
      <c r="AH62" s="18">
        <v>0</v>
      </c>
      <c r="AI62" s="6" t="e">
        <f t="shared" si="16"/>
        <v>#DIV/0!</v>
      </c>
      <c r="AJ62" s="20" t="e">
        <f t="shared" si="17"/>
        <v>#DIV/0!</v>
      </c>
      <c r="AK62" s="3">
        <v>35000</v>
      </c>
      <c r="AL62" s="10">
        <v>0</v>
      </c>
      <c r="AM62" s="5" t="e">
        <f t="shared" si="18"/>
        <v>#DIV/0!</v>
      </c>
      <c r="AN62" s="19" t="e">
        <f t="shared" si="23"/>
        <v>#DIV/0!</v>
      </c>
    </row>
    <row r="63" spans="1:40" ht="15" customHeight="1" x14ac:dyDescent="0.25">
      <c r="A63" s="15">
        <v>4</v>
      </c>
      <c r="B63" s="15">
        <f t="shared" si="22"/>
        <v>14</v>
      </c>
      <c r="C63" s="15">
        <f t="shared" si="0"/>
        <v>56</v>
      </c>
      <c r="D63" s="15">
        <v>0.01</v>
      </c>
      <c r="E63" s="3">
        <v>1000</v>
      </c>
      <c r="F63" s="10">
        <v>3.1309999999999998</v>
      </c>
      <c r="G63" s="5">
        <f t="shared" si="2"/>
        <v>0.40657936761418079</v>
      </c>
      <c r="H63" s="19">
        <f t="shared" si="3"/>
        <v>0.72603458502532281</v>
      </c>
      <c r="I63" s="4">
        <v>2500</v>
      </c>
      <c r="J63" s="14">
        <v>4.173</v>
      </c>
      <c r="K63" s="6">
        <f t="shared" si="4"/>
        <v>1.5530793194344596</v>
      </c>
      <c r="L63" s="20">
        <f t="shared" si="5"/>
        <v>2.7733559275615352</v>
      </c>
      <c r="M63" s="3">
        <v>5000</v>
      </c>
      <c r="N63" s="10">
        <v>7.8710000000000004</v>
      </c>
      <c r="O63" s="5">
        <f t="shared" si="6"/>
        <v>3.1614788463981705</v>
      </c>
      <c r="P63" s="19">
        <f t="shared" si="7"/>
        <v>5.6454979399967335</v>
      </c>
      <c r="Q63" s="4">
        <v>10000</v>
      </c>
      <c r="R63" s="14">
        <v>22.591000000000001</v>
      </c>
      <c r="S63" s="6">
        <f t="shared" si="8"/>
        <v>4.360630339515736</v>
      </c>
      <c r="T63" s="20">
        <f t="shared" si="9"/>
        <v>7.7868398919923854</v>
      </c>
      <c r="U63" s="3">
        <v>15000</v>
      </c>
      <c r="V63" s="10">
        <v>47.051000000000002</v>
      </c>
      <c r="W63" s="5">
        <f t="shared" si="10"/>
        <v>4.6935665554398414</v>
      </c>
      <c r="X63" s="19">
        <f t="shared" si="11"/>
        <v>8.3813688489997169</v>
      </c>
      <c r="Y63" s="4">
        <v>20000</v>
      </c>
      <c r="Z63" s="18">
        <f>60 + 21.431</f>
        <v>81.430999999999997</v>
      </c>
      <c r="AA63" s="6">
        <f t="shared" si="12"/>
        <v>4.8308506588399993</v>
      </c>
      <c r="AB63" s="20">
        <f t="shared" si="13"/>
        <v>8.6265190336428557</v>
      </c>
      <c r="AC63" s="3">
        <v>25000</v>
      </c>
      <c r="AD63" s="10">
        <f>120+6.042</f>
        <v>126.042</v>
      </c>
      <c r="AE63" s="5">
        <f t="shared" si="14"/>
        <v>4.8887593024547371</v>
      </c>
      <c r="AF63" s="19">
        <f t="shared" si="15"/>
        <v>8.7299273258120298</v>
      </c>
      <c r="AG63" s="4">
        <v>30000</v>
      </c>
      <c r="AH63" s="18">
        <v>0</v>
      </c>
      <c r="AI63" s="6" t="e">
        <f t="shared" si="16"/>
        <v>#DIV/0!</v>
      </c>
      <c r="AJ63" s="20" t="e">
        <f t="shared" si="17"/>
        <v>#DIV/0!</v>
      </c>
      <c r="AK63" s="3">
        <v>35000</v>
      </c>
      <c r="AL63" s="10">
        <v>0</v>
      </c>
      <c r="AM63" s="5" t="e">
        <f t="shared" si="18"/>
        <v>#DIV/0!</v>
      </c>
      <c r="AN63" s="19" t="e">
        <f t="shared" si="23"/>
        <v>#DIV/0!</v>
      </c>
    </row>
    <row r="64" spans="1:40" ht="15" customHeight="1" x14ac:dyDescent="0.25">
      <c r="A64" s="15">
        <v>4</v>
      </c>
      <c r="B64" s="15">
        <f t="shared" si="22"/>
        <v>15</v>
      </c>
      <c r="C64" s="15">
        <f t="shared" si="0"/>
        <v>60</v>
      </c>
      <c r="D64" s="15">
        <v>0.01</v>
      </c>
      <c r="E64" s="3">
        <v>1000</v>
      </c>
      <c r="F64" s="10">
        <v>2.976</v>
      </c>
      <c r="G64" s="5">
        <f t="shared" si="2"/>
        <v>0.427755376344086</v>
      </c>
      <c r="H64" s="19">
        <f t="shared" si="3"/>
        <v>0.7129256272401433</v>
      </c>
      <c r="I64" s="4">
        <v>2500</v>
      </c>
      <c r="J64" s="14">
        <v>4.173</v>
      </c>
      <c r="K64" s="6">
        <f t="shared" si="4"/>
        <v>1.5530793194344596</v>
      </c>
      <c r="L64" s="20">
        <f t="shared" si="5"/>
        <v>2.5884655323907659</v>
      </c>
      <c r="M64" s="3">
        <v>5000</v>
      </c>
      <c r="N64" s="10">
        <v>7.8419999999999996</v>
      </c>
      <c r="O64" s="5">
        <f t="shared" si="6"/>
        <v>3.173170109665902</v>
      </c>
      <c r="P64" s="19">
        <f t="shared" si="7"/>
        <v>5.2886168494431702</v>
      </c>
      <c r="Q64" s="4">
        <v>10000</v>
      </c>
      <c r="R64" s="14">
        <v>22.427</v>
      </c>
      <c r="S64" s="6">
        <f t="shared" si="8"/>
        <v>4.3925179471173141</v>
      </c>
      <c r="T64" s="20">
        <f t="shared" si="9"/>
        <v>7.3208632451955236</v>
      </c>
      <c r="U64" s="3">
        <v>15000</v>
      </c>
      <c r="V64" s="10">
        <v>47.064999999999998</v>
      </c>
      <c r="W64" s="5">
        <f t="shared" si="10"/>
        <v>4.6921704026346545</v>
      </c>
      <c r="X64" s="19">
        <f t="shared" si="11"/>
        <v>7.8202840043910911</v>
      </c>
      <c r="Y64" s="4">
        <v>20000</v>
      </c>
      <c r="Z64" s="18">
        <f xml:space="preserve"> 60 + 20.966</f>
        <v>80.966000000000008</v>
      </c>
      <c r="AA64" s="6">
        <f t="shared" si="12"/>
        <v>4.8585949657881073</v>
      </c>
      <c r="AB64" s="20">
        <f t="shared" si="13"/>
        <v>8.0976582763135116</v>
      </c>
      <c r="AC64" s="3">
        <v>25000</v>
      </c>
      <c r="AD64" s="10">
        <f>120+5.373</f>
        <v>125.373</v>
      </c>
      <c r="AE64" s="5">
        <f t="shared" si="14"/>
        <v>4.9148460992398677</v>
      </c>
      <c r="AF64" s="19">
        <f t="shared" si="15"/>
        <v>8.1914101653997786</v>
      </c>
      <c r="AG64" s="4">
        <v>30000</v>
      </c>
      <c r="AH64" s="18">
        <v>0</v>
      </c>
      <c r="AI64" s="6" t="e">
        <f t="shared" si="16"/>
        <v>#DIV/0!</v>
      </c>
      <c r="AJ64" s="20" t="e">
        <f t="shared" si="17"/>
        <v>#DIV/0!</v>
      </c>
      <c r="AK64" s="3">
        <v>35000</v>
      </c>
      <c r="AL64" s="10">
        <v>0</v>
      </c>
      <c r="AM64" s="5" t="e">
        <f t="shared" si="18"/>
        <v>#DIV/0!</v>
      </c>
      <c r="AN64" s="19" t="e">
        <f t="shared" si="23"/>
        <v>#DIV/0!</v>
      </c>
    </row>
    <row r="65" spans="1:40" ht="15" customHeight="1" x14ac:dyDescent="0.25">
      <c r="A65" s="15">
        <v>4</v>
      </c>
      <c r="B65" s="15">
        <f>B64+1</f>
        <v>16</v>
      </c>
      <c r="C65" s="15">
        <f t="shared" si="0"/>
        <v>64</v>
      </c>
      <c r="D65" s="15">
        <v>0.01</v>
      </c>
      <c r="E65" s="3">
        <v>1000</v>
      </c>
      <c r="F65" s="10">
        <v>2.992</v>
      </c>
      <c r="G65" s="5">
        <f t="shared" si="2"/>
        <v>0.42546791443850263</v>
      </c>
      <c r="H65" s="19">
        <f t="shared" si="3"/>
        <v>0.66479361631016032</v>
      </c>
      <c r="I65" s="4">
        <v>2500</v>
      </c>
      <c r="J65" s="14">
        <v>4.2210000000000001</v>
      </c>
      <c r="K65" s="6">
        <f t="shared" si="4"/>
        <v>1.5354181473584458</v>
      </c>
      <c r="L65" s="20">
        <f t="shared" si="5"/>
        <v>2.3990908552475716</v>
      </c>
      <c r="M65" s="3">
        <v>5000</v>
      </c>
      <c r="N65" s="10">
        <v>7.84</v>
      </c>
      <c r="O65" s="5">
        <f t="shared" si="6"/>
        <v>3.1739795918367348</v>
      </c>
      <c r="P65" s="19">
        <f t="shared" si="7"/>
        <v>4.9593431122448983</v>
      </c>
      <c r="Q65" s="4">
        <v>10000</v>
      </c>
      <c r="R65" s="14">
        <v>22.61</v>
      </c>
      <c r="S65" s="6">
        <f t="shared" si="8"/>
        <v>4.3569659442724458</v>
      </c>
      <c r="T65" s="20">
        <f t="shared" si="9"/>
        <v>6.8077592879256965</v>
      </c>
      <c r="U65" s="3">
        <v>15000</v>
      </c>
      <c r="V65" s="10">
        <v>46.872</v>
      </c>
      <c r="W65" s="5">
        <f t="shared" si="10"/>
        <v>4.7114908687489327</v>
      </c>
      <c r="X65" s="19">
        <f t="shared" si="11"/>
        <v>7.3617044824202074</v>
      </c>
      <c r="Y65" s="4">
        <v>20000</v>
      </c>
      <c r="Z65" s="18">
        <f xml:space="preserve"> 60 + 20.974</f>
        <v>80.974000000000004</v>
      </c>
      <c r="AA65" s="6">
        <f t="shared" si="12"/>
        <v>4.8581149504779306</v>
      </c>
      <c r="AB65" s="20">
        <f t="shared" si="13"/>
        <v>7.5908046101217668</v>
      </c>
      <c r="AC65" s="3">
        <v>25000</v>
      </c>
      <c r="AD65" s="10">
        <f>120+5.031</f>
        <v>125.03100000000001</v>
      </c>
      <c r="AE65" s="5">
        <f t="shared" si="14"/>
        <v>4.9282897841335345</v>
      </c>
      <c r="AF65" s="19">
        <f t="shared" si="15"/>
        <v>7.7004527877086479</v>
      </c>
      <c r="AG65" s="4">
        <v>30000</v>
      </c>
      <c r="AH65" s="18">
        <v>0</v>
      </c>
      <c r="AI65" s="6" t="e">
        <f t="shared" si="16"/>
        <v>#DIV/0!</v>
      </c>
      <c r="AJ65" s="20" t="e">
        <f t="shared" si="17"/>
        <v>#DIV/0!</v>
      </c>
      <c r="AK65" s="3">
        <v>35000</v>
      </c>
      <c r="AL65" s="10">
        <v>0</v>
      </c>
      <c r="AM65" s="5" t="e">
        <f t="shared" si="18"/>
        <v>#DIV/0!</v>
      </c>
      <c r="AN65" s="19" t="e">
        <f t="shared" si="23"/>
        <v>#DIV/0!</v>
      </c>
    </row>
    <row r="66" spans="1:40" ht="15" customHeight="1" x14ac:dyDescent="0.25"/>
    <row r="67" spans="1:40" ht="15" customHeight="1" x14ac:dyDescent="0.25">
      <c r="G67" s="23"/>
    </row>
    <row r="68" spans="1:40" ht="15" customHeight="1" x14ac:dyDescent="0.25">
      <c r="A68" s="28" t="s">
        <v>3</v>
      </c>
      <c r="B68" s="28" t="s">
        <v>4</v>
      </c>
      <c r="C68" s="28">
        <v>1</v>
      </c>
      <c r="D68" s="2" t="s">
        <v>6</v>
      </c>
      <c r="E68" s="2" t="s">
        <v>7</v>
      </c>
      <c r="F68" s="28">
        <v>16</v>
      </c>
      <c r="G68" s="2" t="s">
        <v>6</v>
      </c>
      <c r="H68" s="2" t="s">
        <v>7</v>
      </c>
      <c r="I68" s="28">
        <v>32</v>
      </c>
      <c r="J68" s="2" t="s">
        <v>6</v>
      </c>
      <c r="K68" s="2" t="s">
        <v>7</v>
      </c>
      <c r="L68" s="28">
        <v>48</v>
      </c>
      <c r="M68" s="2" t="s">
        <v>6</v>
      </c>
      <c r="N68" s="2" t="s">
        <v>7</v>
      </c>
      <c r="O68" s="28">
        <v>64</v>
      </c>
      <c r="P68" s="2" t="s">
        <v>6</v>
      </c>
      <c r="Q68" s="2" t="s">
        <v>7</v>
      </c>
      <c r="R68" s="28" t="s">
        <v>8</v>
      </c>
    </row>
    <row r="69" spans="1:40" ht="15" customHeight="1" x14ac:dyDescent="0.25">
      <c r="A69" s="21">
        <v>0.1</v>
      </c>
      <c r="B69" s="3">
        <v>20000</v>
      </c>
      <c r="C69" s="10">
        <v>51.363999999999997</v>
      </c>
      <c r="D69" s="6">
        <v>1</v>
      </c>
      <c r="E69" s="20">
        <f xml:space="preserve"> 1 * 100</f>
        <v>100</v>
      </c>
      <c r="F69" s="8">
        <v>15.903</v>
      </c>
      <c r="G69" s="6">
        <f t="shared" ref="G69:G79" si="24">$C69/F69</f>
        <v>3.2298308495252464</v>
      </c>
      <c r="H69" s="20">
        <f t="shared" ref="H69:H79" si="25">G69/F$68 * 100</f>
        <v>20.186442809532789</v>
      </c>
      <c r="I69" s="9">
        <v>16.042999999999999</v>
      </c>
      <c r="J69" s="6">
        <f t="shared" ref="J69:J79" si="26">$C69/I69</f>
        <v>3.2016455775104409</v>
      </c>
      <c r="K69" s="20">
        <f t="shared" ref="K69:K79" si="27">J69/I$68 * 100</f>
        <v>10.005142429720127</v>
      </c>
      <c r="L69" s="7">
        <v>16.09</v>
      </c>
      <c r="M69" s="6">
        <f t="shared" ref="M69:M79" si="28">$C69/L69</f>
        <v>3.192293349906774</v>
      </c>
      <c r="N69" s="20">
        <f t="shared" ref="N69:N79" si="29">M69/L$68 * 100</f>
        <v>6.6506111456391128</v>
      </c>
      <c r="O69" s="22">
        <v>16.056000000000001</v>
      </c>
      <c r="P69" s="6">
        <f t="shared" ref="P69:P79" si="30">$C69/O69</f>
        <v>3.199053313403089</v>
      </c>
      <c r="Q69" s="20">
        <f t="shared" ref="Q69:Q79" si="31">P69/O$68 * 100</f>
        <v>4.9985208021923269</v>
      </c>
      <c r="R69" s="3">
        <v>4</v>
      </c>
    </row>
    <row r="70" spans="1:40" ht="14.25" customHeight="1" x14ac:dyDescent="0.25">
      <c r="A70" s="21">
        <f>A69-0.01</f>
        <v>9.0000000000000011E-2</v>
      </c>
      <c r="B70" s="3">
        <v>20000</v>
      </c>
      <c r="C70" s="10">
        <v>53.276000000000003</v>
      </c>
      <c r="D70" s="6">
        <v>1</v>
      </c>
      <c r="E70" s="20">
        <f t="shared" ref="E70:E79" si="32" xml:space="preserve"> 1 * 100</f>
        <v>100</v>
      </c>
      <c r="F70" s="8">
        <v>15.773</v>
      </c>
      <c r="G70" s="6">
        <f t="shared" si="24"/>
        <v>3.3776707031002347</v>
      </c>
      <c r="H70" s="20">
        <f t="shared" si="25"/>
        <v>21.110441894376468</v>
      </c>
      <c r="I70" s="9">
        <v>15.884</v>
      </c>
      <c r="J70" s="6">
        <f t="shared" si="26"/>
        <v>3.3540669856459333</v>
      </c>
      <c r="K70" s="20">
        <f t="shared" si="27"/>
        <v>10.481459330143542</v>
      </c>
      <c r="L70" s="7">
        <v>15.863</v>
      </c>
      <c r="M70" s="6">
        <f t="shared" si="28"/>
        <v>3.358507218054593</v>
      </c>
      <c r="N70" s="20">
        <f t="shared" si="29"/>
        <v>6.9968900376137357</v>
      </c>
      <c r="O70" s="22">
        <v>15.875</v>
      </c>
      <c r="P70" s="6">
        <f t="shared" si="30"/>
        <v>3.355968503937008</v>
      </c>
      <c r="Q70" s="20">
        <f t="shared" si="31"/>
        <v>5.2437007874015746</v>
      </c>
      <c r="R70" s="3">
        <v>4</v>
      </c>
    </row>
    <row r="71" spans="1:40" ht="15" customHeight="1" x14ac:dyDescent="0.25">
      <c r="A71" s="21">
        <f t="shared" ref="A71:A78" si="33">A70-0.01</f>
        <v>8.0000000000000016E-2</v>
      </c>
      <c r="B71" s="3">
        <v>20000</v>
      </c>
      <c r="C71" s="10">
        <v>61.552</v>
      </c>
      <c r="D71" s="6">
        <v>1</v>
      </c>
      <c r="E71" s="20">
        <f t="shared" si="32"/>
        <v>100</v>
      </c>
      <c r="F71" s="8">
        <v>17.745999999999999</v>
      </c>
      <c r="G71" s="6">
        <f t="shared" si="24"/>
        <v>3.4684999436492734</v>
      </c>
      <c r="H71" s="20">
        <f t="shared" si="25"/>
        <v>21.678124647807959</v>
      </c>
      <c r="I71" s="9">
        <v>17.893000000000001</v>
      </c>
      <c r="J71" s="6">
        <f t="shared" si="26"/>
        <v>3.4400044710221871</v>
      </c>
      <c r="K71" s="20">
        <f t="shared" si="27"/>
        <v>10.750013971944334</v>
      </c>
      <c r="L71" s="7">
        <v>17.794</v>
      </c>
      <c r="M71" s="6">
        <f t="shared" si="28"/>
        <v>3.4591435315274812</v>
      </c>
      <c r="N71" s="20">
        <f t="shared" si="29"/>
        <v>7.2065490240155867</v>
      </c>
      <c r="O71" s="22">
        <v>17.818000000000001</v>
      </c>
      <c r="P71" s="6">
        <f t="shared" si="30"/>
        <v>3.4544842294309124</v>
      </c>
      <c r="Q71" s="20">
        <f t="shared" si="31"/>
        <v>5.3976316084858009</v>
      </c>
      <c r="R71" s="3">
        <v>5</v>
      </c>
    </row>
    <row r="72" spans="1:40" ht="15" customHeight="1" x14ac:dyDescent="0.25">
      <c r="A72" s="21">
        <f t="shared" si="33"/>
        <v>7.0000000000000021E-2</v>
      </c>
      <c r="B72" s="3">
        <v>20000</v>
      </c>
      <c r="C72" s="10">
        <v>71.838999999999999</v>
      </c>
      <c r="D72" s="6">
        <v>1</v>
      </c>
      <c r="E72" s="20">
        <f t="shared" si="32"/>
        <v>100</v>
      </c>
      <c r="F72" s="8">
        <v>19.684999999999999</v>
      </c>
      <c r="G72" s="6">
        <f t="shared" si="24"/>
        <v>3.6494284988569978</v>
      </c>
      <c r="H72" s="20">
        <f t="shared" si="25"/>
        <v>22.808928117856237</v>
      </c>
      <c r="I72" s="9">
        <v>19.773</v>
      </c>
      <c r="J72" s="6">
        <f t="shared" si="26"/>
        <v>3.6331866686896275</v>
      </c>
      <c r="K72" s="20">
        <f t="shared" si="27"/>
        <v>11.353708339655086</v>
      </c>
      <c r="L72" s="7">
        <v>19.792999999999999</v>
      </c>
      <c r="M72" s="6">
        <f t="shared" si="28"/>
        <v>3.6295154852725711</v>
      </c>
      <c r="N72" s="20">
        <f t="shared" si="29"/>
        <v>7.5614905943178563</v>
      </c>
      <c r="O72" s="22">
        <v>19.898</v>
      </c>
      <c r="P72" s="6">
        <f t="shared" si="30"/>
        <v>3.6103628505377423</v>
      </c>
      <c r="Q72" s="20">
        <f t="shared" si="31"/>
        <v>5.6411919539652224</v>
      </c>
      <c r="R72" s="3">
        <v>6</v>
      </c>
    </row>
    <row r="73" spans="1:40" ht="15" customHeight="1" x14ac:dyDescent="0.25">
      <c r="A73" s="21">
        <f t="shared" si="33"/>
        <v>6.0000000000000019E-2</v>
      </c>
      <c r="B73" s="3">
        <v>20000</v>
      </c>
      <c r="C73" s="10">
        <v>78.795000000000002</v>
      </c>
      <c r="D73" s="6">
        <v>1</v>
      </c>
      <c r="E73" s="20">
        <f t="shared" si="32"/>
        <v>100</v>
      </c>
      <c r="F73" s="8">
        <v>18.651</v>
      </c>
      <c r="G73" s="6">
        <f t="shared" si="24"/>
        <v>4.2247064500562974</v>
      </c>
      <c r="H73" s="20">
        <f t="shared" si="25"/>
        <v>26.40441531285186</v>
      </c>
      <c r="I73" s="9">
        <v>19.818000000000001</v>
      </c>
      <c r="J73" s="6">
        <f t="shared" si="26"/>
        <v>3.9759309718437783</v>
      </c>
      <c r="K73" s="20">
        <f t="shared" si="27"/>
        <v>12.424784287011807</v>
      </c>
      <c r="L73" s="7">
        <v>20.428999999999998</v>
      </c>
      <c r="M73" s="6">
        <f t="shared" si="28"/>
        <v>3.8570169856576437</v>
      </c>
      <c r="N73" s="20">
        <f t="shared" si="29"/>
        <v>8.0354520534534242</v>
      </c>
      <c r="O73" s="22">
        <v>19.885000000000002</v>
      </c>
      <c r="P73" s="6">
        <f t="shared" si="30"/>
        <v>3.962534573799346</v>
      </c>
      <c r="Q73" s="20">
        <f t="shared" si="31"/>
        <v>6.1914602715614784</v>
      </c>
      <c r="R73" s="3">
        <v>6</v>
      </c>
    </row>
    <row r="74" spans="1:40" ht="15" customHeight="1" x14ac:dyDescent="0.25">
      <c r="A74" s="21">
        <f t="shared" si="33"/>
        <v>5.0000000000000017E-2</v>
      </c>
      <c r="B74" s="3">
        <v>20000</v>
      </c>
      <c r="C74" s="10">
        <v>92.299000000000007</v>
      </c>
      <c r="D74" s="6">
        <v>1</v>
      </c>
      <c r="E74" s="20">
        <f t="shared" si="32"/>
        <v>100</v>
      </c>
      <c r="F74" s="8">
        <v>23.51</v>
      </c>
      <c r="G74" s="6">
        <f t="shared" si="24"/>
        <v>3.9259464057847726</v>
      </c>
      <c r="H74" s="20">
        <f t="shared" si="25"/>
        <v>24.537165036154828</v>
      </c>
      <c r="I74" s="9">
        <v>22.635999999999999</v>
      </c>
      <c r="J74" s="6">
        <f t="shared" si="26"/>
        <v>4.0775313659657186</v>
      </c>
      <c r="K74" s="20">
        <f t="shared" si="27"/>
        <v>12.74228551864287</v>
      </c>
      <c r="L74" s="7">
        <v>22.76</v>
      </c>
      <c r="M74" s="6">
        <f t="shared" si="28"/>
        <v>4.0553163444639715</v>
      </c>
      <c r="N74" s="20">
        <f t="shared" si="29"/>
        <v>8.4485757176332736</v>
      </c>
      <c r="O74" s="22">
        <v>22.716999999999999</v>
      </c>
      <c r="P74" s="6">
        <f t="shared" si="30"/>
        <v>4.0629924725976148</v>
      </c>
      <c r="Q74" s="20">
        <f t="shared" si="31"/>
        <v>6.3484257384337734</v>
      </c>
      <c r="R74" s="3">
        <v>8</v>
      </c>
    </row>
    <row r="75" spans="1:40" ht="15" customHeight="1" x14ac:dyDescent="0.25">
      <c r="A75" s="21">
        <f t="shared" si="33"/>
        <v>4.0000000000000015E-2</v>
      </c>
      <c r="B75" s="3">
        <v>20000</v>
      </c>
      <c r="C75" s="10">
        <v>112.807</v>
      </c>
      <c r="D75" s="6">
        <v>1</v>
      </c>
      <c r="E75" s="20">
        <f t="shared" si="32"/>
        <v>100</v>
      </c>
      <c r="F75" s="8">
        <v>27.49</v>
      </c>
      <c r="G75" s="6">
        <f t="shared" si="24"/>
        <v>4.1035649327028016</v>
      </c>
      <c r="H75" s="20">
        <f t="shared" si="25"/>
        <v>25.647280829392511</v>
      </c>
      <c r="I75" s="9">
        <v>27.541</v>
      </c>
      <c r="J75" s="6">
        <f t="shared" si="26"/>
        <v>4.0959660143059438</v>
      </c>
      <c r="K75" s="20">
        <f t="shared" si="27"/>
        <v>12.799893794706074</v>
      </c>
      <c r="L75" s="7">
        <v>27.620999999999999</v>
      </c>
      <c r="M75" s="6">
        <f t="shared" si="28"/>
        <v>4.0841026755005254</v>
      </c>
      <c r="N75" s="20">
        <f t="shared" si="29"/>
        <v>8.5085472406260951</v>
      </c>
      <c r="O75" s="22">
        <v>26.634</v>
      </c>
      <c r="P75" s="6">
        <f t="shared" si="30"/>
        <v>4.2354509273860481</v>
      </c>
      <c r="Q75" s="20">
        <f t="shared" si="31"/>
        <v>6.6178920740407001</v>
      </c>
      <c r="R75" s="3">
        <v>10</v>
      </c>
    </row>
    <row r="76" spans="1:40" ht="15" customHeight="1" x14ac:dyDescent="0.25">
      <c r="A76" s="21">
        <f t="shared" si="33"/>
        <v>3.0000000000000013E-2</v>
      </c>
      <c r="B76" s="3">
        <v>20000</v>
      </c>
      <c r="C76" s="10">
        <v>123.28700000000001</v>
      </c>
      <c r="D76" s="6">
        <v>1</v>
      </c>
      <c r="E76" s="20">
        <f t="shared" si="32"/>
        <v>100</v>
      </c>
      <c r="F76" s="8">
        <v>33.316000000000003</v>
      </c>
      <c r="G76" s="6">
        <f t="shared" si="24"/>
        <v>3.7005342778244685</v>
      </c>
      <c r="H76" s="20">
        <f t="shared" si="25"/>
        <v>23.12833923640293</v>
      </c>
      <c r="I76" s="9">
        <v>32.53</v>
      </c>
      <c r="J76" s="6">
        <f t="shared" si="26"/>
        <v>3.7899477405471873</v>
      </c>
      <c r="K76" s="20">
        <f t="shared" si="27"/>
        <v>11.84358668920996</v>
      </c>
      <c r="L76" s="7">
        <v>31.670999999999999</v>
      </c>
      <c r="M76" s="6">
        <f t="shared" si="28"/>
        <v>3.8927409933377541</v>
      </c>
      <c r="N76" s="20">
        <f t="shared" si="29"/>
        <v>8.1098770694536544</v>
      </c>
      <c r="O76" s="22">
        <v>30.745999999999999</v>
      </c>
      <c r="P76" s="6">
        <f t="shared" si="30"/>
        <v>4.0098549404800625</v>
      </c>
      <c r="Q76" s="20">
        <f t="shared" si="31"/>
        <v>6.265398344500098</v>
      </c>
      <c r="R76" s="3">
        <v>12</v>
      </c>
    </row>
    <row r="77" spans="1:40" ht="15" customHeight="1" x14ac:dyDescent="0.25">
      <c r="A77" s="21">
        <f t="shared" si="33"/>
        <v>2.0000000000000011E-2</v>
      </c>
      <c r="B77" s="3">
        <v>20000</v>
      </c>
      <c r="C77" s="10">
        <v>194.75200000000001</v>
      </c>
      <c r="D77" s="6">
        <v>1</v>
      </c>
      <c r="E77" s="20">
        <f t="shared" si="32"/>
        <v>100</v>
      </c>
      <c r="F77" s="8">
        <v>45.816000000000003</v>
      </c>
      <c r="G77" s="6">
        <f t="shared" si="24"/>
        <v>4.250742098830103</v>
      </c>
      <c r="H77" s="20">
        <f t="shared" si="25"/>
        <v>26.567138117688145</v>
      </c>
      <c r="I77" s="9">
        <v>43.11</v>
      </c>
      <c r="J77" s="6">
        <f t="shared" si="26"/>
        <v>4.5175597309209001</v>
      </c>
      <c r="K77" s="20">
        <f t="shared" si="27"/>
        <v>14.117374159127813</v>
      </c>
      <c r="L77" s="7">
        <v>41.241999999999997</v>
      </c>
      <c r="M77" s="6">
        <f t="shared" si="28"/>
        <v>4.7221764220939821</v>
      </c>
      <c r="N77" s="20">
        <f t="shared" si="29"/>
        <v>9.8378675460291287</v>
      </c>
      <c r="O77" s="22">
        <v>40.414000000000001</v>
      </c>
      <c r="P77" s="6">
        <f t="shared" si="30"/>
        <v>4.8189241352006729</v>
      </c>
      <c r="Q77" s="20">
        <f t="shared" si="31"/>
        <v>7.5295689612510515</v>
      </c>
      <c r="R77" s="3">
        <v>18</v>
      </c>
    </row>
    <row r="78" spans="1:40" ht="15" customHeight="1" x14ac:dyDescent="0.25">
      <c r="A78" s="21">
        <f t="shared" si="33"/>
        <v>1.0000000000000011E-2</v>
      </c>
      <c r="B78" s="3">
        <v>20000</v>
      </c>
      <c r="C78" s="10">
        <f>(6*60)+29.398</f>
        <v>389.39800000000002</v>
      </c>
      <c r="D78" s="6">
        <v>1</v>
      </c>
      <c r="E78" s="20">
        <f t="shared" si="32"/>
        <v>100</v>
      </c>
      <c r="F78" s="8">
        <v>83.82</v>
      </c>
      <c r="G78" s="6">
        <f t="shared" si="24"/>
        <v>4.6456454306848016</v>
      </c>
      <c r="H78" s="20">
        <f t="shared" si="25"/>
        <v>29.035283941780008</v>
      </c>
      <c r="I78" s="9">
        <v>80.233999999999995</v>
      </c>
      <c r="J78" s="6">
        <f t="shared" si="26"/>
        <v>4.8532791584615005</v>
      </c>
      <c r="K78" s="20">
        <f t="shared" si="27"/>
        <v>15.166497370192189</v>
      </c>
      <c r="L78" s="7">
        <v>77.805999999999997</v>
      </c>
      <c r="M78" s="6">
        <f t="shared" si="28"/>
        <v>5.0047297123615149</v>
      </c>
      <c r="N78" s="20">
        <f t="shared" si="29"/>
        <v>10.426520234086489</v>
      </c>
      <c r="O78" s="22">
        <v>75.811000000000007</v>
      </c>
      <c r="P78" s="6">
        <f t="shared" si="30"/>
        <v>5.1364313885847697</v>
      </c>
      <c r="Q78" s="20">
        <f t="shared" si="31"/>
        <v>8.0256740446637025</v>
      </c>
      <c r="R78" s="3">
        <v>37</v>
      </c>
    </row>
    <row r="79" spans="1:40" ht="15" customHeight="1" x14ac:dyDescent="0.25">
      <c r="A79" s="21">
        <v>5.0000000000000001E-3</v>
      </c>
      <c r="B79" s="3">
        <v>20000</v>
      </c>
      <c r="C79" s="22" t="s">
        <v>9</v>
      </c>
      <c r="D79" s="6">
        <v>1</v>
      </c>
      <c r="E79" s="20">
        <f t="shared" si="32"/>
        <v>100</v>
      </c>
      <c r="F79" s="8">
        <v>160.744</v>
      </c>
      <c r="G79" s="6" t="e">
        <f t="shared" si="24"/>
        <v>#VALUE!</v>
      </c>
      <c r="H79" s="20" t="e">
        <f t="shared" si="25"/>
        <v>#VALUE!</v>
      </c>
      <c r="I79" s="9">
        <v>139.62100000000001</v>
      </c>
      <c r="J79" s="6" t="e">
        <f t="shared" si="26"/>
        <v>#VALUE!</v>
      </c>
      <c r="K79" s="20" t="e">
        <f t="shared" si="27"/>
        <v>#VALUE!</v>
      </c>
      <c r="L79" s="7">
        <v>130.26</v>
      </c>
      <c r="M79" s="6" t="e">
        <f t="shared" si="28"/>
        <v>#VALUE!</v>
      </c>
      <c r="N79" s="20" t="e">
        <f t="shared" si="29"/>
        <v>#VALUE!</v>
      </c>
      <c r="O79" s="22">
        <v>125.633</v>
      </c>
      <c r="P79" s="6" t="e">
        <f t="shared" si="30"/>
        <v>#VALUE!</v>
      </c>
      <c r="Q79" s="20" t="e">
        <f t="shared" si="31"/>
        <v>#VALUE!</v>
      </c>
      <c r="R79" s="3">
        <v>73</v>
      </c>
    </row>
    <row r="80" spans="1:40" ht="15" customHeight="1" x14ac:dyDescent="0.25"/>
    <row r="81" spans="1:16" ht="15" customHeight="1" x14ac:dyDescent="0.25">
      <c r="A81" s="29"/>
      <c r="B81" s="29"/>
      <c r="C81" s="30"/>
      <c r="D81" s="30"/>
      <c r="E81" s="29"/>
      <c r="F81" s="30"/>
      <c r="G81" s="30"/>
      <c r="H81" s="29"/>
      <c r="I81" s="30"/>
      <c r="J81" s="30"/>
      <c r="K81" s="29"/>
      <c r="L81" s="30"/>
      <c r="M81" s="30"/>
      <c r="N81" s="29"/>
      <c r="O81" s="30"/>
      <c r="P81" s="30"/>
    </row>
    <row r="82" spans="1:16" ht="15" customHeight="1" x14ac:dyDescent="0.25">
      <c r="A82" s="25"/>
      <c r="B82" s="31"/>
      <c r="C82" s="32"/>
      <c r="D82" s="33"/>
      <c r="E82" s="34"/>
      <c r="F82" s="32"/>
      <c r="G82" s="33"/>
      <c r="H82" s="35"/>
      <c r="I82" s="32"/>
      <c r="J82" s="33"/>
      <c r="K82" s="36"/>
      <c r="L82" s="32"/>
      <c r="M82" s="33"/>
      <c r="N82" s="37"/>
      <c r="O82" s="32"/>
      <c r="P82" s="33"/>
    </row>
    <row r="83" spans="1:16" ht="15" customHeight="1" x14ac:dyDescent="0.25">
      <c r="A83" s="25"/>
      <c r="B83" s="31"/>
      <c r="C83" s="32"/>
      <c r="D83" s="33"/>
      <c r="E83" s="34"/>
      <c r="F83" s="32"/>
      <c r="G83" s="33"/>
      <c r="H83" s="35"/>
      <c r="I83" s="32"/>
      <c r="J83" s="33"/>
      <c r="K83" s="36"/>
      <c r="L83" s="32"/>
      <c r="M83" s="33"/>
      <c r="N83" s="37"/>
      <c r="O83" s="32"/>
      <c r="P83" s="33"/>
    </row>
    <row r="84" spans="1:16" ht="15" customHeight="1" x14ac:dyDescent="0.25">
      <c r="A84" s="25"/>
      <c r="B84" s="31"/>
      <c r="C84" s="32"/>
      <c r="D84" s="33"/>
      <c r="E84" s="34"/>
      <c r="F84" s="32"/>
      <c r="G84" s="33"/>
      <c r="H84" s="35"/>
      <c r="I84" s="32"/>
      <c r="J84" s="33"/>
      <c r="K84" s="36"/>
      <c r="L84" s="32"/>
      <c r="M84" s="33"/>
      <c r="N84" s="37"/>
      <c r="O84" s="32"/>
      <c r="P84" s="33"/>
    </row>
    <row r="85" spans="1:16" ht="15" customHeight="1" x14ac:dyDescent="0.25">
      <c r="A85" s="25"/>
      <c r="B85" s="31"/>
      <c r="C85" s="32"/>
      <c r="D85" s="33"/>
      <c r="E85" s="34"/>
      <c r="F85" s="32"/>
      <c r="G85" s="33"/>
      <c r="H85" s="35"/>
      <c r="I85" s="32"/>
      <c r="J85" s="33"/>
      <c r="K85" s="36"/>
      <c r="L85" s="32"/>
      <c r="M85" s="33"/>
      <c r="N85" s="37"/>
      <c r="O85" s="32"/>
      <c r="P85" s="33"/>
    </row>
    <row r="86" spans="1:16" ht="15" customHeight="1" x14ac:dyDescent="0.25">
      <c r="A86" s="25"/>
      <c r="B86" s="31"/>
      <c r="C86" s="32"/>
      <c r="D86" s="33"/>
      <c r="E86" s="34"/>
      <c r="F86" s="32"/>
      <c r="G86" s="33"/>
      <c r="H86" s="35"/>
      <c r="I86" s="32"/>
      <c r="J86" s="33"/>
      <c r="K86" s="36"/>
      <c r="L86" s="32"/>
      <c r="M86" s="33"/>
      <c r="N86" s="37"/>
      <c r="O86" s="32"/>
      <c r="P86" s="33"/>
    </row>
    <row r="87" spans="1:16" ht="15" customHeight="1" x14ac:dyDescent="0.25">
      <c r="A87" s="25"/>
      <c r="B87" s="31"/>
      <c r="C87" s="32"/>
      <c r="D87" s="33"/>
      <c r="E87" s="34"/>
      <c r="F87" s="32"/>
      <c r="G87" s="33"/>
      <c r="H87" s="35"/>
      <c r="I87" s="32"/>
      <c r="J87" s="33"/>
      <c r="K87" s="36"/>
      <c r="L87" s="32"/>
      <c r="M87" s="33"/>
      <c r="N87" s="37"/>
      <c r="O87" s="32"/>
      <c r="P87" s="33"/>
    </row>
    <row r="88" spans="1:16" ht="15" customHeight="1" x14ac:dyDescent="0.25">
      <c r="A88" s="25"/>
      <c r="B88" s="31"/>
      <c r="C88" s="32"/>
      <c r="D88" s="33"/>
      <c r="E88" s="34"/>
      <c r="F88" s="32"/>
      <c r="G88" s="33"/>
      <c r="H88" s="35"/>
      <c r="I88" s="32"/>
      <c r="J88" s="33"/>
      <c r="K88" s="36"/>
      <c r="L88" s="32"/>
      <c r="M88" s="33"/>
      <c r="N88" s="37"/>
      <c r="O88" s="32"/>
      <c r="P88" s="33"/>
    </row>
    <row r="89" spans="1:16" ht="15" customHeight="1" x14ac:dyDescent="0.25">
      <c r="A89" s="25"/>
      <c r="B89" s="31"/>
      <c r="C89" s="32"/>
      <c r="D89" s="33"/>
      <c r="E89" s="34"/>
      <c r="F89" s="32"/>
      <c r="G89" s="33"/>
      <c r="H89" s="35"/>
      <c r="I89" s="32"/>
      <c r="J89" s="33"/>
      <c r="K89" s="36"/>
      <c r="L89" s="32"/>
      <c r="M89" s="33"/>
      <c r="N89" s="37"/>
      <c r="O89" s="32"/>
      <c r="P89" s="33"/>
    </row>
    <row r="90" spans="1:16" ht="15" customHeight="1" x14ac:dyDescent="0.25">
      <c r="A90" s="25"/>
      <c r="B90" s="31"/>
      <c r="C90" s="32"/>
      <c r="D90" s="33"/>
      <c r="E90" s="34"/>
      <c r="F90" s="32"/>
      <c r="G90" s="33"/>
      <c r="H90" s="35"/>
      <c r="I90" s="32"/>
      <c r="J90" s="33"/>
      <c r="K90" s="36"/>
      <c r="L90" s="32"/>
      <c r="M90" s="33"/>
      <c r="N90" s="37"/>
      <c r="O90" s="32"/>
      <c r="P90" s="33"/>
    </row>
    <row r="91" spans="1:16" ht="15" customHeight="1" x14ac:dyDescent="0.25">
      <c r="A91" s="25"/>
      <c r="B91" s="31"/>
      <c r="C91" s="32"/>
      <c r="D91" s="33"/>
      <c r="E91" s="34"/>
      <c r="F91" s="32"/>
      <c r="G91" s="33"/>
      <c r="H91" s="35"/>
      <c r="I91" s="32"/>
      <c r="J91" s="33"/>
      <c r="K91" s="36"/>
      <c r="L91" s="32"/>
      <c r="M91" s="33"/>
      <c r="N91" s="37"/>
      <c r="O91" s="32"/>
      <c r="P91" s="33"/>
    </row>
    <row r="92" spans="1:16" ht="15" customHeight="1" x14ac:dyDescent="0.25">
      <c r="A92" s="25"/>
      <c r="B92" s="37"/>
      <c r="C92" s="32"/>
      <c r="D92" s="33"/>
      <c r="E92" s="34"/>
      <c r="F92" s="32"/>
      <c r="G92" s="33"/>
      <c r="H92" s="35"/>
      <c r="I92" s="32"/>
      <c r="J92" s="33"/>
      <c r="K92" s="36"/>
      <c r="L92" s="32"/>
      <c r="M92" s="33"/>
      <c r="N92" s="37"/>
      <c r="O92" s="32"/>
      <c r="P92" s="33"/>
    </row>
    <row r="93" spans="1:16" ht="15" customHeight="1" x14ac:dyDescent="0.2">
      <c r="A93" s="27"/>
      <c r="B93" s="26"/>
      <c r="C93" s="26"/>
      <c r="D93" s="27"/>
      <c r="E93" s="25"/>
      <c r="G93" s="24"/>
    </row>
    <row r="94" spans="1:16" ht="15" customHeight="1" x14ac:dyDescent="0.2">
      <c r="A94" s="26"/>
      <c r="B94" s="26"/>
      <c r="C94" s="26"/>
      <c r="D94" s="27"/>
      <c r="E94" s="25"/>
      <c r="G94" s="24"/>
    </row>
    <row r="95" spans="1:16" ht="15" customHeight="1" x14ac:dyDescent="0.2">
      <c r="A95" s="26"/>
      <c r="B95" s="26"/>
      <c r="C95" s="26"/>
      <c r="D95" s="27"/>
      <c r="E95" s="25"/>
      <c r="G95" s="24"/>
    </row>
    <row r="96" spans="1:16" ht="15" customHeight="1" x14ac:dyDescent="0.2">
      <c r="A96" s="26"/>
      <c r="B96" s="26"/>
      <c r="C96" s="26"/>
      <c r="D96" s="27"/>
      <c r="E96" s="25"/>
      <c r="G96" s="24"/>
    </row>
    <row r="97" spans="1:7" ht="15" customHeight="1" x14ac:dyDescent="0.2">
      <c r="A97" s="26"/>
      <c r="B97" s="26"/>
      <c r="C97" s="26"/>
      <c r="D97" s="27"/>
      <c r="E97" s="25"/>
      <c r="G97" s="24"/>
    </row>
    <row r="98" spans="1:7" ht="15" customHeight="1" x14ac:dyDescent="0.2">
      <c r="A98" s="26"/>
      <c r="B98" s="26"/>
      <c r="C98" s="26"/>
      <c r="D98" s="27"/>
      <c r="E98" s="25"/>
      <c r="G98" s="24"/>
    </row>
    <row r="99" spans="1:7" ht="15" customHeight="1" x14ac:dyDescent="0.2">
      <c r="A99" s="26"/>
      <c r="B99" s="26"/>
      <c r="C99" s="26"/>
      <c r="D99" s="27"/>
      <c r="E99" s="25"/>
      <c r="G99" s="24"/>
    </row>
    <row r="100" spans="1:7" ht="15" customHeight="1" x14ac:dyDescent="0.2">
      <c r="A100" s="26"/>
      <c r="B100" s="26"/>
      <c r="C100" s="26"/>
      <c r="D100" s="27"/>
      <c r="E100" s="25"/>
      <c r="G100" s="24"/>
    </row>
    <row r="101" spans="1:7" ht="15" customHeight="1" x14ac:dyDescent="0.2">
      <c r="A101" s="26"/>
      <c r="B101" s="26"/>
      <c r="C101" s="26"/>
      <c r="D101" s="27"/>
      <c r="E101" s="25"/>
      <c r="G101" s="24"/>
    </row>
    <row r="102" spans="1:7" ht="15" customHeight="1" x14ac:dyDescent="0.2">
      <c r="A102" s="26"/>
      <c r="B102" s="26"/>
      <c r="C102" s="26"/>
      <c r="D102" s="27"/>
      <c r="E102" s="25"/>
      <c r="G102" s="24"/>
    </row>
    <row r="103" spans="1:7" ht="15" customHeight="1" x14ac:dyDescent="0.2">
      <c r="A103" s="26"/>
      <c r="B103" s="26"/>
      <c r="C103" s="26"/>
      <c r="D103" s="27"/>
      <c r="E103" s="25"/>
      <c r="G103" s="24"/>
    </row>
    <row r="104" spans="1:7" x14ac:dyDescent="0.2">
      <c r="A104" s="26"/>
      <c r="B104" s="26"/>
      <c r="C104" s="26"/>
      <c r="D104" s="27"/>
      <c r="E104" s="25"/>
      <c r="G104" s="24"/>
    </row>
    <row r="105" spans="1:7" x14ac:dyDescent="0.2">
      <c r="A105" s="26"/>
      <c r="B105" s="26"/>
      <c r="C105" s="26"/>
      <c r="D105" s="27"/>
      <c r="E105" s="25"/>
      <c r="G105" s="24"/>
    </row>
    <row r="106" spans="1:7" x14ac:dyDescent="0.2">
      <c r="A106" s="26"/>
      <c r="B106" s="26"/>
      <c r="C106" s="26"/>
      <c r="D106" s="27"/>
      <c r="E106" s="25"/>
      <c r="G106" s="24"/>
    </row>
    <row r="107" spans="1:7" x14ac:dyDescent="0.2">
      <c r="A107" s="26"/>
      <c r="B107" s="26"/>
      <c r="C107" s="26"/>
      <c r="D107" s="27"/>
      <c r="E107" s="25"/>
      <c r="G107" s="24"/>
    </row>
    <row r="108" spans="1:7" x14ac:dyDescent="0.2">
      <c r="A108" s="26"/>
      <c r="B108" s="26"/>
      <c r="C108" s="26"/>
      <c r="D108" s="27"/>
      <c r="E108" s="25"/>
      <c r="G108" s="24"/>
    </row>
    <row r="109" spans="1:7" x14ac:dyDescent="0.2">
      <c r="A109" s="26"/>
      <c r="B109" s="26"/>
      <c r="C109" s="26"/>
      <c r="D109" s="27"/>
      <c r="E109" s="25"/>
      <c r="G109" s="24"/>
    </row>
    <row r="110" spans="1:7" x14ac:dyDescent="0.2">
      <c r="A110" s="26"/>
      <c r="B110" s="26"/>
      <c r="C110" s="26"/>
      <c r="D110" s="27"/>
      <c r="E110" s="25"/>
      <c r="G110" s="24"/>
    </row>
    <row r="111" spans="1:7" x14ac:dyDescent="0.2">
      <c r="A111" s="26"/>
      <c r="B111" s="26"/>
      <c r="C111" s="26"/>
      <c r="D111" s="27"/>
      <c r="E111" s="25"/>
      <c r="G111" s="24"/>
    </row>
    <row r="112" spans="1:7" x14ac:dyDescent="0.2">
      <c r="A112" s="26"/>
      <c r="B112" s="26"/>
      <c r="C112" s="26"/>
      <c r="D112" s="27"/>
      <c r="E112" s="25"/>
      <c r="G112" s="24"/>
    </row>
    <row r="113" spans="1:7" x14ac:dyDescent="0.2">
      <c r="A113" s="26"/>
      <c r="B113" s="26"/>
      <c r="C113" s="26"/>
      <c r="D113" s="27"/>
      <c r="E113" s="25"/>
      <c r="G113" s="24"/>
    </row>
    <row r="114" spans="1:7" x14ac:dyDescent="0.2">
      <c r="A114" s="26"/>
      <c r="B114" s="26"/>
      <c r="C114" s="26"/>
      <c r="D114" s="27"/>
      <c r="E114" s="25"/>
      <c r="G114" s="24"/>
    </row>
    <row r="115" spans="1:7" x14ac:dyDescent="0.2">
      <c r="A115" s="26"/>
      <c r="B115" s="26"/>
      <c r="C115" s="26"/>
      <c r="D115" s="27"/>
      <c r="E115" s="25"/>
      <c r="G115" s="24"/>
    </row>
    <row r="116" spans="1:7" x14ac:dyDescent="0.2">
      <c r="A116" s="26"/>
      <c r="B116" s="26"/>
      <c r="C116" s="26"/>
      <c r="D116" s="27"/>
      <c r="E116" s="25"/>
      <c r="G116" s="24"/>
    </row>
    <row r="117" spans="1:7" x14ac:dyDescent="0.2">
      <c r="A117" s="26"/>
      <c r="B117" s="26"/>
      <c r="C117" s="26"/>
      <c r="D117" s="27"/>
      <c r="E117" s="25"/>
      <c r="G117" s="24"/>
    </row>
    <row r="118" spans="1:7" x14ac:dyDescent="0.2">
      <c r="A118" s="26"/>
      <c r="B118" s="26"/>
      <c r="C118" s="26"/>
      <c r="D118" s="27"/>
      <c r="E118" s="25"/>
      <c r="G118" s="24"/>
    </row>
    <row r="119" spans="1:7" x14ac:dyDescent="0.2">
      <c r="A119" s="26"/>
      <c r="B119" s="26"/>
      <c r="C119" s="26"/>
      <c r="D119" s="27"/>
      <c r="E119" s="25"/>
      <c r="G119" s="24"/>
    </row>
    <row r="120" spans="1:7" x14ac:dyDescent="0.2">
      <c r="A120" s="26"/>
      <c r="B120" s="26"/>
      <c r="C120" s="26"/>
      <c r="D120" s="27"/>
      <c r="E120" s="25"/>
      <c r="G120" s="24"/>
    </row>
  </sheetData>
  <conditionalFormatting sqref="H2:H6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5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65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6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6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6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6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6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3:AB65 AB2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4:AA65 AA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6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6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6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6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6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6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6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5 K2:K65 O2:O65 S2:S65 W2:W65 AA2:AA65 AE2:AE6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5 L2:L65 P2:P65 T2:T65 X2:X66 AB2:AB65 AF2:AF6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7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:G7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:G7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7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:E7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:D7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:D7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:E7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:K7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9:J7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9:J7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:K7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:N7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:M7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:M7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:N7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:Q7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:P7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:P7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:Q7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:G9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:F9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:F9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:G9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:D9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9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9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:D9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2:J9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2:I9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2:I9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2:J9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:M9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2:L9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2:L9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:M9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:P9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2:O9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2:O9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:P9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6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6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Davies</dc:creator>
  <cp:lastModifiedBy>Chris Davies</cp:lastModifiedBy>
  <dcterms:created xsi:type="dcterms:W3CDTF">2018-10-31T13:18:46Z</dcterms:created>
  <dcterms:modified xsi:type="dcterms:W3CDTF">2018-12-05T23:27:18Z</dcterms:modified>
</cp:coreProperties>
</file>