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niversity\Year 3\Semester 1\CM30225 - Parallel Computing\Coursework\CW1\sharedmatrixrelaxation\doc\data\"/>
    </mc:Choice>
  </mc:AlternateContent>
  <xr:revisionPtr revIDLastSave="0" documentId="13_ncr:1_{D112B95C-1C9F-409A-BAF9-2D60B7A9E3AD}" xr6:coauthVersionLast="37" xr6:coauthVersionMax="37" xr10:uidLastSave="{00000000-0000-0000-0000-000000000000}"/>
  <bookViews>
    <workbookView xWindow="0" yWindow="0" windowWidth="20490" windowHeight="8070" xr2:uid="{65115479-B1E2-4B65-951E-23D3FCC6B605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7" i="1" l="1"/>
  <c r="R36" i="1"/>
  <c r="S36" i="1" s="1"/>
  <c r="R35" i="1"/>
  <c r="L37" i="1"/>
  <c r="L36" i="1"/>
  <c r="M36" i="1" s="1"/>
  <c r="L35" i="1"/>
  <c r="L42" i="1"/>
  <c r="L41" i="1"/>
  <c r="L40" i="1"/>
  <c r="L47" i="1"/>
  <c r="M47" i="1" s="1"/>
  <c r="L46" i="1"/>
  <c r="L45" i="1"/>
  <c r="L52" i="1"/>
  <c r="L51" i="1"/>
  <c r="M51" i="1" s="1"/>
  <c r="L50" i="1"/>
  <c r="F52" i="1"/>
  <c r="F51" i="1"/>
  <c r="G51" i="1" s="1"/>
  <c r="F50" i="1"/>
  <c r="F47" i="1"/>
  <c r="F46" i="1"/>
  <c r="F45" i="1"/>
  <c r="S37" i="1"/>
  <c r="S35" i="1"/>
  <c r="M37" i="1"/>
  <c r="M35" i="1"/>
  <c r="M42" i="1"/>
  <c r="M41" i="1"/>
  <c r="M40" i="1"/>
  <c r="M46" i="1"/>
  <c r="M45" i="1"/>
  <c r="M52" i="1"/>
  <c r="M50" i="1"/>
  <c r="G52" i="1"/>
  <c r="G50" i="1"/>
  <c r="G47" i="1"/>
  <c r="G46" i="1"/>
  <c r="G45" i="1"/>
  <c r="G42" i="1"/>
  <c r="G41" i="1"/>
  <c r="G40" i="1"/>
  <c r="G36" i="1"/>
  <c r="G37" i="1"/>
  <c r="G35" i="1"/>
  <c r="F42" i="1"/>
  <c r="F41" i="1"/>
  <c r="F40" i="1"/>
  <c r="F37" i="1"/>
  <c r="F36" i="1"/>
  <c r="F35" i="1"/>
  <c r="E95" i="1" l="1"/>
  <c r="M82" i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1" i="1"/>
  <c r="M91" i="1" s="1"/>
  <c r="L82" i="1"/>
  <c r="E91" i="1"/>
  <c r="E90" i="1"/>
  <c r="L90" i="1" s="1"/>
  <c r="M90" i="1" s="1"/>
  <c r="AA47" i="1" l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46" i="1" s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46" i="1" s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46" i="1" s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46" i="1" s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46" i="1" s="1"/>
  <c r="AB26" i="1"/>
  <c r="AB46" i="1" s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46" i="1" s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46" i="1" s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5" i="1"/>
  <c r="AB45" i="1" s="1"/>
  <c r="AC25" i="1"/>
  <c r="AC45" i="1" s="1"/>
  <c r="AD25" i="1"/>
  <c r="AD45" i="1" s="1"/>
  <c r="AE25" i="1"/>
  <c r="AE45" i="1" s="1"/>
  <c r="AF25" i="1"/>
  <c r="AF45" i="1" s="1"/>
  <c r="AG25" i="1"/>
  <c r="AG45" i="1" s="1"/>
  <c r="AH25" i="1"/>
  <c r="AH45" i="1" s="1"/>
  <c r="AI25" i="1"/>
  <c r="AI45" i="1" s="1"/>
  <c r="AL25" i="1"/>
  <c r="AL45" i="1" s="1"/>
  <c r="AL9" i="1"/>
  <c r="AL8" i="1"/>
  <c r="AL7" i="1"/>
  <c r="AL6" i="1"/>
  <c r="AL5" i="1"/>
  <c r="AL37" i="1" s="1"/>
  <c r="AK7" i="1"/>
  <c r="AK6" i="1"/>
  <c r="AK5" i="1"/>
  <c r="AK40" i="1" s="1"/>
  <c r="AA27" i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L57" i="1" l="1"/>
  <c r="AK60" i="1"/>
  <c r="AB49" i="1"/>
  <c r="AB53" i="1"/>
  <c r="AB57" i="1"/>
  <c r="AC50" i="1"/>
  <c r="AC54" i="1"/>
  <c r="AC58" i="1"/>
  <c r="AD47" i="1"/>
  <c r="AD51" i="1"/>
  <c r="AD55" i="1"/>
  <c r="AD59" i="1"/>
  <c r="AE47" i="1"/>
  <c r="AE51" i="1"/>
  <c r="AE55" i="1"/>
  <c r="AE59" i="1"/>
  <c r="AF48" i="1"/>
  <c r="AF52" i="1"/>
  <c r="AF56" i="1"/>
  <c r="AF60" i="1"/>
  <c r="AG49" i="1"/>
  <c r="AG53" i="1"/>
  <c r="AG57" i="1"/>
  <c r="AH50" i="1"/>
  <c r="AH54" i="1"/>
  <c r="AH58" i="1"/>
  <c r="AI47" i="1"/>
  <c r="AI51" i="1"/>
  <c r="AI55" i="1"/>
  <c r="AI59" i="1"/>
  <c r="AK29" i="1"/>
  <c r="AK49" i="1" s="1"/>
  <c r="AK33" i="1"/>
  <c r="AK53" i="1" s="1"/>
  <c r="AK37" i="1"/>
  <c r="AK57" i="1" s="1"/>
  <c r="AL26" i="1"/>
  <c r="AL46" i="1" s="1"/>
  <c r="AL30" i="1"/>
  <c r="AL50" i="1" s="1"/>
  <c r="AL34" i="1"/>
  <c r="AL54" i="1" s="1"/>
  <c r="AL38" i="1"/>
  <c r="AL58" i="1" s="1"/>
  <c r="AK25" i="1"/>
  <c r="AK45" i="1" s="1"/>
  <c r="AB50" i="1"/>
  <c r="AB54" i="1"/>
  <c r="AB58" i="1"/>
  <c r="AC47" i="1"/>
  <c r="AC51" i="1"/>
  <c r="AC55" i="1"/>
  <c r="AC59" i="1"/>
  <c r="AD48" i="1"/>
  <c r="AD52" i="1"/>
  <c r="AD56" i="1"/>
  <c r="AD60" i="1"/>
  <c r="AE48" i="1"/>
  <c r="AE52" i="1"/>
  <c r="AE56" i="1"/>
  <c r="AE60" i="1"/>
  <c r="AF49" i="1"/>
  <c r="AF53" i="1"/>
  <c r="AF57" i="1"/>
  <c r="AG50" i="1"/>
  <c r="AG54" i="1"/>
  <c r="AG58" i="1"/>
  <c r="AH47" i="1"/>
  <c r="AH51" i="1"/>
  <c r="AH55" i="1"/>
  <c r="AH59" i="1"/>
  <c r="AI48" i="1"/>
  <c r="AI52" i="1"/>
  <c r="AI56" i="1"/>
  <c r="AI60" i="1"/>
  <c r="AK26" i="1"/>
  <c r="AK46" i="1" s="1"/>
  <c r="AK30" i="1"/>
  <c r="AK50" i="1" s="1"/>
  <c r="AK34" i="1"/>
  <c r="AK54" i="1" s="1"/>
  <c r="AK38" i="1"/>
  <c r="AK58" i="1" s="1"/>
  <c r="AL27" i="1"/>
  <c r="AL47" i="1" s="1"/>
  <c r="AL31" i="1"/>
  <c r="AL51" i="1" s="1"/>
  <c r="AL35" i="1"/>
  <c r="AL55" i="1" s="1"/>
  <c r="AL39" i="1"/>
  <c r="AL59" i="1" s="1"/>
  <c r="AB47" i="1"/>
  <c r="AB51" i="1"/>
  <c r="AB55" i="1"/>
  <c r="AB59" i="1"/>
  <c r="AC48" i="1"/>
  <c r="AC52" i="1"/>
  <c r="AC56" i="1"/>
  <c r="AC60" i="1"/>
  <c r="AD49" i="1"/>
  <c r="AD53" i="1"/>
  <c r="AD57" i="1"/>
  <c r="AE49" i="1"/>
  <c r="AE53" i="1"/>
  <c r="AE57" i="1"/>
  <c r="AF50" i="1"/>
  <c r="AF54" i="1"/>
  <c r="AF58" i="1"/>
  <c r="AG47" i="1"/>
  <c r="AG51" i="1"/>
  <c r="AG55" i="1"/>
  <c r="AG59" i="1"/>
  <c r="AH48" i="1"/>
  <c r="AH52" i="1"/>
  <c r="AH56" i="1"/>
  <c r="AH60" i="1"/>
  <c r="AI49" i="1"/>
  <c r="AI53" i="1"/>
  <c r="AI57" i="1"/>
  <c r="AK27" i="1"/>
  <c r="AK47" i="1" s="1"/>
  <c r="AK31" i="1"/>
  <c r="AK51" i="1" s="1"/>
  <c r="AK35" i="1"/>
  <c r="AK55" i="1" s="1"/>
  <c r="AK39" i="1"/>
  <c r="AK59" i="1" s="1"/>
  <c r="AL28" i="1"/>
  <c r="AL48" i="1" s="1"/>
  <c r="AL32" i="1"/>
  <c r="AL52" i="1" s="1"/>
  <c r="AL36" i="1"/>
  <c r="AL56" i="1" s="1"/>
  <c r="AL40" i="1"/>
  <c r="AL60" i="1" s="1"/>
  <c r="AB48" i="1"/>
  <c r="AB52" i="1"/>
  <c r="AB56" i="1"/>
  <c r="AB60" i="1"/>
  <c r="AC49" i="1"/>
  <c r="AC53" i="1"/>
  <c r="AC57" i="1"/>
  <c r="AD50" i="1"/>
  <c r="AD54" i="1"/>
  <c r="AD58" i="1"/>
  <c r="AE50" i="1"/>
  <c r="AE54" i="1"/>
  <c r="AE58" i="1"/>
  <c r="AF47" i="1"/>
  <c r="AF51" i="1"/>
  <c r="AF55" i="1"/>
  <c r="AF59" i="1"/>
  <c r="AG48" i="1"/>
  <c r="AG52" i="1"/>
  <c r="AG56" i="1"/>
  <c r="AG60" i="1"/>
  <c r="AH49" i="1"/>
  <c r="AH53" i="1"/>
  <c r="AH57" i="1"/>
  <c r="AI50" i="1"/>
  <c r="AI54" i="1"/>
  <c r="AI58" i="1"/>
  <c r="AK28" i="1"/>
  <c r="AK48" i="1" s="1"/>
  <c r="AK32" i="1"/>
  <c r="AK52" i="1" s="1"/>
  <c r="AK36" i="1"/>
  <c r="AK56" i="1" s="1"/>
  <c r="AL29" i="1"/>
  <c r="AL49" i="1" s="1"/>
  <c r="AL33" i="1"/>
  <c r="AL53" i="1" s="1"/>
  <c r="AJ5" i="1"/>
  <c r="AA7" i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Y76" i="1"/>
  <c r="AJ39" i="1" l="1"/>
  <c r="AJ59" i="1" s="1"/>
  <c r="AJ35" i="1"/>
  <c r="AJ55" i="1" s="1"/>
  <c r="AJ31" i="1"/>
  <c r="AJ51" i="1" s="1"/>
  <c r="AJ27" i="1"/>
  <c r="AJ47" i="1" s="1"/>
  <c r="AJ38" i="1"/>
  <c r="AJ58" i="1" s="1"/>
  <c r="AJ34" i="1"/>
  <c r="AJ54" i="1" s="1"/>
  <c r="AJ30" i="1"/>
  <c r="AJ50" i="1" s="1"/>
  <c r="AJ26" i="1"/>
  <c r="AJ46" i="1" s="1"/>
  <c r="AJ25" i="1"/>
  <c r="AJ45" i="1" s="1"/>
  <c r="AJ37" i="1"/>
  <c r="AJ57" i="1" s="1"/>
  <c r="AJ33" i="1"/>
  <c r="AJ53" i="1" s="1"/>
  <c r="AJ29" i="1"/>
  <c r="AJ49" i="1" s="1"/>
  <c r="AJ40" i="1"/>
  <c r="AJ60" i="1" s="1"/>
  <c r="AJ36" i="1"/>
  <c r="AJ56" i="1" s="1"/>
  <c r="AJ32" i="1"/>
  <c r="AJ52" i="1" s="1"/>
  <c r="AJ28" i="1"/>
  <c r="AJ48" i="1" s="1"/>
  <c r="Y56" i="1"/>
  <c r="Y55" i="1"/>
  <c r="T56" i="1"/>
  <c r="T55" i="1"/>
  <c r="O65" i="1"/>
  <c r="O55" i="1"/>
  <c r="Y75" i="1" l="1"/>
  <c r="Q47" i="1" l="1"/>
  <c r="Q46" i="1"/>
  <c r="Q45" i="1"/>
  <c r="Q41" i="1"/>
  <c r="Q40" i="1"/>
  <c r="Q36" i="1" l="1"/>
  <c r="Q35" i="1"/>
  <c r="Q34" i="1"/>
  <c r="K50" i="1"/>
  <c r="K49" i="1"/>
  <c r="K45" i="1"/>
  <c r="K44" i="1"/>
  <c r="K39" i="1"/>
  <c r="K34" i="1"/>
  <c r="L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  <c r="K16" i="1" s="1"/>
  <c r="L16" i="1" s="1"/>
  <c r="K14" i="1" l="1"/>
  <c r="L14" i="1" s="1"/>
  <c r="K6" i="1"/>
  <c r="L6" i="1" s="1"/>
  <c r="K15" i="1"/>
  <c r="L15" i="1" s="1"/>
  <c r="K7" i="1"/>
  <c r="L7" i="1" s="1"/>
  <c r="K32" i="1"/>
  <c r="L32" i="1" s="1"/>
  <c r="K28" i="1"/>
  <c r="L28" i="1" s="1"/>
  <c r="K24" i="1"/>
  <c r="L24" i="1" s="1"/>
  <c r="K21" i="1"/>
  <c r="L21" i="1" s="1"/>
  <c r="K31" i="1"/>
  <c r="L31" i="1" s="1"/>
  <c r="K27" i="1"/>
  <c r="L27" i="1" s="1"/>
  <c r="K23" i="1"/>
  <c r="L23" i="1" s="1"/>
  <c r="K20" i="1"/>
  <c r="L20" i="1" s="1"/>
  <c r="K30" i="1"/>
  <c r="L30" i="1" s="1"/>
  <c r="K26" i="1"/>
  <c r="L26" i="1" s="1"/>
  <c r="K22" i="1"/>
  <c r="L22" i="1" s="1"/>
  <c r="K10" i="1"/>
  <c r="L10" i="1" s="1"/>
  <c r="K29" i="1"/>
  <c r="L29" i="1" s="1"/>
  <c r="K25" i="1"/>
  <c r="L25" i="1" s="1"/>
  <c r="K8" i="1"/>
  <c r="L8" i="1" s="1"/>
  <c r="K11" i="1"/>
  <c r="L11" i="1" s="1"/>
  <c r="K9" i="1"/>
  <c r="L9" i="1" s="1"/>
  <c r="K13" i="1"/>
  <c r="L13" i="1" s="1"/>
  <c r="K4" i="1"/>
  <c r="L4" i="1" s="1"/>
  <c r="K5" i="1"/>
  <c r="L5" i="1" s="1"/>
  <c r="K18" i="1"/>
  <c r="L18" i="1" s="1"/>
  <c r="K12" i="1"/>
  <c r="L12" i="1" s="1"/>
  <c r="K17" i="1"/>
  <c r="L17" i="1" s="1"/>
</calcChain>
</file>

<file path=xl/sharedStrings.xml><?xml version="1.0" encoding="utf-8"?>
<sst xmlns="http://schemas.openxmlformats.org/spreadsheetml/2006/main" count="59" uniqueCount="21">
  <si>
    <t>d</t>
  </si>
  <si>
    <t>p</t>
  </si>
  <si>
    <t>t</t>
  </si>
  <si>
    <t>average</t>
  </si>
  <si>
    <t>speedup</t>
  </si>
  <si>
    <t>efficiency</t>
  </si>
  <si>
    <t>real-time (s)</t>
  </si>
  <si>
    <t>user-time (s)</t>
  </si>
  <si>
    <t>sys-time (s)</t>
  </si>
  <si>
    <t>t/o</t>
  </si>
  <si>
    <t>Matrix Dimension (d)</t>
  </si>
  <si>
    <t>Number of Threads (t)</t>
  </si>
  <si>
    <t>Time (seconds)</t>
  </si>
  <si>
    <t>RAW DATA</t>
  </si>
  <si>
    <t>SPEEDUP</t>
  </si>
  <si>
    <t>EFFICIENCY</t>
  </si>
  <si>
    <t>Time</t>
  </si>
  <si>
    <t>Iterations</t>
  </si>
  <si>
    <t>Speedup</t>
  </si>
  <si>
    <t>Efficiency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</si>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</sst>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Times New Roman"/>
      <family val="1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  <font>
      <b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F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B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7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FEB0"/>
      <color rgb="FFFF8B8B"/>
      <color rgb="FF00B050"/>
      <color rgb="FFFF4B4B"/>
      <color rgb="FF0000FF"/>
      <color rgb="FFFFEE9B"/>
      <color rgb="FFFFFF99"/>
      <color rgb="FFD5FFD5"/>
      <color rgb="FFE9BDFF"/>
      <color rgb="FFC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049F-F666-4AF1-A573-9F3FA6F2CA05}">
  <dimension ref="B1:AN103"/>
  <sheetViews>
    <sheetView tabSelected="1" topLeftCell="A73" zoomScale="85" zoomScaleNormal="85" workbookViewId="0">
      <selection activeCell="H86" sqref="H86"/>
    </sheetView>
  </sheetViews>
  <sheetFormatPr defaultRowHeight="14.25" x14ac:dyDescent="0.25"/>
  <cols>
    <col min="1" max="2" width="9.140625" style="2"/>
    <col min="3" max="3" width="11.5703125" style="2" bestFit="1" customWidth="1"/>
    <col min="4" max="4" width="9.140625" style="2"/>
    <col min="5" max="5" width="12.140625" style="2" bestFit="1" customWidth="1"/>
    <col min="6" max="6" width="14.42578125" style="2" bestFit="1" customWidth="1"/>
    <col min="7" max="7" width="15.140625" style="2" customWidth="1"/>
    <col min="8" max="8" width="11" style="2" bestFit="1" customWidth="1"/>
    <col min="9" max="9" width="13.85546875" style="2" bestFit="1" customWidth="1"/>
    <col min="10" max="10" width="12.42578125" style="2" bestFit="1" customWidth="1"/>
    <col min="11" max="11" width="14.42578125" style="2" bestFit="1" customWidth="1"/>
    <col min="12" max="12" width="13" style="2" bestFit="1" customWidth="1"/>
    <col min="13" max="14" width="10.85546875" style="2" bestFit="1" customWidth="1"/>
    <col min="15" max="15" width="9.140625" style="2"/>
    <col min="16" max="16" width="8.85546875" style="2" bestFit="1" customWidth="1"/>
    <col min="17" max="17" width="11.140625" style="2" bestFit="1" customWidth="1"/>
    <col min="18" max="18" width="11.5703125" style="2" bestFit="1" customWidth="1"/>
    <col min="19" max="19" width="13" style="2" bestFit="1" customWidth="1"/>
    <col min="20" max="20" width="11.5703125" style="2" customWidth="1"/>
    <col min="21" max="21" width="5.28515625" style="2" bestFit="1" customWidth="1"/>
    <col min="22" max="23" width="9.140625" style="2"/>
    <col min="24" max="24" width="14.140625" style="2" customWidth="1"/>
    <col min="25" max="25" width="8.42578125" style="2" bestFit="1" customWidth="1"/>
    <col min="26" max="27" width="5.28515625" style="2" bestFit="1" customWidth="1"/>
    <col min="28" max="34" width="10.7109375" style="2" bestFit="1" customWidth="1"/>
    <col min="35" max="35" width="11.140625" style="2" bestFit="1" customWidth="1"/>
    <col min="36" max="36" width="10.7109375" style="2" bestFit="1" customWidth="1"/>
    <col min="37" max="37" width="11.85546875" style="2" bestFit="1" customWidth="1"/>
    <col min="38" max="38" width="12.42578125" style="2" bestFit="1" customWidth="1"/>
    <col min="39" max="39" width="10" style="2" bestFit="1" customWidth="1"/>
    <col min="40" max="16384" width="9.140625" style="2"/>
  </cols>
  <sheetData>
    <row r="1" spans="2:40" ht="15" x14ac:dyDescent="0.25">
      <c r="B1" s="38" t="s">
        <v>0</v>
      </c>
      <c r="C1" s="38" t="s">
        <v>1</v>
      </c>
      <c r="D1" s="38" t="s">
        <v>2</v>
      </c>
      <c r="E1" s="38" t="s">
        <v>6</v>
      </c>
      <c r="F1" s="38"/>
      <c r="G1" s="38"/>
      <c r="H1" s="38"/>
      <c r="I1" s="48"/>
      <c r="J1" s="49"/>
      <c r="K1" s="49"/>
      <c r="L1" s="49"/>
      <c r="M1" s="7"/>
      <c r="N1" s="7"/>
      <c r="O1" s="7"/>
      <c r="P1" s="7"/>
      <c r="Q1" s="1"/>
      <c r="R1" s="47"/>
      <c r="S1" s="47"/>
      <c r="Z1" s="43" t="s">
        <v>13</v>
      </c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</row>
    <row r="2" spans="2:40" ht="15" x14ac:dyDescent="0.25">
      <c r="B2" s="46"/>
      <c r="C2" s="46"/>
      <c r="D2" s="46"/>
      <c r="E2" s="27">
        <v>1</v>
      </c>
      <c r="F2" s="27">
        <v>2</v>
      </c>
      <c r="G2" s="27">
        <v>3</v>
      </c>
      <c r="H2" s="27" t="s">
        <v>3</v>
      </c>
      <c r="I2" s="28" t="s">
        <v>7</v>
      </c>
      <c r="J2" s="28" t="s">
        <v>8</v>
      </c>
      <c r="K2" s="29" t="s">
        <v>4</v>
      </c>
      <c r="L2" s="29" t="s">
        <v>5</v>
      </c>
      <c r="M2" s="47"/>
      <c r="N2" s="8"/>
      <c r="O2" s="8"/>
      <c r="P2" s="8"/>
      <c r="Q2" s="1"/>
      <c r="R2" s="47"/>
      <c r="S2" s="47"/>
      <c r="Z2" s="38" t="s">
        <v>12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2:40" ht="15" x14ac:dyDescent="0.25">
      <c r="B3" s="3">
        <v>1000</v>
      </c>
      <c r="C3" s="3">
        <v>0.05</v>
      </c>
      <c r="D3" s="3">
        <v>1</v>
      </c>
      <c r="E3" s="4">
        <v>5.351</v>
      </c>
      <c r="F3" s="4">
        <v>5.3490000000000002</v>
      </c>
      <c r="G3" s="4">
        <v>5.351</v>
      </c>
      <c r="H3" s="5">
        <f>SUM(E3:G3)/3</f>
        <v>5.3503333333333325</v>
      </c>
      <c r="I3" s="6">
        <v>5.3403333333333336</v>
      </c>
      <c r="J3" s="6">
        <v>1.7999999999999999E-2</v>
      </c>
      <c r="K3" s="14">
        <v>1</v>
      </c>
      <c r="L3" s="13">
        <f>K3/D3</f>
        <v>1</v>
      </c>
      <c r="M3" s="47"/>
      <c r="N3" s="1"/>
      <c r="O3" s="1"/>
      <c r="P3" s="1"/>
      <c r="Q3" s="1"/>
      <c r="R3" s="1"/>
      <c r="S3" s="9"/>
      <c r="Z3" s="45"/>
      <c r="AA3" s="45"/>
      <c r="AB3" s="37" t="s">
        <v>10</v>
      </c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</row>
    <row r="4" spans="2:40" ht="15" customHeight="1" x14ac:dyDescent="0.25">
      <c r="B4" s="3">
        <v>1000</v>
      </c>
      <c r="C4" s="3">
        <v>0.05</v>
      </c>
      <c r="D4" s="3">
        <v>2</v>
      </c>
      <c r="E4" s="4">
        <v>2.8380000000000001</v>
      </c>
      <c r="F4" s="4">
        <v>2.8380000000000001</v>
      </c>
      <c r="G4" s="4">
        <v>2.8380000000000001</v>
      </c>
      <c r="H4" s="5">
        <f t="shared" ref="H4:H18" si="0">SUM(E4:G4)/3</f>
        <v>2.8379999999999996</v>
      </c>
      <c r="I4" s="6">
        <v>5.4406666666666661</v>
      </c>
      <c r="J4" s="6">
        <v>8.9999999999999993E-3</v>
      </c>
      <c r="K4" s="15">
        <f>H3/H4</f>
        <v>1.8852478271082922</v>
      </c>
      <c r="L4" s="13">
        <f t="shared" ref="L4:L17" si="1">K4/D4</f>
        <v>0.9426239135541461</v>
      </c>
      <c r="M4" s="1"/>
      <c r="N4" s="1"/>
      <c r="O4" s="1"/>
      <c r="P4" s="1"/>
      <c r="Q4" s="1"/>
      <c r="R4" s="1"/>
      <c r="S4" s="9"/>
      <c r="Z4" s="45"/>
      <c r="AA4" s="45"/>
      <c r="AB4" s="19">
        <v>10</v>
      </c>
      <c r="AC4" s="19">
        <v>50</v>
      </c>
      <c r="AD4" s="19">
        <v>100</v>
      </c>
      <c r="AE4" s="19">
        <v>250</v>
      </c>
      <c r="AF4" s="19">
        <v>500</v>
      </c>
      <c r="AG4" s="19">
        <v>1000</v>
      </c>
      <c r="AH4" s="19">
        <v>2500</v>
      </c>
      <c r="AI4" s="19">
        <v>5000</v>
      </c>
      <c r="AJ4" s="19">
        <v>10000</v>
      </c>
      <c r="AK4" s="19">
        <v>15000</v>
      </c>
      <c r="AL4" s="19">
        <v>20000</v>
      </c>
      <c r="AM4" s="39"/>
      <c r="AN4" s="40"/>
    </row>
    <row r="5" spans="2:40" ht="15" customHeight="1" x14ac:dyDescent="0.25">
      <c r="B5" s="3">
        <v>1000</v>
      </c>
      <c r="C5" s="3">
        <v>0.05</v>
      </c>
      <c r="D5" s="3">
        <v>3</v>
      </c>
      <c r="E5" s="4">
        <v>1.9570000000000001</v>
      </c>
      <c r="F5" s="4">
        <v>1.958</v>
      </c>
      <c r="G5" s="4">
        <v>1.958</v>
      </c>
      <c r="H5" s="5">
        <f t="shared" si="0"/>
        <v>1.9576666666666667</v>
      </c>
      <c r="I5" s="6">
        <v>5.4293333333333331</v>
      </c>
      <c r="J5" s="6">
        <v>1.4E-2</v>
      </c>
      <c r="K5" s="15">
        <f>H3/H5</f>
        <v>2.7330154946364718</v>
      </c>
      <c r="L5" s="13">
        <f t="shared" si="1"/>
        <v>0.91100516487882388</v>
      </c>
      <c r="M5" s="1"/>
      <c r="N5" s="1"/>
      <c r="O5" s="1"/>
      <c r="P5" s="1"/>
      <c r="Q5" s="1"/>
      <c r="R5" s="1"/>
      <c r="S5" s="9"/>
      <c r="Y5" s="18"/>
      <c r="Z5" s="44" t="s">
        <v>11</v>
      </c>
      <c r="AA5" s="19">
        <v>1</v>
      </c>
      <c r="AB5" s="20">
        <v>2E-3</v>
      </c>
      <c r="AC5" s="20">
        <v>3.0000000000000001E-3</v>
      </c>
      <c r="AD5" s="20">
        <v>5.0000000000000001E-3</v>
      </c>
      <c r="AE5" s="20">
        <v>2.8000000000000001E-2</v>
      </c>
      <c r="AF5" s="17">
        <v>0.104</v>
      </c>
      <c r="AG5" s="17">
        <v>0.51900000000000002</v>
      </c>
      <c r="AH5" s="20">
        <v>3.339</v>
      </c>
      <c r="AI5" s="17">
        <v>14.733000000000001</v>
      </c>
      <c r="AJ5" s="17">
        <f>2.029 + 60</f>
        <v>62.028999999999996</v>
      </c>
      <c r="AK5" s="17">
        <f xml:space="preserve"> 55.406 + (2*60)</f>
        <v>175.40600000000001</v>
      </c>
      <c r="AL5" s="17">
        <f xml:space="preserve"> (4*60) + 25.536</f>
        <v>265.536</v>
      </c>
      <c r="AM5" s="41"/>
      <c r="AN5" s="42"/>
    </row>
    <row r="6" spans="2:40" ht="15" customHeight="1" x14ac:dyDescent="0.25">
      <c r="B6" s="3">
        <v>1000</v>
      </c>
      <c r="C6" s="3">
        <v>0.05</v>
      </c>
      <c r="D6" s="3">
        <v>4</v>
      </c>
      <c r="E6" s="4">
        <v>1.512</v>
      </c>
      <c r="F6" s="4">
        <v>1.5129999999999999</v>
      </c>
      <c r="G6" s="4">
        <v>1.5109999999999999</v>
      </c>
      <c r="H6" s="5">
        <f t="shared" si="0"/>
        <v>1.5119999999999998</v>
      </c>
      <c r="I6" s="6">
        <v>5.6109999999999998</v>
      </c>
      <c r="J6" s="6">
        <v>1.7000000000000001E-2</v>
      </c>
      <c r="K6" s="15">
        <f>H3/H6</f>
        <v>3.5385802469135803</v>
      </c>
      <c r="L6" s="13">
        <f t="shared" si="1"/>
        <v>0.88464506172839508</v>
      </c>
      <c r="M6" s="1"/>
      <c r="N6" s="1"/>
      <c r="O6" s="1"/>
      <c r="P6" s="1"/>
      <c r="Q6" s="1"/>
      <c r="R6" s="1"/>
      <c r="S6" s="9"/>
      <c r="Y6" s="18"/>
      <c r="Z6" s="44"/>
      <c r="AA6" s="19">
        <v>2</v>
      </c>
      <c r="AB6" s="20">
        <v>2E-3</v>
      </c>
      <c r="AC6" s="20">
        <v>3.0000000000000001E-3</v>
      </c>
      <c r="AD6" s="20">
        <v>4.0000000000000001E-3</v>
      </c>
      <c r="AE6" s="20">
        <v>1.7999999999999999E-2</v>
      </c>
      <c r="AF6" s="20">
        <v>5.8000000000000003E-2</v>
      </c>
      <c r="AG6" s="20">
        <v>0.28999999999999998</v>
      </c>
      <c r="AH6" s="20">
        <v>1.8109999999999999</v>
      </c>
      <c r="AI6" s="20">
        <v>7.7430000000000003</v>
      </c>
      <c r="AJ6" s="20">
        <v>33.704000000000001</v>
      </c>
      <c r="AK6" s="20">
        <f xml:space="preserve"> 32.738 + 60</f>
        <v>92.738</v>
      </c>
      <c r="AL6" s="20">
        <f>17.685 + 120</f>
        <v>137.685</v>
      </c>
      <c r="AM6" s="41"/>
      <c r="AN6" s="42"/>
    </row>
    <row r="7" spans="2:40" ht="15" customHeight="1" x14ac:dyDescent="0.25">
      <c r="B7" s="3">
        <v>1000</v>
      </c>
      <c r="C7" s="3">
        <v>0.05</v>
      </c>
      <c r="D7" s="3">
        <v>5</v>
      </c>
      <c r="E7" s="4">
        <v>1.238</v>
      </c>
      <c r="F7" s="4">
        <v>1.2370000000000001</v>
      </c>
      <c r="G7" s="4">
        <v>1.238</v>
      </c>
      <c r="H7" s="5">
        <f t="shared" si="0"/>
        <v>1.2376666666666667</v>
      </c>
      <c r="I7" s="6">
        <v>5.476</v>
      </c>
      <c r="J7" s="6">
        <v>1.2999999999999999E-2</v>
      </c>
      <c r="K7" s="15">
        <f>H3/H7</f>
        <v>4.3229194721249655</v>
      </c>
      <c r="L7" s="13">
        <f t="shared" si="1"/>
        <v>0.86458389442499306</v>
      </c>
      <c r="M7" s="1"/>
      <c r="N7" s="1"/>
      <c r="O7" s="1"/>
      <c r="P7" s="1"/>
      <c r="Q7" s="1"/>
      <c r="R7" s="1"/>
      <c r="S7" s="9"/>
      <c r="Y7" s="18"/>
      <c r="Z7" s="44"/>
      <c r="AA7" s="19">
        <f>AA6+1</f>
        <v>3</v>
      </c>
      <c r="AB7" s="20">
        <v>2E-3</v>
      </c>
      <c r="AC7" s="20">
        <v>3.0000000000000001E-3</v>
      </c>
      <c r="AD7" s="20">
        <v>3.0000000000000001E-3</v>
      </c>
      <c r="AE7" s="20">
        <v>1.4E-2</v>
      </c>
      <c r="AF7" s="20">
        <v>4.2000000000000003E-2</v>
      </c>
      <c r="AG7" s="20">
        <v>0.20799999999999999</v>
      </c>
      <c r="AH7" s="20">
        <v>1.262</v>
      </c>
      <c r="AI7" s="20">
        <v>5.6390000000000002</v>
      </c>
      <c r="AJ7" s="20">
        <v>23.026</v>
      </c>
      <c r="AK7" s="20">
        <f>4.837 + 60</f>
        <v>64.837000000000003</v>
      </c>
      <c r="AL7" s="20">
        <f>36.477 +60</f>
        <v>96.477000000000004</v>
      </c>
      <c r="AM7" s="41"/>
      <c r="AN7" s="42"/>
    </row>
    <row r="8" spans="2:40" ht="15" customHeight="1" x14ac:dyDescent="0.25">
      <c r="B8" s="3">
        <v>1000</v>
      </c>
      <c r="C8" s="3">
        <v>0.05</v>
      </c>
      <c r="D8" s="3">
        <v>6</v>
      </c>
      <c r="E8" s="4">
        <v>1.046</v>
      </c>
      <c r="F8" s="4">
        <v>1.0489999999999999</v>
      </c>
      <c r="G8" s="4">
        <v>1.0509999999999999</v>
      </c>
      <c r="H8" s="5">
        <f t="shared" si="0"/>
        <v>1.0486666666666666</v>
      </c>
      <c r="I8" s="6">
        <v>5.6743333333333332</v>
      </c>
      <c r="J8" s="6">
        <v>2.5000000000000001E-2</v>
      </c>
      <c r="K8" s="15">
        <f>H3/H8</f>
        <v>5.102034329307056</v>
      </c>
      <c r="L8" s="13">
        <f t="shared" si="1"/>
        <v>0.85033905488450934</v>
      </c>
      <c r="M8" s="1"/>
      <c r="N8" s="1"/>
      <c r="O8" s="1"/>
      <c r="P8" s="1"/>
      <c r="Q8" s="1"/>
      <c r="R8" s="1"/>
      <c r="S8" s="9"/>
      <c r="Y8" s="18"/>
      <c r="Z8" s="44"/>
      <c r="AA8" s="19">
        <f t="shared" ref="AA8:AA20" si="2">AA7+1</f>
        <v>4</v>
      </c>
      <c r="AB8" s="20">
        <v>2E-3</v>
      </c>
      <c r="AC8" s="20">
        <v>3.0000000000000001E-3</v>
      </c>
      <c r="AD8" s="20">
        <v>3.0000000000000001E-3</v>
      </c>
      <c r="AE8" s="20">
        <v>1.2E-2</v>
      </c>
      <c r="AF8" s="17">
        <v>3.5000000000000003E-2</v>
      </c>
      <c r="AG8" s="17">
        <v>0.16700000000000001</v>
      </c>
      <c r="AH8" s="20">
        <v>1.006</v>
      </c>
      <c r="AI8" s="17">
        <v>4.2949999999999999</v>
      </c>
      <c r="AJ8" s="17">
        <v>18.36</v>
      </c>
      <c r="AK8" s="17">
        <v>50.167999999999999</v>
      </c>
      <c r="AL8" s="17">
        <f>14.867 + 60</f>
        <v>74.867000000000004</v>
      </c>
      <c r="AM8" s="41"/>
      <c r="AN8" s="42"/>
    </row>
    <row r="9" spans="2:40" ht="15" customHeight="1" x14ac:dyDescent="0.25">
      <c r="B9" s="3">
        <v>1000</v>
      </c>
      <c r="C9" s="3">
        <v>0.05</v>
      </c>
      <c r="D9" s="3">
        <v>7</v>
      </c>
      <c r="E9" s="4">
        <v>0.91200000000000003</v>
      </c>
      <c r="F9" s="4">
        <v>0.91</v>
      </c>
      <c r="G9" s="4">
        <v>0.91500000000000004</v>
      </c>
      <c r="H9" s="5">
        <f t="shared" si="0"/>
        <v>0.91233333333333333</v>
      </c>
      <c r="I9" s="6">
        <v>5.6339999999999995</v>
      </c>
      <c r="J9" s="6">
        <v>0.02</v>
      </c>
      <c r="K9" s="15">
        <f>H3/H9</f>
        <v>5.8644501278772365</v>
      </c>
      <c r="L9" s="13">
        <f t="shared" si="1"/>
        <v>0.83777858969674812</v>
      </c>
      <c r="M9" s="1"/>
      <c r="N9" s="1"/>
      <c r="O9" s="1"/>
      <c r="P9" s="1"/>
      <c r="Q9" s="1"/>
      <c r="R9" s="1"/>
      <c r="S9" s="9"/>
      <c r="Y9" s="18"/>
      <c r="Z9" s="44"/>
      <c r="AA9" s="19">
        <f t="shared" si="2"/>
        <v>5</v>
      </c>
      <c r="AB9" s="20">
        <v>2E-3</v>
      </c>
      <c r="AC9" s="20">
        <v>3.0000000000000001E-3</v>
      </c>
      <c r="AD9" s="20">
        <v>3.0000000000000001E-3</v>
      </c>
      <c r="AE9" s="20">
        <v>0.01</v>
      </c>
      <c r="AF9" s="20">
        <v>0.03</v>
      </c>
      <c r="AG9" s="20">
        <v>0.16600000000000001</v>
      </c>
      <c r="AH9" s="20">
        <v>0.82899999999999996</v>
      </c>
      <c r="AI9" s="20">
        <v>3.6040000000000001</v>
      </c>
      <c r="AJ9" s="20">
        <v>15.298999999999999</v>
      </c>
      <c r="AK9" s="20">
        <v>41.6</v>
      </c>
      <c r="AL9" s="20">
        <f xml:space="preserve"> 60 + 2.742</f>
        <v>62.741999999999997</v>
      </c>
      <c r="AM9" s="41"/>
      <c r="AN9" s="42"/>
    </row>
    <row r="10" spans="2:40" ht="15" customHeight="1" x14ac:dyDescent="0.25">
      <c r="B10" s="3">
        <v>1000</v>
      </c>
      <c r="C10" s="3">
        <v>0.05</v>
      </c>
      <c r="D10" s="3">
        <v>8</v>
      </c>
      <c r="E10" s="4">
        <v>0.80800000000000005</v>
      </c>
      <c r="F10" s="4">
        <v>0.80700000000000005</v>
      </c>
      <c r="G10" s="4">
        <v>0.81100000000000005</v>
      </c>
      <c r="H10" s="5">
        <f t="shared" si="0"/>
        <v>0.80866666666666676</v>
      </c>
      <c r="I10" s="6">
        <v>5.7553333333333327</v>
      </c>
      <c r="J10" s="6">
        <v>3.1E-2</v>
      </c>
      <c r="K10" s="15">
        <f>H3/H10</f>
        <v>6.6162407254740296</v>
      </c>
      <c r="L10" s="13">
        <f t="shared" si="1"/>
        <v>0.8270300906842537</v>
      </c>
      <c r="M10" s="1"/>
      <c r="N10" s="1"/>
      <c r="O10" s="1"/>
      <c r="P10" s="1"/>
      <c r="Q10" s="1"/>
      <c r="R10" s="1"/>
      <c r="S10" s="9"/>
      <c r="Y10" s="18"/>
      <c r="Z10" s="44"/>
      <c r="AA10" s="19">
        <f t="shared" si="2"/>
        <v>6</v>
      </c>
      <c r="AB10" s="20">
        <v>2E-3</v>
      </c>
      <c r="AC10" s="20">
        <v>3.0000000000000001E-3</v>
      </c>
      <c r="AD10" s="20">
        <v>3.0000000000000001E-3</v>
      </c>
      <c r="AE10" s="20">
        <v>0.01</v>
      </c>
      <c r="AF10" s="20">
        <v>2.7E-2</v>
      </c>
      <c r="AG10" s="20">
        <v>0.13900000000000001</v>
      </c>
      <c r="AH10" s="20">
        <v>0.72299999999999998</v>
      </c>
      <c r="AI10" s="20">
        <v>3.1080000000000001</v>
      </c>
      <c r="AJ10" s="20">
        <v>12.877000000000001</v>
      </c>
      <c r="AK10" s="20">
        <v>35.664000000000001</v>
      </c>
      <c r="AL10" s="20">
        <v>52.856000000000002</v>
      </c>
      <c r="AM10" s="41"/>
      <c r="AN10" s="42"/>
    </row>
    <row r="11" spans="2:40" ht="15" customHeight="1" x14ac:dyDescent="0.25">
      <c r="B11" s="3">
        <v>1000</v>
      </c>
      <c r="C11" s="3">
        <v>0.05</v>
      </c>
      <c r="D11" s="3">
        <v>9</v>
      </c>
      <c r="E11" s="4">
        <v>0.74199999999999999</v>
      </c>
      <c r="F11" s="4">
        <v>0.74</v>
      </c>
      <c r="G11" s="4">
        <v>0.74199999999999999</v>
      </c>
      <c r="H11" s="5">
        <f t="shared" si="0"/>
        <v>0.7413333333333334</v>
      </c>
      <c r="I11" s="6">
        <v>5.7066666666666661</v>
      </c>
      <c r="J11" s="6">
        <v>3.6999999999999998E-2</v>
      </c>
      <c r="K11" s="15">
        <f>H3/H11</f>
        <v>7.2171762589928043</v>
      </c>
      <c r="L11" s="13">
        <f t="shared" si="1"/>
        <v>0.80190847322142267</v>
      </c>
      <c r="M11" s="1"/>
      <c r="N11" s="1"/>
      <c r="O11" s="1"/>
      <c r="P11" s="1"/>
      <c r="Q11" s="1"/>
      <c r="R11" s="1"/>
      <c r="S11" s="9"/>
      <c r="Y11" s="18"/>
      <c r="Z11" s="44"/>
      <c r="AA11" s="19">
        <f t="shared" si="2"/>
        <v>7</v>
      </c>
      <c r="AB11" s="20">
        <v>2E-3</v>
      </c>
      <c r="AC11" s="20">
        <v>3.0000000000000001E-3</v>
      </c>
      <c r="AD11" s="20">
        <v>4.0000000000000001E-3</v>
      </c>
      <c r="AE11" s="20">
        <v>8.9999999999999993E-3</v>
      </c>
      <c r="AF11" s="20">
        <v>2.5000000000000001E-2</v>
      </c>
      <c r="AG11" s="20">
        <v>0.121</v>
      </c>
      <c r="AH11" s="20">
        <v>0.63300000000000001</v>
      </c>
      <c r="AI11" s="20">
        <v>2.7389999999999999</v>
      </c>
      <c r="AJ11" s="20">
        <v>11.478</v>
      </c>
      <c r="AK11" s="20">
        <v>31.495999999999999</v>
      </c>
      <c r="AL11" s="20">
        <v>47.02</v>
      </c>
      <c r="AM11" s="41"/>
      <c r="AN11" s="42"/>
    </row>
    <row r="12" spans="2:40" ht="15" customHeight="1" x14ac:dyDescent="0.25">
      <c r="B12" s="3">
        <v>1000</v>
      </c>
      <c r="C12" s="3">
        <v>0.05</v>
      </c>
      <c r="D12" s="3">
        <v>10</v>
      </c>
      <c r="E12" s="4">
        <v>0.66400000000000003</v>
      </c>
      <c r="F12" s="4">
        <v>0.66400000000000003</v>
      </c>
      <c r="G12" s="4">
        <v>0.66500000000000004</v>
      </c>
      <c r="H12" s="5">
        <f t="shared" si="0"/>
        <v>0.66433333333333333</v>
      </c>
      <c r="I12" s="6">
        <v>5.6669999999999989</v>
      </c>
      <c r="J12" s="6">
        <v>2.9000000000000001E-2</v>
      </c>
      <c r="K12" s="15">
        <f>H3/H12</f>
        <v>8.053687907676867</v>
      </c>
      <c r="L12" s="13">
        <f t="shared" si="1"/>
        <v>0.80536879076768675</v>
      </c>
      <c r="M12" s="1"/>
      <c r="N12" s="1"/>
      <c r="O12" s="1"/>
      <c r="P12" s="1"/>
      <c r="Q12" s="1"/>
      <c r="R12" s="1"/>
      <c r="S12" s="9"/>
      <c r="Y12" s="18"/>
      <c r="Z12" s="44"/>
      <c r="AA12" s="19">
        <f t="shared" si="2"/>
        <v>8</v>
      </c>
      <c r="AB12" s="20">
        <v>2E-3</v>
      </c>
      <c r="AC12" s="20">
        <v>3.0000000000000001E-3</v>
      </c>
      <c r="AD12" s="20">
        <v>3.0000000000000001E-3</v>
      </c>
      <c r="AE12" s="20">
        <v>8.9999999999999993E-3</v>
      </c>
      <c r="AF12" s="17">
        <v>2.3E-2</v>
      </c>
      <c r="AG12" s="20">
        <v>0.108</v>
      </c>
      <c r="AH12" s="20">
        <v>0.57699999999999996</v>
      </c>
      <c r="AI12" s="17">
        <v>2.4689999999999999</v>
      </c>
      <c r="AJ12" s="17">
        <v>10.262</v>
      </c>
      <c r="AK12" s="17">
        <v>27.838999999999999</v>
      </c>
      <c r="AL12" s="17">
        <v>42.097999999999999</v>
      </c>
      <c r="AM12" s="41"/>
      <c r="AN12" s="42"/>
    </row>
    <row r="13" spans="2:40" ht="15" customHeight="1" x14ac:dyDescent="0.25">
      <c r="B13" s="3">
        <v>1000</v>
      </c>
      <c r="C13" s="3">
        <v>0.05</v>
      </c>
      <c r="D13" s="3">
        <v>11</v>
      </c>
      <c r="E13" s="4">
        <v>0.622</v>
      </c>
      <c r="F13" s="4">
        <v>0.62</v>
      </c>
      <c r="G13" s="4">
        <v>0.621</v>
      </c>
      <c r="H13" s="5">
        <f t="shared" si="0"/>
        <v>0.621</v>
      </c>
      <c r="I13" s="6">
        <v>5.7759999999999998</v>
      </c>
      <c r="J13" s="6">
        <v>2.4E-2</v>
      </c>
      <c r="K13" s="15">
        <f>H3/H13</f>
        <v>8.6156736446591502</v>
      </c>
      <c r="L13" s="13">
        <f t="shared" si="1"/>
        <v>0.78324305860537724</v>
      </c>
      <c r="M13" s="1"/>
      <c r="N13" s="1"/>
      <c r="O13" s="1"/>
      <c r="P13" s="1"/>
      <c r="Q13" s="1"/>
      <c r="R13" s="1"/>
      <c r="S13" s="9"/>
      <c r="Y13" s="18"/>
      <c r="Z13" s="44"/>
      <c r="AA13" s="19">
        <f t="shared" si="2"/>
        <v>9</v>
      </c>
      <c r="AB13" s="20">
        <v>2E-3</v>
      </c>
      <c r="AC13" s="20">
        <v>3.0000000000000001E-3</v>
      </c>
      <c r="AD13" s="20">
        <v>4.0000000000000001E-3</v>
      </c>
      <c r="AE13" s="20">
        <v>8.0000000000000002E-3</v>
      </c>
      <c r="AF13" s="20">
        <v>2.1999999999999999E-2</v>
      </c>
      <c r="AG13" s="20">
        <v>9.8000000000000004E-2</v>
      </c>
      <c r="AH13" s="20">
        <v>0.52800000000000002</v>
      </c>
      <c r="AI13" s="20">
        <v>2.2509999999999999</v>
      </c>
      <c r="AJ13" s="20">
        <v>9.5670000000000002</v>
      </c>
      <c r="AK13" s="20">
        <v>25.46</v>
      </c>
      <c r="AL13" s="20">
        <v>38.484000000000002</v>
      </c>
      <c r="AM13" s="41"/>
      <c r="AN13" s="42"/>
    </row>
    <row r="14" spans="2:40" ht="15" customHeight="1" x14ac:dyDescent="0.25">
      <c r="B14" s="3">
        <v>1000</v>
      </c>
      <c r="C14" s="3">
        <v>0.05</v>
      </c>
      <c r="D14" s="3">
        <v>12</v>
      </c>
      <c r="E14" s="4">
        <v>0.57099999999999995</v>
      </c>
      <c r="F14" s="4">
        <v>0.56899999999999995</v>
      </c>
      <c r="G14" s="4">
        <v>0.56899999999999995</v>
      </c>
      <c r="H14" s="5">
        <f t="shared" si="0"/>
        <v>0.56966666666666665</v>
      </c>
      <c r="I14" s="6">
        <v>5.8233333333333333</v>
      </c>
      <c r="J14" s="6">
        <v>3.6999999999999998E-2</v>
      </c>
      <c r="K14" s="15">
        <f>H3/H14</f>
        <v>9.3920421299005259</v>
      </c>
      <c r="L14" s="13">
        <f t="shared" si="1"/>
        <v>0.78267017749171053</v>
      </c>
      <c r="M14" s="1"/>
      <c r="N14" s="1"/>
      <c r="O14" s="1"/>
      <c r="Y14" s="18"/>
      <c r="Z14" s="44"/>
      <c r="AA14" s="19">
        <f t="shared" si="2"/>
        <v>10</v>
      </c>
      <c r="AB14" s="20">
        <v>2E-3</v>
      </c>
      <c r="AC14" s="20">
        <v>3.0000000000000001E-3</v>
      </c>
      <c r="AD14" s="20">
        <v>4.0000000000000001E-3</v>
      </c>
      <c r="AE14" s="20">
        <v>8.0000000000000002E-3</v>
      </c>
      <c r="AF14" s="20">
        <v>2.1000000000000001E-2</v>
      </c>
      <c r="AG14" s="20">
        <v>0.09</v>
      </c>
      <c r="AH14" s="20">
        <v>0.49099999999999999</v>
      </c>
      <c r="AI14" s="20">
        <v>2.0790000000000002</v>
      </c>
      <c r="AJ14" s="20">
        <v>8.7650000000000006</v>
      </c>
      <c r="AK14" s="20">
        <v>23.329000000000001</v>
      </c>
      <c r="AL14" s="20">
        <v>35.758000000000003</v>
      </c>
      <c r="AM14" s="41"/>
      <c r="AN14" s="42"/>
    </row>
    <row r="15" spans="2:40" ht="15" customHeight="1" x14ac:dyDescent="0.25">
      <c r="B15" s="3">
        <v>1000</v>
      </c>
      <c r="C15" s="3">
        <v>0.05</v>
      </c>
      <c r="D15" s="3">
        <v>13</v>
      </c>
      <c r="E15" s="4">
        <v>0.53700000000000003</v>
      </c>
      <c r="F15" s="4">
        <v>0.53800000000000003</v>
      </c>
      <c r="G15" s="4">
        <v>0.53600000000000003</v>
      </c>
      <c r="H15" s="5">
        <f t="shared" si="0"/>
        <v>0.53700000000000003</v>
      </c>
      <c r="I15" s="6">
        <v>5.8140000000000001</v>
      </c>
      <c r="J15" s="6">
        <v>3.4000000000000002E-2</v>
      </c>
      <c r="K15" s="15">
        <f>H3/H15</f>
        <v>9.963376784605833</v>
      </c>
      <c r="L15" s="13">
        <f t="shared" si="1"/>
        <v>0.76641359881583326</v>
      </c>
      <c r="M15" s="1"/>
      <c r="N15" s="1"/>
      <c r="O15" s="1"/>
      <c r="Y15" s="18"/>
      <c r="Z15" s="44"/>
      <c r="AA15" s="19">
        <f t="shared" si="2"/>
        <v>11</v>
      </c>
      <c r="AB15" s="20">
        <v>2E-3</v>
      </c>
      <c r="AC15" s="20">
        <v>3.0000000000000001E-3</v>
      </c>
      <c r="AD15" s="20">
        <v>4.0000000000000001E-3</v>
      </c>
      <c r="AE15" s="20">
        <v>8.0000000000000002E-3</v>
      </c>
      <c r="AF15" s="20">
        <v>0.02</v>
      </c>
      <c r="AG15" s="20">
        <v>8.4000000000000005E-2</v>
      </c>
      <c r="AH15" s="20">
        <v>0.46200000000000002</v>
      </c>
      <c r="AI15" s="20">
        <v>1.9359999999999999</v>
      </c>
      <c r="AJ15" s="20">
        <v>8.173</v>
      </c>
      <c r="AK15" s="20">
        <v>21.675999999999998</v>
      </c>
      <c r="AL15" s="20">
        <v>32.826000000000001</v>
      </c>
      <c r="AM15" s="41"/>
      <c r="AN15" s="42"/>
    </row>
    <row r="16" spans="2:40" ht="15" customHeight="1" x14ac:dyDescent="0.25">
      <c r="B16" s="3">
        <v>1000</v>
      </c>
      <c r="C16" s="3">
        <v>0.05</v>
      </c>
      <c r="D16" s="3">
        <v>14</v>
      </c>
      <c r="E16" s="4">
        <v>0.504</v>
      </c>
      <c r="F16" s="4">
        <v>0.504</v>
      </c>
      <c r="G16" s="4">
        <v>0.503</v>
      </c>
      <c r="H16" s="5">
        <f t="shared" si="0"/>
        <v>0.50366666666666671</v>
      </c>
      <c r="I16" s="6">
        <v>5.7753333333333332</v>
      </c>
      <c r="J16" s="6">
        <v>4.5999999999999999E-2</v>
      </c>
      <c r="K16" s="15">
        <f>H3/H16</f>
        <v>10.62276637988087</v>
      </c>
      <c r="L16" s="13">
        <f t="shared" si="1"/>
        <v>0.75876902713434791</v>
      </c>
      <c r="M16" s="1"/>
      <c r="N16" s="1"/>
      <c r="O16" s="1"/>
      <c r="Y16" s="18"/>
      <c r="Z16" s="44"/>
      <c r="AA16" s="19">
        <f t="shared" si="2"/>
        <v>12</v>
      </c>
      <c r="AB16" s="20">
        <v>3.0000000000000001E-3</v>
      </c>
      <c r="AC16" s="20">
        <v>3.0000000000000001E-3</v>
      </c>
      <c r="AD16" s="20">
        <v>4.0000000000000001E-3</v>
      </c>
      <c r="AE16" s="20">
        <v>8.0000000000000002E-3</v>
      </c>
      <c r="AF16" s="20">
        <v>1.9E-2</v>
      </c>
      <c r="AG16" s="20">
        <v>7.9000000000000001E-2</v>
      </c>
      <c r="AH16" s="20">
        <v>0.438</v>
      </c>
      <c r="AI16" s="20">
        <v>1.8240000000000001</v>
      </c>
      <c r="AJ16" s="20">
        <v>7.6029999999999998</v>
      </c>
      <c r="AK16" s="20">
        <v>20.248999999999999</v>
      </c>
      <c r="AL16" s="20">
        <v>30.763999999999999</v>
      </c>
      <c r="AM16" s="41"/>
      <c r="AN16" s="42"/>
    </row>
    <row r="17" spans="2:40" ht="15" customHeight="1" x14ac:dyDescent="0.25">
      <c r="B17" s="3">
        <v>1000</v>
      </c>
      <c r="C17" s="3">
        <v>0.05</v>
      </c>
      <c r="D17" s="3">
        <v>15</v>
      </c>
      <c r="E17" s="4">
        <v>0.47799999999999998</v>
      </c>
      <c r="F17" s="4">
        <v>0.48099999999999998</v>
      </c>
      <c r="G17" s="4">
        <v>0.47799999999999998</v>
      </c>
      <c r="H17" s="5">
        <f t="shared" si="0"/>
        <v>0.47899999999999993</v>
      </c>
      <c r="I17" s="6">
        <v>5.844666666666666</v>
      </c>
      <c r="J17" s="6">
        <v>3.6999999999999998E-2</v>
      </c>
      <c r="K17" s="15">
        <f>H3/H17</f>
        <v>11.169798190675017</v>
      </c>
      <c r="L17" s="13">
        <f t="shared" si="1"/>
        <v>0.74465321271166784</v>
      </c>
      <c r="M17" s="1"/>
      <c r="N17" s="1"/>
      <c r="O17" s="1"/>
      <c r="Y17" s="18"/>
      <c r="Z17" s="44"/>
      <c r="AA17" s="19">
        <f t="shared" si="2"/>
        <v>13</v>
      </c>
      <c r="AB17" s="20">
        <v>4.0000000000000001E-3</v>
      </c>
      <c r="AC17" s="20">
        <v>4.0000000000000001E-3</v>
      </c>
      <c r="AD17" s="20">
        <v>5.0000000000000001E-3</v>
      </c>
      <c r="AE17" s="20">
        <v>8.0000000000000002E-3</v>
      </c>
      <c r="AF17" s="20">
        <v>1.9E-2</v>
      </c>
      <c r="AG17" s="20">
        <v>7.4999999999999997E-2</v>
      </c>
      <c r="AH17" s="20">
        <v>0.41799999999999998</v>
      </c>
      <c r="AI17" s="20">
        <v>1.724</v>
      </c>
      <c r="AJ17" s="20">
        <v>7.202</v>
      </c>
      <c r="AK17" s="20">
        <v>19.036999999999999</v>
      </c>
      <c r="AL17" s="20">
        <v>29.033000000000001</v>
      </c>
      <c r="AM17" s="41"/>
      <c r="AN17" s="42"/>
    </row>
    <row r="18" spans="2:40" ht="15" customHeight="1" x14ac:dyDescent="0.25">
      <c r="B18" s="3">
        <v>1000</v>
      </c>
      <c r="C18" s="3">
        <v>0.05</v>
      </c>
      <c r="D18" s="3">
        <v>16</v>
      </c>
      <c r="E18" s="4">
        <v>0.46600000000000003</v>
      </c>
      <c r="F18" s="4">
        <v>0.46400000000000002</v>
      </c>
      <c r="G18" s="4">
        <v>0.45800000000000002</v>
      </c>
      <c r="H18" s="5">
        <f t="shared" si="0"/>
        <v>0.46266666666666673</v>
      </c>
      <c r="I18" s="6">
        <v>5.9463333333333326</v>
      </c>
      <c r="J18" s="10">
        <v>6.0999999999999999E-2</v>
      </c>
      <c r="K18" s="15">
        <f>H3/H18</f>
        <v>11.564121037463973</v>
      </c>
      <c r="L18" s="13">
        <f>K18/D18</f>
        <v>0.72275756484149833</v>
      </c>
      <c r="M18" s="1"/>
      <c r="N18" s="1"/>
      <c r="O18" s="1"/>
      <c r="Y18" s="18"/>
      <c r="Z18" s="44"/>
      <c r="AA18" s="19">
        <f t="shared" si="2"/>
        <v>14</v>
      </c>
      <c r="AB18" s="20">
        <v>3.0000000000000001E-3</v>
      </c>
      <c r="AC18" s="20">
        <v>4.0000000000000001E-3</v>
      </c>
      <c r="AD18" s="20">
        <v>4.0000000000000001E-3</v>
      </c>
      <c r="AE18" s="20">
        <v>8.0000000000000002E-3</v>
      </c>
      <c r="AF18" s="20">
        <v>1.7999999999999999E-2</v>
      </c>
      <c r="AG18" s="20">
        <v>7.0999999999999994E-2</v>
      </c>
      <c r="AH18" s="20">
        <v>0.4</v>
      </c>
      <c r="AI18" s="20">
        <v>1.6379999999999999</v>
      </c>
      <c r="AJ18" s="20">
        <v>6.819</v>
      </c>
      <c r="AK18" s="20">
        <v>18.047999999999998</v>
      </c>
      <c r="AL18" s="20">
        <v>27.847999999999999</v>
      </c>
      <c r="AM18" s="41"/>
      <c r="AN18" s="42"/>
    </row>
    <row r="19" spans="2:40" ht="14.25" customHeight="1" x14ac:dyDescent="0.25">
      <c r="M19" s="1"/>
      <c r="N19" s="1"/>
      <c r="O19" s="1"/>
      <c r="Y19" s="18"/>
      <c r="Z19" s="44"/>
      <c r="AA19" s="19">
        <f t="shared" si="2"/>
        <v>15</v>
      </c>
      <c r="AB19" s="20">
        <v>3.0000000000000001E-3</v>
      </c>
      <c r="AC19" s="20">
        <v>4.0000000000000001E-3</v>
      </c>
      <c r="AD19" s="20">
        <v>4.0000000000000001E-3</v>
      </c>
      <c r="AE19" s="20">
        <v>8.9999999999999993E-3</v>
      </c>
      <c r="AF19" s="20">
        <v>1.7999999999999999E-2</v>
      </c>
      <c r="AG19" s="20">
        <v>6.8000000000000005E-2</v>
      </c>
      <c r="AH19" s="20">
        <v>0.379</v>
      </c>
      <c r="AI19" s="20">
        <v>1.5589999999999999</v>
      </c>
      <c r="AJ19" s="20">
        <v>6.51</v>
      </c>
      <c r="AK19" s="20">
        <v>17.117000000000001</v>
      </c>
      <c r="AL19" s="20">
        <v>26.751000000000001</v>
      </c>
      <c r="AM19" s="41"/>
      <c r="AN19" s="42"/>
    </row>
    <row r="20" spans="2:40" ht="15" customHeight="1" x14ac:dyDescent="0.25">
      <c r="B20" s="3">
        <v>1000</v>
      </c>
      <c r="C20" s="3">
        <v>0.05</v>
      </c>
      <c r="D20" s="3">
        <v>8</v>
      </c>
      <c r="E20" s="4"/>
      <c r="F20" s="4"/>
      <c r="G20" s="4"/>
      <c r="H20" s="5">
        <v>0.80900000000000005</v>
      </c>
      <c r="I20" s="6"/>
      <c r="J20" s="6"/>
      <c r="K20" s="14">
        <f>H3/H20</f>
        <v>6.6135146271116589</v>
      </c>
      <c r="L20" s="13">
        <f>K20/D20</f>
        <v>0.82668932838895737</v>
      </c>
      <c r="M20" s="1"/>
      <c r="N20" s="1"/>
      <c r="O20" s="1"/>
      <c r="Y20" s="18"/>
      <c r="Z20" s="44"/>
      <c r="AA20" s="19">
        <f t="shared" si="2"/>
        <v>16</v>
      </c>
      <c r="AB20" s="20">
        <v>3.0000000000000001E-3</v>
      </c>
      <c r="AC20" s="20">
        <v>4.0000000000000001E-3</v>
      </c>
      <c r="AD20" s="20">
        <v>5.0000000000000001E-3</v>
      </c>
      <c r="AE20" s="20">
        <v>8.9999999999999993E-3</v>
      </c>
      <c r="AF20" s="17">
        <v>1.7000000000000001E-2</v>
      </c>
      <c r="AG20" s="17">
        <v>6.3E-2</v>
      </c>
      <c r="AH20" s="20">
        <v>0.40400000000000003</v>
      </c>
      <c r="AI20" s="17">
        <v>1.5680000000000001</v>
      </c>
      <c r="AJ20" s="17">
        <v>7.4269999999999996</v>
      </c>
      <c r="AK20" s="17">
        <v>17.518000000000001</v>
      </c>
      <c r="AL20" s="17">
        <v>26.021999999999998</v>
      </c>
      <c r="AM20" s="41"/>
      <c r="AN20" s="42"/>
    </row>
    <row r="21" spans="2:40" ht="15" x14ac:dyDescent="0.25">
      <c r="B21" s="3">
        <v>1000</v>
      </c>
      <c r="C21" s="3">
        <v>0.05</v>
      </c>
      <c r="D21" s="3">
        <v>10</v>
      </c>
      <c r="E21" s="4"/>
      <c r="F21" s="4"/>
      <c r="G21" s="4"/>
      <c r="H21" s="5">
        <v>0.66300000000000003</v>
      </c>
      <c r="I21" s="6"/>
      <c r="J21" s="6"/>
      <c r="K21" s="14">
        <f>H3/H21</f>
        <v>8.069884364002009</v>
      </c>
      <c r="L21" s="13">
        <f t="shared" ref="L21:L31" si="3">K21/D21</f>
        <v>0.8069884364002009</v>
      </c>
      <c r="M21" s="1"/>
      <c r="N21" s="1"/>
      <c r="O21" s="1"/>
      <c r="Z21" s="43" t="s">
        <v>14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</row>
    <row r="22" spans="2:40" ht="15" x14ac:dyDescent="0.25">
      <c r="B22" s="3">
        <v>1000</v>
      </c>
      <c r="C22" s="3">
        <v>0.05</v>
      </c>
      <c r="D22" s="3">
        <v>12</v>
      </c>
      <c r="E22" s="4"/>
      <c r="F22" s="4"/>
      <c r="G22" s="4"/>
      <c r="H22" s="5">
        <v>0.56899999999999995</v>
      </c>
      <c r="I22" s="6"/>
      <c r="J22" s="6"/>
      <c r="K22" s="14">
        <f>H3/H22</f>
        <v>9.4030462800234318</v>
      </c>
      <c r="L22" s="13">
        <f t="shared" si="3"/>
        <v>0.78358719000195265</v>
      </c>
      <c r="M22" s="1"/>
      <c r="N22" s="1"/>
      <c r="O22" s="1"/>
      <c r="Z22" s="38" t="s">
        <v>12</v>
      </c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</row>
    <row r="23" spans="2:40" ht="15" x14ac:dyDescent="0.25">
      <c r="B23" s="3">
        <v>1000</v>
      </c>
      <c r="C23" s="3">
        <v>0.05</v>
      </c>
      <c r="D23" s="3">
        <v>14</v>
      </c>
      <c r="E23" s="4"/>
      <c r="F23" s="4"/>
      <c r="G23" s="4"/>
      <c r="H23" s="5">
        <v>0.503</v>
      </c>
      <c r="I23" s="6"/>
      <c r="J23" s="6"/>
      <c r="K23" s="14">
        <f>H3/H23</f>
        <v>10.636845593108017</v>
      </c>
      <c r="L23" s="13">
        <f t="shared" si="3"/>
        <v>0.7597746852220012</v>
      </c>
      <c r="M23" s="1"/>
      <c r="N23" s="1"/>
      <c r="O23" s="1"/>
      <c r="Z23" s="45"/>
      <c r="AA23" s="45"/>
      <c r="AB23" s="37" t="s">
        <v>10</v>
      </c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2:40" ht="15" customHeight="1" x14ac:dyDescent="0.25">
      <c r="B24" s="3">
        <v>1000</v>
      </c>
      <c r="C24" s="3">
        <v>0.05</v>
      </c>
      <c r="D24" s="3">
        <v>16</v>
      </c>
      <c r="E24" s="4"/>
      <c r="F24" s="4"/>
      <c r="G24" s="4"/>
      <c r="H24" s="5">
        <v>0.45700000000000002</v>
      </c>
      <c r="I24" s="6"/>
      <c r="J24" s="6"/>
      <c r="K24" s="14">
        <f>H3/H24</f>
        <v>11.707512764405541</v>
      </c>
      <c r="L24" s="13">
        <f t="shared" si="3"/>
        <v>0.73171954777534631</v>
      </c>
      <c r="M24" s="1"/>
      <c r="N24" s="1"/>
      <c r="O24" s="1"/>
      <c r="Z24" s="45"/>
      <c r="AA24" s="45"/>
      <c r="AB24" s="19">
        <v>10</v>
      </c>
      <c r="AC24" s="19">
        <v>50</v>
      </c>
      <c r="AD24" s="19">
        <v>100</v>
      </c>
      <c r="AE24" s="19">
        <v>250</v>
      </c>
      <c r="AF24" s="19">
        <v>500</v>
      </c>
      <c r="AG24" s="19">
        <v>1000</v>
      </c>
      <c r="AH24" s="19">
        <v>2500</v>
      </c>
      <c r="AI24" s="19">
        <v>5000</v>
      </c>
      <c r="AJ24" s="19">
        <v>10000</v>
      </c>
      <c r="AK24" s="19">
        <v>15000</v>
      </c>
      <c r="AL24" s="19">
        <v>20000</v>
      </c>
      <c r="AM24" s="39"/>
      <c r="AN24" s="40"/>
    </row>
    <row r="25" spans="2:40" ht="15" customHeight="1" x14ac:dyDescent="0.25">
      <c r="B25" s="3">
        <v>1000</v>
      </c>
      <c r="C25" s="3">
        <v>0.05</v>
      </c>
      <c r="D25" s="3">
        <v>18</v>
      </c>
      <c r="E25" s="4"/>
      <c r="F25" s="4"/>
      <c r="G25" s="4"/>
      <c r="H25" s="5">
        <v>0.753</v>
      </c>
      <c r="I25" s="6"/>
      <c r="J25" s="6"/>
      <c r="K25" s="14">
        <f>H3/H25</f>
        <v>7.105356352368303</v>
      </c>
      <c r="L25" s="13">
        <f t="shared" si="3"/>
        <v>0.39474201957601684</v>
      </c>
      <c r="M25" s="1"/>
      <c r="N25" s="1"/>
      <c r="O25" s="1"/>
      <c r="Z25" s="44" t="s">
        <v>11</v>
      </c>
      <c r="AA25" s="19">
        <v>1</v>
      </c>
      <c r="AB25" s="20">
        <f>AB5/AB5</f>
        <v>1</v>
      </c>
      <c r="AC25" s="20">
        <f t="shared" ref="AC25:AL25" si="4">AC5/AC5</f>
        <v>1</v>
      </c>
      <c r="AD25" s="20">
        <f t="shared" si="4"/>
        <v>1</v>
      </c>
      <c r="AE25" s="20">
        <f t="shared" si="4"/>
        <v>1</v>
      </c>
      <c r="AF25" s="20">
        <f t="shared" si="4"/>
        <v>1</v>
      </c>
      <c r="AG25" s="20">
        <f t="shared" si="4"/>
        <v>1</v>
      </c>
      <c r="AH25" s="20">
        <f t="shared" si="4"/>
        <v>1</v>
      </c>
      <c r="AI25" s="20">
        <f t="shared" si="4"/>
        <v>1</v>
      </c>
      <c r="AJ25" s="20">
        <f t="shared" si="4"/>
        <v>1</v>
      </c>
      <c r="AK25" s="20">
        <f t="shared" si="4"/>
        <v>1</v>
      </c>
      <c r="AL25" s="20">
        <f t="shared" si="4"/>
        <v>1</v>
      </c>
      <c r="AM25" s="41"/>
      <c r="AN25" s="42"/>
    </row>
    <row r="26" spans="2:40" ht="15" customHeight="1" x14ac:dyDescent="0.25">
      <c r="B26" s="3">
        <v>1000</v>
      </c>
      <c r="C26" s="3">
        <v>0.05</v>
      </c>
      <c r="D26" s="3">
        <v>20</v>
      </c>
      <c r="E26" s="4"/>
      <c r="F26" s="4"/>
      <c r="G26" s="4"/>
      <c r="H26" s="5">
        <v>0.73699999999999999</v>
      </c>
      <c r="I26" s="6"/>
      <c r="J26" s="6"/>
      <c r="K26" s="14">
        <f>H3/H26</f>
        <v>7.2596110357304378</v>
      </c>
      <c r="L26" s="13">
        <f t="shared" si="3"/>
        <v>0.36298055178652189</v>
      </c>
      <c r="M26" s="1"/>
      <c r="N26" s="1"/>
      <c r="O26" s="1"/>
      <c r="Z26" s="44"/>
      <c r="AA26" s="19">
        <v>2</v>
      </c>
      <c r="AB26" s="20">
        <f t="shared" ref="AB26:AL26" si="5">AB5/AB6</f>
        <v>1</v>
      </c>
      <c r="AC26" s="20">
        <f t="shared" si="5"/>
        <v>1</v>
      </c>
      <c r="AD26" s="20">
        <f t="shared" si="5"/>
        <v>1.25</v>
      </c>
      <c r="AE26" s="20">
        <f t="shared" si="5"/>
        <v>1.5555555555555558</v>
      </c>
      <c r="AF26" s="20">
        <f t="shared" si="5"/>
        <v>1.7931034482758619</v>
      </c>
      <c r="AG26" s="20">
        <f t="shared" si="5"/>
        <v>1.7896551724137932</v>
      </c>
      <c r="AH26" s="20">
        <f t="shared" si="5"/>
        <v>1.8437327443401437</v>
      </c>
      <c r="AI26" s="20">
        <f t="shared" si="5"/>
        <v>1.9027508717551336</v>
      </c>
      <c r="AJ26" s="20">
        <f t="shared" si="5"/>
        <v>1.8404046997389032</v>
      </c>
      <c r="AK26" s="20">
        <f t="shared" si="5"/>
        <v>1.8914145226336563</v>
      </c>
      <c r="AL26" s="20">
        <f t="shared" si="5"/>
        <v>1.9285760976141191</v>
      </c>
      <c r="AM26" s="41"/>
      <c r="AN26" s="42"/>
    </row>
    <row r="27" spans="2:40" ht="15" customHeight="1" x14ac:dyDescent="0.25">
      <c r="B27" s="3">
        <v>1000</v>
      </c>
      <c r="C27" s="3">
        <v>0.05</v>
      </c>
      <c r="D27" s="3">
        <v>22</v>
      </c>
      <c r="E27" s="4"/>
      <c r="F27" s="4"/>
      <c r="G27" s="4"/>
      <c r="H27" s="5">
        <v>0.73</v>
      </c>
      <c r="I27" s="6"/>
      <c r="J27" s="6"/>
      <c r="K27" s="14">
        <f>H3/H27</f>
        <v>7.3292237442922366</v>
      </c>
      <c r="L27" s="13">
        <f t="shared" si="3"/>
        <v>0.33314653383146531</v>
      </c>
      <c r="M27" s="1"/>
      <c r="N27" s="1"/>
      <c r="O27" s="1"/>
      <c r="Z27" s="44"/>
      <c r="AA27" s="19">
        <f>AA26+1</f>
        <v>3</v>
      </c>
      <c r="AB27" s="20">
        <f t="shared" ref="AB27:AL27" si="6">AB5/AB7</f>
        <v>1</v>
      </c>
      <c r="AC27" s="20">
        <f t="shared" si="6"/>
        <v>1</v>
      </c>
      <c r="AD27" s="20">
        <f t="shared" si="6"/>
        <v>1.6666666666666667</v>
      </c>
      <c r="AE27" s="20">
        <f t="shared" si="6"/>
        <v>2</v>
      </c>
      <c r="AF27" s="20">
        <f t="shared" si="6"/>
        <v>2.4761904761904758</v>
      </c>
      <c r="AG27" s="20">
        <f t="shared" si="6"/>
        <v>2.4951923076923079</v>
      </c>
      <c r="AH27" s="20">
        <f t="shared" si="6"/>
        <v>2.6458003169572106</v>
      </c>
      <c r="AI27" s="20">
        <f t="shared" si="6"/>
        <v>2.6126972867529705</v>
      </c>
      <c r="AJ27" s="20">
        <f t="shared" si="6"/>
        <v>2.693867801615565</v>
      </c>
      <c r="AK27" s="20">
        <f t="shared" si="6"/>
        <v>2.7053380014497894</v>
      </c>
      <c r="AL27" s="20">
        <f t="shared" si="6"/>
        <v>2.7523243881961501</v>
      </c>
      <c r="AM27" s="41"/>
      <c r="AN27" s="42"/>
    </row>
    <row r="28" spans="2:40" ht="15" customHeight="1" x14ac:dyDescent="0.25">
      <c r="B28" s="3">
        <v>1000</v>
      </c>
      <c r="C28" s="3">
        <v>0.05</v>
      </c>
      <c r="D28" s="3">
        <v>24</v>
      </c>
      <c r="E28" s="4"/>
      <c r="F28" s="4"/>
      <c r="G28" s="4"/>
      <c r="H28" s="5">
        <v>0.73799999999999999</v>
      </c>
      <c r="I28" s="6"/>
      <c r="J28" s="6"/>
      <c r="K28" s="14">
        <f>H3/H28</f>
        <v>7.2497741644083096</v>
      </c>
      <c r="L28" s="13">
        <f t="shared" si="3"/>
        <v>0.3020739235170129</v>
      </c>
      <c r="M28" s="1"/>
      <c r="N28" s="1"/>
      <c r="O28" s="1"/>
      <c r="Z28" s="44"/>
      <c r="AA28" s="19">
        <f t="shared" ref="AA28:AA40" si="7">AA27+1</f>
        <v>4</v>
      </c>
      <c r="AB28" s="20">
        <f t="shared" ref="AB28:AL28" si="8">AB5/AB8</f>
        <v>1</v>
      </c>
      <c r="AC28" s="20">
        <f t="shared" si="8"/>
        <v>1</v>
      </c>
      <c r="AD28" s="20">
        <f t="shared" si="8"/>
        <v>1.6666666666666667</v>
      </c>
      <c r="AE28" s="20">
        <f t="shared" si="8"/>
        <v>2.3333333333333335</v>
      </c>
      <c r="AF28" s="20">
        <f t="shared" si="8"/>
        <v>2.9714285714285711</v>
      </c>
      <c r="AG28" s="20">
        <f t="shared" si="8"/>
        <v>3.1077844311377243</v>
      </c>
      <c r="AH28" s="20">
        <f t="shared" si="8"/>
        <v>3.3190854870775346</v>
      </c>
      <c r="AI28" s="20">
        <f t="shared" si="8"/>
        <v>3.430267753201397</v>
      </c>
      <c r="AJ28" s="20">
        <f t="shared" si="8"/>
        <v>3.3784858387799561</v>
      </c>
      <c r="AK28" s="20">
        <f t="shared" si="8"/>
        <v>3.4963721894434703</v>
      </c>
      <c r="AL28" s="20">
        <f t="shared" si="8"/>
        <v>3.5467696047657844</v>
      </c>
      <c r="AM28" s="41"/>
      <c r="AN28" s="42"/>
    </row>
    <row r="29" spans="2:40" ht="15" customHeight="1" x14ac:dyDescent="0.25">
      <c r="B29" s="3">
        <v>1000</v>
      </c>
      <c r="C29" s="3">
        <v>0.05</v>
      </c>
      <c r="D29" s="3">
        <v>26</v>
      </c>
      <c r="E29" s="4"/>
      <c r="F29" s="4"/>
      <c r="G29" s="4"/>
      <c r="H29" s="5">
        <v>0.74199999999999999</v>
      </c>
      <c r="I29" s="6"/>
      <c r="J29" s="6"/>
      <c r="K29" s="14">
        <f>H3/H29</f>
        <v>7.2106918238993698</v>
      </c>
      <c r="L29" s="13">
        <f t="shared" si="3"/>
        <v>0.27733430091920652</v>
      </c>
      <c r="M29" s="1"/>
      <c r="N29" s="1"/>
      <c r="O29" s="1"/>
      <c r="Z29" s="44"/>
      <c r="AA29" s="19">
        <f t="shared" si="7"/>
        <v>5</v>
      </c>
      <c r="AB29" s="20">
        <f t="shared" ref="AB29:AL29" si="9">AB5/AB9</f>
        <v>1</v>
      </c>
      <c r="AC29" s="20">
        <f t="shared" si="9"/>
        <v>1</v>
      </c>
      <c r="AD29" s="20">
        <f t="shared" si="9"/>
        <v>1.6666666666666667</v>
      </c>
      <c r="AE29" s="20">
        <f t="shared" si="9"/>
        <v>2.8</v>
      </c>
      <c r="AF29" s="20">
        <f t="shared" si="9"/>
        <v>3.4666666666666668</v>
      </c>
      <c r="AG29" s="20">
        <f t="shared" si="9"/>
        <v>3.1265060240963853</v>
      </c>
      <c r="AH29" s="20">
        <f t="shared" si="9"/>
        <v>4.0277442702050665</v>
      </c>
      <c r="AI29" s="20">
        <f t="shared" si="9"/>
        <v>4.0879578246392896</v>
      </c>
      <c r="AJ29" s="20">
        <f t="shared" si="9"/>
        <v>4.0544480031374599</v>
      </c>
      <c r="AK29" s="20">
        <f t="shared" si="9"/>
        <v>4.2164903846153843</v>
      </c>
      <c r="AL29" s="20">
        <f t="shared" si="9"/>
        <v>4.2321889643301143</v>
      </c>
      <c r="AM29" s="41"/>
      <c r="AN29" s="42"/>
    </row>
    <row r="30" spans="2:40" ht="15" customHeight="1" x14ac:dyDescent="0.25">
      <c r="B30" s="3">
        <v>1000</v>
      </c>
      <c r="C30" s="3">
        <v>0.05</v>
      </c>
      <c r="D30" s="3">
        <v>28</v>
      </c>
      <c r="E30" s="4"/>
      <c r="F30" s="4"/>
      <c r="G30" s="4"/>
      <c r="H30" s="5">
        <v>0.73299999999999998</v>
      </c>
      <c r="I30" s="6"/>
      <c r="J30" s="6"/>
      <c r="K30" s="14">
        <f>H3/H30</f>
        <v>7.2992269213278753</v>
      </c>
      <c r="L30" s="13">
        <f t="shared" si="3"/>
        <v>0.26068667576170984</v>
      </c>
      <c r="M30" s="1"/>
      <c r="N30" s="1"/>
      <c r="O30" s="1"/>
      <c r="Z30" s="44"/>
      <c r="AA30" s="19">
        <f t="shared" si="7"/>
        <v>6</v>
      </c>
      <c r="AB30" s="20">
        <f t="shared" ref="AB30:AL30" si="10">AB5/AB10</f>
        <v>1</v>
      </c>
      <c r="AC30" s="20">
        <f t="shared" si="10"/>
        <v>1</v>
      </c>
      <c r="AD30" s="20">
        <f t="shared" si="10"/>
        <v>1.6666666666666667</v>
      </c>
      <c r="AE30" s="20">
        <f t="shared" si="10"/>
        <v>2.8</v>
      </c>
      <c r="AF30" s="20">
        <f t="shared" si="10"/>
        <v>3.8518518518518516</v>
      </c>
      <c r="AG30" s="20">
        <f t="shared" si="10"/>
        <v>3.7338129496402876</v>
      </c>
      <c r="AH30" s="20">
        <f t="shared" si="10"/>
        <v>4.6182572614107888</v>
      </c>
      <c r="AI30" s="20">
        <f t="shared" si="10"/>
        <v>4.7403474903474905</v>
      </c>
      <c r="AJ30" s="20">
        <f t="shared" si="10"/>
        <v>4.8170381299992231</v>
      </c>
      <c r="AK30" s="20">
        <f t="shared" si="10"/>
        <v>4.9182929564827278</v>
      </c>
      <c r="AL30" s="20">
        <f t="shared" si="10"/>
        <v>5.02376267594975</v>
      </c>
      <c r="AM30" s="41"/>
      <c r="AN30" s="42"/>
    </row>
    <row r="31" spans="2:40" ht="15" customHeight="1" x14ac:dyDescent="0.25">
      <c r="B31" s="3">
        <v>1000</v>
      </c>
      <c r="C31" s="3">
        <v>0.05</v>
      </c>
      <c r="D31" s="3">
        <v>30</v>
      </c>
      <c r="E31" s="4"/>
      <c r="F31" s="4"/>
      <c r="G31" s="4"/>
      <c r="H31" s="5">
        <v>0.73499999999999999</v>
      </c>
      <c r="I31" s="6"/>
      <c r="J31" s="6"/>
      <c r="K31" s="14">
        <f>H3/H31</f>
        <v>7.2793650793650784</v>
      </c>
      <c r="L31" s="13">
        <f t="shared" si="3"/>
        <v>0.24264550264550261</v>
      </c>
      <c r="M31" s="1"/>
      <c r="N31" s="1"/>
      <c r="O31" s="1"/>
      <c r="P31" s="1"/>
      <c r="Q31" s="1"/>
      <c r="R31" s="1"/>
      <c r="S31" s="9"/>
      <c r="Z31" s="44"/>
      <c r="AA31" s="19">
        <f t="shared" si="7"/>
        <v>7</v>
      </c>
      <c r="AB31" s="20">
        <f t="shared" ref="AB31:AL31" si="11">AB5/AB11</f>
        <v>1</v>
      </c>
      <c r="AC31" s="20">
        <f t="shared" si="11"/>
        <v>1</v>
      </c>
      <c r="AD31" s="20">
        <f t="shared" si="11"/>
        <v>1.25</v>
      </c>
      <c r="AE31" s="20">
        <f t="shared" si="11"/>
        <v>3.1111111111111116</v>
      </c>
      <c r="AF31" s="20">
        <f t="shared" si="11"/>
        <v>4.1599999999999993</v>
      </c>
      <c r="AG31" s="20">
        <f t="shared" si="11"/>
        <v>4.2892561983471076</v>
      </c>
      <c r="AH31" s="20">
        <f t="shared" si="11"/>
        <v>5.2748815165876772</v>
      </c>
      <c r="AI31" s="20">
        <f t="shared" si="11"/>
        <v>5.3789704271631988</v>
      </c>
      <c r="AJ31" s="20">
        <f t="shared" si="11"/>
        <v>5.4041644885868614</v>
      </c>
      <c r="AK31" s="20">
        <f t="shared" si="11"/>
        <v>5.5691516383032766</v>
      </c>
      <c r="AL31" s="20">
        <f t="shared" si="11"/>
        <v>5.6472990216928967</v>
      </c>
      <c r="AM31" s="41"/>
      <c r="AN31" s="42"/>
    </row>
    <row r="32" spans="2:40" ht="15" customHeight="1" x14ac:dyDescent="0.25">
      <c r="B32" s="3">
        <v>1000</v>
      </c>
      <c r="C32" s="3">
        <v>0.05</v>
      </c>
      <c r="D32" s="3">
        <v>32</v>
      </c>
      <c r="E32" s="4"/>
      <c r="F32" s="4"/>
      <c r="G32" s="4"/>
      <c r="H32" s="5">
        <v>0.73899999999999999</v>
      </c>
      <c r="I32" s="6"/>
      <c r="J32" s="6"/>
      <c r="K32" s="14">
        <f>H3/H32</f>
        <v>7.2399639152007209</v>
      </c>
      <c r="L32" s="13">
        <f>K32/D32</f>
        <v>0.22624887235002253</v>
      </c>
      <c r="M32" s="1"/>
      <c r="N32" s="1"/>
      <c r="O32" s="1"/>
      <c r="P32" s="1"/>
      <c r="Q32" s="1"/>
      <c r="Z32" s="44"/>
      <c r="AA32" s="19">
        <f t="shared" si="7"/>
        <v>8</v>
      </c>
      <c r="AB32" s="20">
        <f t="shared" ref="AB32:AL32" si="12">AB5/AB12</f>
        <v>1</v>
      </c>
      <c r="AC32" s="20">
        <f t="shared" si="12"/>
        <v>1</v>
      </c>
      <c r="AD32" s="20">
        <f t="shared" si="12"/>
        <v>1.6666666666666667</v>
      </c>
      <c r="AE32" s="20">
        <f t="shared" si="12"/>
        <v>3.1111111111111116</v>
      </c>
      <c r="AF32" s="20">
        <f t="shared" si="12"/>
        <v>4.5217391304347823</v>
      </c>
      <c r="AG32" s="20">
        <f t="shared" si="12"/>
        <v>4.8055555555555554</v>
      </c>
      <c r="AH32" s="20">
        <f t="shared" si="12"/>
        <v>5.7868284228769502</v>
      </c>
      <c r="AI32" s="20">
        <f t="shared" si="12"/>
        <v>5.96719319562576</v>
      </c>
      <c r="AJ32" s="20">
        <f t="shared" si="12"/>
        <v>6.0445332293899821</v>
      </c>
      <c r="AK32" s="20">
        <f t="shared" si="12"/>
        <v>6.3007291928589391</v>
      </c>
      <c r="AL32" s="20">
        <f t="shared" si="12"/>
        <v>6.3075680554895719</v>
      </c>
      <c r="AM32" s="41"/>
      <c r="AN32" s="42"/>
    </row>
    <row r="33" spans="2:40" ht="15" customHeight="1" x14ac:dyDescent="0.25">
      <c r="B33" s="7"/>
      <c r="C33" s="7"/>
      <c r="D33" s="7"/>
      <c r="E33" s="7"/>
      <c r="F33" s="33" t="s">
        <v>18</v>
      </c>
      <c r="G33" s="33" t="s">
        <v>19</v>
      </c>
      <c r="H33" s="7"/>
      <c r="I33" s="7"/>
      <c r="J33" s="7"/>
      <c r="K33" s="7"/>
      <c r="L33" s="33" t="s">
        <v>18</v>
      </c>
      <c r="M33" s="33" t="s">
        <v>19</v>
      </c>
      <c r="O33" s="1"/>
      <c r="P33" s="1"/>
      <c r="Q33" s="1"/>
      <c r="R33" s="33" t="s">
        <v>18</v>
      </c>
      <c r="S33" s="33" t="s">
        <v>19</v>
      </c>
      <c r="Z33" s="44"/>
      <c r="AA33" s="19">
        <f t="shared" si="7"/>
        <v>9</v>
      </c>
      <c r="AB33" s="20">
        <f t="shared" ref="AB33:AL33" si="13">AB5/AB13</f>
        <v>1</v>
      </c>
      <c r="AC33" s="20">
        <f t="shared" si="13"/>
        <v>1</v>
      </c>
      <c r="AD33" s="20">
        <f t="shared" si="13"/>
        <v>1.25</v>
      </c>
      <c r="AE33" s="20">
        <f t="shared" si="13"/>
        <v>3.5</v>
      </c>
      <c r="AF33" s="20">
        <f t="shared" si="13"/>
        <v>4.7272727272727275</v>
      </c>
      <c r="AG33" s="20">
        <f t="shared" si="13"/>
        <v>5.295918367346939</v>
      </c>
      <c r="AH33" s="20">
        <f t="shared" si="13"/>
        <v>6.3238636363636358</v>
      </c>
      <c r="AI33" s="20">
        <f t="shared" si="13"/>
        <v>6.5450910706352738</v>
      </c>
      <c r="AJ33" s="20">
        <f t="shared" si="13"/>
        <v>6.4836416849587115</v>
      </c>
      <c r="AK33" s="20">
        <f t="shared" si="13"/>
        <v>6.8894736842105262</v>
      </c>
      <c r="AL33" s="20">
        <f t="shared" si="13"/>
        <v>6.8999064546304956</v>
      </c>
      <c r="AM33" s="41"/>
      <c r="AN33" s="42"/>
    </row>
    <row r="34" spans="2:40" ht="15" customHeight="1" x14ac:dyDescent="0.25">
      <c r="B34" s="3">
        <v>500</v>
      </c>
      <c r="C34" s="3">
        <v>0.05</v>
      </c>
      <c r="D34" s="3">
        <v>1</v>
      </c>
      <c r="E34" s="5">
        <v>0.86299999999999999</v>
      </c>
      <c r="F34" s="34">
        <v>1</v>
      </c>
      <c r="G34" s="34">
        <v>100</v>
      </c>
      <c r="H34" s="3">
        <v>4000</v>
      </c>
      <c r="I34" s="3">
        <v>0.05</v>
      </c>
      <c r="J34" s="3">
        <v>1</v>
      </c>
      <c r="K34" s="5">
        <f>47.513 +60</f>
        <v>107.51300000000001</v>
      </c>
      <c r="L34" s="34">
        <v>1</v>
      </c>
      <c r="M34" s="34">
        <v>100</v>
      </c>
      <c r="N34" s="3">
        <v>8000</v>
      </c>
      <c r="O34" s="3">
        <v>0.05</v>
      </c>
      <c r="P34" s="3">
        <v>1</v>
      </c>
      <c r="Q34" s="5">
        <f xml:space="preserve"> 50.57+(8*60)</f>
        <v>530.57000000000005</v>
      </c>
      <c r="R34" s="34">
        <v>1</v>
      </c>
      <c r="S34" s="34">
        <v>100</v>
      </c>
      <c r="Z34" s="44"/>
      <c r="AA34" s="19">
        <f t="shared" si="7"/>
        <v>10</v>
      </c>
      <c r="AB34" s="20">
        <f t="shared" ref="AB34:AL34" si="14">AB5/AB14</f>
        <v>1</v>
      </c>
      <c r="AC34" s="20">
        <f t="shared" si="14"/>
        <v>1</v>
      </c>
      <c r="AD34" s="20">
        <f t="shared" si="14"/>
        <v>1.25</v>
      </c>
      <c r="AE34" s="20">
        <f t="shared" si="14"/>
        <v>3.5</v>
      </c>
      <c r="AF34" s="20">
        <f t="shared" si="14"/>
        <v>4.9523809523809517</v>
      </c>
      <c r="AG34" s="20">
        <f t="shared" si="14"/>
        <v>5.7666666666666675</v>
      </c>
      <c r="AH34" s="20">
        <f t="shared" si="14"/>
        <v>6.8004073319755598</v>
      </c>
      <c r="AI34" s="20">
        <f t="shared" si="14"/>
        <v>7.0865800865800859</v>
      </c>
      <c r="AJ34" s="20">
        <f t="shared" si="14"/>
        <v>7.0768967484312597</v>
      </c>
      <c r="AK34" s="20">
        <f t="shared" si="14"/>
        <v>7.5187963478931801</v>
      </c>
      <c r="AL34" s="20">
        <f t="shared" si="14"/>
        <v>7.425918675541137</v>
      </c>
      <c r="AM34" s="41"/>
      <c r="AN34" s="42"/>
    </row>
    <row r="35" spans="2:40" ht="15" customHeight="1" x14ac:dyDescent="0.25">
      <c r="B35" s="3">
        <v>500</v>
      </c>
      <c r="C35" s="3">
        <v>0.05</v>
      </c>
      <c r="D35" s="3">
        <v>4</v>
      </c>
      <c r="E35" s="5">
        <v>0.249</v>
      </c>
      <c r="F35" s="35">
        <f>E34/E35</f>
        <v>3.4658634538152611</v>
      </c>
      <c r="G35" s="36">
        <f>F35/D35 * 100</f>
        <v>86.646586345381522</v>
      </c>
      <c r="H35" s="25">
        <v>4000</v>
      </c>
      <c r="I35" s="25">
        <v>0.05</v>
      </c>
      <c r="J35" s="25">
        <v>4</v>
      </c>
      <c r="K35" s="5">
        <v>30.050999999999998</v>
      </c>
      <c r="L35" s="35">
        <f>K34/K35</f>
        <v>3.5776846028418361</v>
      </c>
      <c r="M35" s="36">
        <f>L35/J35 * 100</f>
        <v>89.442115071045905</v>
      </c>
      <c r="N35" s="25">
        <v>8000</v>
      </c>
      <c r="O35" s="25">
        <v>0.05</v>
      </c>
      <c r="P35" s="25">
        <v>4</v>
      </c>
      <c r="Q35" s="5">
        <f xml:space="preserve"> 25.767 + (2*60)</f>
        <v>145.767</v>
      </c>
      <c r="R35" s="35">
        <f>Q34/Q35</f>
        <v>3.6398498974390643</v>
      </c>
      <c r="S35" s="36">
        <f>R35/P35 * 100</f>
        <v>90.996247435976613</v>
      </c>
      <c r="Z35" s="44"/>
      <c r="AA35" s="19">
        <f t="shared" si="7"/>
        <v>11</v>
      </c>
      <c r="AB35" s="20">
        <f t="shared" ref="AB35:AL35" si="15">AB5/AB15</f>
        <v>1</v>
      </c>
      <c r="AC35" s="20">
        <f t="shared" si="15"/>
        <v>1</v>
      </c>
      <c r="AD35" s="20">
        <f t="shared" si="15"/>
        <v>1.25</v>
      </c>
      <c r="AE35" s="20">
        <f t="shared" si="15"/>
        <v>3.5</v>
      </c>
      <c r="AF35" s="20">
        <f t="shared" si="15"/>
        <v>5.1999999999999993</v>
      </c>
      <c r="AG35" s="20">
        <f t="shared" si="15"/>
        <v>6.1785714285714288</v>
      </c>
      <c r="AH35" s="20">
        <f t="shared" si="15"/>
        <v>7.2272727272727266</v>
      </c>
      <c r="AI35" s="20">
        <f t="shared" si="15"/>
        <v>7.6100206611570256</v>
      </c>
      <c r="AJ35" s="20">
        <f t="shared" si="15"/>
        <v>7.5895020188425297</v>
      </c>
      <c r="AK35" s="20">
        <f t="shared" si="15"/>
        <v>8.0921756781694043</v>
      </c>
      <c r="AL35" s="20">
        <f t="shared" si="15"/>
        <v>8.0891975872783775</v>
      </c>
      <c r="AM35" s="41"/>
      <c r="AN35" s="42"/>
    </row>
    <row r="36" spans="2:40" ht="14.25" customHeight="1" x14ac:dyDescent="0.25">
      <c r="B36" s="3">
        <v>500</v>
      </c>
      <c r="C36" s="3">
        <v>0.05</v>
      </c>
      <c r="D36" s="3">
        <v>8</v>
      </c>
      <c r="E36" s="5">
        <v>0.14399999999999999</v>
      </c>
      <c r="F36" s="35">
        <f>E34/E36</f>
        <v>5.9930555555555562</v>
      </c>
      <c r="G36" s="36">
        <f t="shared" ref="G36:G37" si="16">F36/D36 * 100</f>
        <v>74.913194444444457</v>
      </c>
      <c r="H36" s="25">
        <v>4000</v>
      </c>
      <c r="I36" s="25">
        <v>0.05</v>
      </c>
      <c r="J36" s="25">
        <v>8</v>
      </c>
      <c r="K36" s="5">
        <v>15.789</v>
      </c>
      <c r="L36" s="35">
        <f>K34/K36</f>
        <v>6.809360947495092</v>
      </c>
      <c r="M36" s="36">
        <f t="shared" ref="M36:M37" si="17">L36/J36 * 100</f>
        <v>85.117011843688644</v>
      </c>
      <c r="N36" s="25">
        <v>8000</v>
      </c>
      <c r="O36" s="25">
        <v>0.05</v>
      </c>
      <c r="P36" s="25">
        <v>8</v>
      </c>
      <c r="Q36" s="5">
        <f>15.899 +60</f>
        <v>75.899000000000001</v>
      </c>
      <c r="R36" s="35">
        <f>Q34/Q36</f>
        <v>6.9904741827955581</v>
      </c>
      <c r="S36" s="36">
        <f t="shared" ref="S36:S37" si="18">R36/P36 * 100</f>
        <v>87.380927284944477</v>
      </c>
      <c r="Z36" s="44"/>
      <c r="AA36" s="19">
        <f t="shared" si="7"/>
        <v>12</v>
      </c>
      <c r="AB36" s="20">
        <f t="shared" ref="AB36:AL36" si="19">AB5/AB16</f>
        <v>0.66666666666666663</v>
      </c>
      <c r="AC36" s="20">
        <f t="shared" si="19"/>
        <v>1</v>
      </c>
      <c r="AD36" s="20">
        <f t="shared" si="19"/>
        <v>1.25</v>
      </c>
      <c r="AE36" s="20">
        <f t="shared" si="19"/>
        <v>3.5</v>
      </c>
      <c r="AF36" s="20">
        <f t="shared" si="19"/>
        <v>5.4736842105263159</v>
      </c>
      <c r="AG36" s="20">
        <f t="shared" si="19"/>
        <v>6.5696202531645573</v>
      </c>
      <c r="AH36" s="20">
        <f t="shared" si="19"/>
        <v>7.6232876712328768</v>
      </c>
      <c r="AI36" s="20">
        <f t="shared" si="19"/>
        <v>8.0773026315789469</v>
      </c>
      <c r="AJ36" s="20">
        <f t="shared" si="19"/>
        <v>8.158490069709325</v>
      </c>
      <c r="AK36" s="20">
        <f t="shared" si="19"/>
        <v>8.6624524667884835</v>
      </c>
      <c r="AL36" s="20">
        <f t="shared" si="19"/>
        <v>8.6313873358470943</v>
      </c>
      <c r="AM36" s="41"/>
      <c r="AN36" s="42"/>
    </row>
    <row r="37" spans="2:40" ht="15" customHeight="1" x14ac:dyDescent="0.25">
      <c r="B37" s="3">
        <v>500</v>
      </c>
      <c r="C37" s="3">
        <v>0.05</v>
      </c>
      <c r="D37" s="3">
        <v>16</v>
      </c>
      <c r="E37" s="5">
        <v>9.7000000000000003E-2</v>
      </c>
      <c r="F37" s="35">
        <f>E34/E37</f>
        <v>8.8969072164948457</v>
      </c>
      <c r="G37" s="36">
        <f t="shared" si="16"/>
        <v>55.605670103092784</v>
      </c>
      <c r="H37" s="25">
        <v>4000</v>
      </c>
      <c r="I37" s="25">
        <v>0.05</v>
      </c>
      <c r="J37" s="25">
        <v>16</v>
      </c>
      <c r="K37" s="5">
        <v>9.0269999999999992</v>
      </c>
      <c r="L37" s="35">
        <f>K34/K37</f>
        <v>11.910158413647947</v>
      </c>
      <c r="M37" s="36">
        <f t="shared" si="17"/>
        <v>74.438490085299662</v>
      </c>
      <c r="N37" s="25">
        <v>8000</v>
      </c>
      <c r="O37" s="25">
        <v>0.05</v>
      </c>
      <c r="P37" s="25">
        <v>16</v>
      </c>
      <c r="Q37" s="5">
        <v>46.737000000000002</v>
      </c>
      <c r="R37" s="35">
        <f>Q34/Q37</f>
        <v>11.352247683847915</v>
      </c>
      <c r="S37" s="36">
        <f t="shared" si="18"/>
        <v>70.951548024049472</v>
      </c>
      <c r="Z37" s="44"/>
      <c r="AA37" s="19">
        <f t="shared" si="7"/>
        <v>13</v>
      </c>
      <c r="AB37" s="20">
        <f t="shared" ref="AB37:AL37" si="20">AB5/AB17</f>
        <v>0.5</v>
      </c>
      <c r="AC37" s="20">
        <f t="shared" si="20"/>
        <v>0.75</v>
      </c>
      <c r="AD37" s="20">
        <f t="shared" si="20"/>
        <v>1</v>
      </c>
      <c r="AE37" s="20">
        <f t="shared" si="20"/>
        <v>3.5</v>
      </c>
      <c r="AF37" s="20">
        <f t="shared" si="20"/>
        <v>5.4736842105263159</v>
      </c>
      <c r="AG37" s="20">
        <f t="shared" si="20"/>
        <v>6.9200000000000008</v>
      </c>
      <c r="AH37" s="20">
        <f t="shared" si="20"/>
        <v>7.9880382775119623</v>
      </c>
      <c r="AI37" s="20">
        <f t="shared" si="20"/>
        <v>8.5458236658932716</v>
      </c>
      <c r="AJ37" s="20">
        <f t="shared" si="20"/>
        <v>8.6127464593168561</v>
      </c>
      <c r="AK37" s="20">
        <f t="shared" si="20"/>
        <v>9.2139517781163001</v>
      </c>
      <c r="AL37" s="20">
        <f t="shared" si="20"/>
        <v>9.1460062687286872</v>
      </c>
      <c r="AM37" s="41"/>
      <c r="AN37" s="42"/>
    </row>
    <row r="38" spans="2:40" ht="15" customHeight="1" x14ac:dyDescent="0.25">
      <c r="F38" s="33" t="s">
        <v>18</v>
      </c>
      <c r="G38" s="33" t="s">
        <v>19</v>
      </c>
      <c r="H38" s="34"/>
      <c r="I38" s="34"/>
      <c r="J38" s="34"/>
      <c r="K38" s="34"/>
      <c r="L38" s="33" t="s">
        <v>18</v>
      </c>
      <c r="M38" s="33" t="s">
        <v>19</v>
      </c>
      <c r="N38" s="34"/>
      <c r="O38" s="34"/>
      <c r="P38" s="34"/>
      <c r="Q38" s="34"/>
      <c r="R38" s="34"/>
      <c r="S38" s="34"/>
      <c r="Z38" s="44"/>
      <c r="AA38" s="19">
        <f t="shared" si="7"/>
        <v>14</v>
      </c>
      <c r="AB38" s="20">
        <f t="shared" ref="AB38:AL38" si="21">AB5/AB18</f>
        <v>0.66666666666666663</v>
      </c>
      <c r="AC38" s="20">
        <f t="shared" si="21"/>
        <v>0.75</v>
      </c>
      <c r="AD38" s="20">
        <f t="shared" si="21"/>
        <v>1.25</v>
      </c>
      <c r="AE38" s="20">
        <f t="shared" si="21"/>
        <v>3.5</v>
      </c>
      <c r="AF38" s="20">
        <f t="shared" si="21"/>
        <v>5.7777777777777777</v>
      </c>
      <c r="AG38" s="20">
        <f t="shared" si="21"/>
        <v>7.3098591549295779</v>
      </c>
      <c r="AH38" s="20">
        <f t="shared" si="21"/>
        <v>8.3475000000000001</v>
      </c>
      <c r="AI38" s="20">
        <f t="shared" si="21"/>
        <v>8.9945054945054945</v>
      </c>
      <c r="AJ38" s="20">
        <f t="shared" si="21"/>
        <v>9.096495087256196</v>
      </c>
      <c r="AK38" s="20">
        <f t="shared" si="21"/>
        <v>9.718860815602838</v>
      </c>
      <c r="AL38" s="20">
        <f t="shared" si="21"/>
        <v>9.5351910370583166</v>
      </c>
      <c r="AM38" s="41"/>
      <c r="AN38" s="42"/>
    </row>
    <row r="39" spans="2:40" ht="15" customHeight="1" x14ac:dyDescent="0.25">
      <c r="B39" s="3">
        <v>1000</v>
      </c>
      <c r="C39" s="3">
        <v>0.05</v>
      </c>
      <c r="D39" s="3">
        <v>1</v>
      </c>
      <c r="E39" s="5">
        <v>5.3479999999999999</v>
      </c>
      <c r="F39" s="34">
        <v>1</v>
      </c>
      <c r="G39" s="34">
        <v>100</v>
      </c>
      <c r="H39" s="25">
        <v>5000</v>
      </c>
      <c r="I39" s="25">
        <v>0.05</v>
      </c>
      <c r="J39" s="25">
        <v>1</v>
      </c>
      <c r="K39" s="5">
        <f>51.704+120</f>
        <v>171.70400000000001</v>
      </c>
      <c r="L39" s="34">
        <v>1</v>
      </c>
      <c r="M39" s="34">
        <v>100</v>
      </c>
      <c r="N39" s="25">
        <v>9000</v>
      </c>
      <c r="O39" s="25">
        <v>0.05</v>
      </c>
      <c r="P39" s="25">
        <v>1</v>
      </c>
      <c r="Q39" s="5" t="s">
        <v>9</v>
      </c>
      <c r="R39" s="34">
        <v>1</v>
      </c>
      <c r="S39" s="34">
        <v>100</v>
      </c>
      <c r="Z39" s="44"/>
      <c r="AA39" s="19">
        <f t="shared" si="7"/>
        <v>15</v>
      </c>
      <c r="AB39" s="20">
        <f t="shared" ref="AB39:AL39" si="22">AB5/AB19</f>
        <v>0.66666666666666663</v>
      </c>
      <c r="AC39" s="20">
        <f t="shared" si="22"/>
        <v>0.75</v>
      </c>
      <c r="AD39" s="20">
        <f t="shared" si="22"/>
        <v>1.25</v>
      </c>
      <c r="AE39" s="20">
        <f t="shared" si="22"/>
        <v>3.1111111111111116</v>
      </c>
      <c r="AF39" s="20">
        <f t="shared" si="22"/>
        <v>5.7777777777777777</v>
      </c>
      <c r="AG39" s="20">
        <f t="shared" si="22"/>
        <v>7.6323529411764701</v>
      </c>
      <c r="AH39" s="20">
        <f t="shared" si="22"/>
        <v>8.8100263852242744</v>
      </c>
      <c r="AI39" s="20">
        <f t="shared" si="22"/>
        <v>9.450288646568314</v>
      </c>
      <c r="AJ39" s="20">
        <f t="shared" si="22"/>
        <v>9.5282642089093699</v>
      </c>
      <c r="AK39" s="20">
        <f t="shared" si="22"/>
        <v>10.247473272185546</v>
      </c>
      <c r="AL39" s="20">
        <f t="shared" si="22"/>
        <v>9.9262083660423901</v>
      </c>
      <c r="AM39" s="41"/>
      <c r="AN39" s="42"/>
    </row>
    <row r="40" spans="2:40" ht="15" customHeight="1" x14ac:dyDescent="0.25">
      <c r="B40" s="3">
        <v>1000</v>
      </c>
      <c r="C40" s="3">
        <v>0.05</v>
      </c>
      <c r="D40" s="3">
        <v>4</v>
      </c>
      <c r="E40" s="5">
        <v>1.5129999999999999</v>
      </c>
      <c r="F40" s="35">
        <f>E39/E40</f>
        <v>3.5346992729676141</v>
      </c>
      <c r="G40" s="36">
        <f>F40/D40 * 100</f>
        <v>88.367481824190349</v>
      </c>
      <c r="H40" s="25">
        <v>5000</v>
      </c>
      <c r="I40" s="25">
        <v>0.05</v>
      </c>
      <c r="J40" s="25">
        <v>4</v>
      </c>
      <c r="K40" s="5">
        <v>47.18</v>
      </c>
      <c r="L40" s="35">
        <f>K39/K40</f>
        <v>3.6393387028401869</v>
      </c>
      <c r="M40" s="36">
        <f>L40/J40 * 100</f>
        <v>90.983467571004667</v>
      </c>
      <c r="N40" s="25">
        <v>9000</v>
      </c>
      <c r="O40" s="25">
        <v>0.05</v>
      </c>
      <c r="P40" s="25">
        <v>4</v>
      </c>
      <c r="Q40" s="5">
        <f>52.161 + (120)</f>
        <v>172.161</v>
      </c>
      <c r="R40" s="34" t="s">
        <v>20</v>
      </c>
      <c r="S40" s="34" t="s">
        <v>20</v>
      </c>
      <c r="Z40" s="44"/>
      <c r="AA40" s="19">
        <f t="shared" si="7"/>
        <v>16</v>
      </c>
      <c r="AB40" s="20">
        <f t="shared" ref="AB40:AL40" si="23">AB5/AB20</f>
        <v>0.66666666666666663</v>
      </c>
      <c r="AC40" s="20">
        <f t="shared" si="23"/>
        <v>0.75</v>
      </c>
      <c r="AD40" s="20">
        <f t="shared" si="23"/>
        <v>1</v>
      </c>
      <c r="AE40" s="20">
        <f t="shared" si="23"/>
        <v>3.1111111111111116</v>
      </c>
      <c r="AF40" s="20">
        <f t="shared" si="23"/>
        <v>6.117647058823529</v>
      </c>
      <c r="AG40" s="20">
        <f t="shared" si="23"/>
        <v>8.238095238095239</v>
      </c>
      <c r="AH40" s="20">
        <f t="shared" si="23"/>
        <v>8.2648514851485135</v>
      </c>
      <c r="AI40" s="20">
        <f t="shared" si="23"/>
        <v>9.3960459183673475</v>
      </c>
      <c r="AJ40" s="20">
        <f t="shared" si="23"/>
        <v>8.3518244243974689</v>
      </c>
      <c r="AK40" s="20">
        <f t="shared" si="23"/>
        <v>10.012901016097729</v>
      </c>
      <c r="AL40" s="20">
        <f t="shared" si="23"/>
        <v>10.204288678810238</v>
      </c>
      <c r="AM40" s="41"/>
      <c r="AN40" s="42"/>
    </row>
    <row r="41" spans="2:40" ht="15" x14ac:dyDescent="0.25">
      <c r="B41" s="3">
        <v>1000</v>
      </c>
      <c r="C41" s="3">
        <v>0.05</v>
      </c>
      <c r="D41" s="3">
        <v>8</v>
      </c>
      <c r="E41" s="5">
        <v>0.80800000000000005</v>
      </c>
      <c r="F41" s="35">
        <f>E39/E41</f>
        <v>6.618811881188118</v>
      </c>
      <c r="G41" s="36">
        <f t="shared" ref="G41:G42" si="24">F41/D41 * 100</f>
        <v>82.735148514851474</v>
      </c>
      <c r="H41" s="25">
        <v>5000</v>
      </c>
      <c r="I41" s="25">
        <v>0.05</v>
      </c>
      <c r="J41" s="25">
        <v>8</v>
      </c>
      <c r="K41" s="5">
        <v>25.027000000000001</v>
      </c>
      <c r="L41" s="35">
        <f>K39/K41</f>
        <v>6.8607503895792545</v>
      </c>
      <c r="M41" s="36">
        <f t="shared" ref="M41:M42" si="25">L41/J41 * 100</f>
        <v>85.759379869740684</v>
      </c>
      <c r="N41" s="25">
        <v>9000</v>
      </c>
      <c r="O41" s="25">
        <v>0.05</v>
      </c>
      <c r="P41" s="25">
        <v>8</v>
      </c>
      <c r="Q41" s="5">
        <f>30.34 +60</f>
        <v>90.34</v>
      </c>
      <c r="R41" s="34" t="s">
        <v>20</v>
      </c>
      <c r="S41" s="34" t="s">
        <v>20</v>
      </c>
      <c r="Z41" s="43" t="s">
        <v>15</v>
      </c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</row>
    <row r="42" spans="2:40" ht="15" x14ac:dyDescent="0.25">
      <c r="B42" s="3">
        <v>1000</v>
      </c>
      <c r="C42" s="3">
        <v>0.05</v>
      </c>
      <c r="D42" s="3">
        <v>16</v>
      </c>
      <c r="E42" s="5">
        <v>0.45600000000000002</v>
      </c>
      <c r="F42" s="35">
        <f>E39/E42</f>
        <v>11.728070175438596</v>
      </c>
      <c r="G42" s="36">
        <f t="shared" si="24"/>
        <v>73.300438596491219</v>
      </c>
      <c r="H42" s="25">
        <v>5000</v>
      </c>
      <c r="I42" s="25">
        <v>0.05</v>
      </c>
      <c r="J42" s="25">
        <v>16</v>
      </c>
      <c r="K42" s="5">
        <v>15.384</v>
      </c>
      <c r="L42" s="35">
        <f>K39/K42</f>
        <v>11.16120644825793</v>
      </c>
      <c r="M42" s="36">
        <f t="shared" si="25"/>
        <v>69.757540301612067</v>
      </c>
      <c r="N42" s="25">
        <v>9000</v>
      </c>
      <c r="O42" s="25">
        <v>0.05</v>
      </c>
      <c r="P42" s="25">
        <v>16</v>
      </c>
      <c r="Q42" s="5">
        <v>55.665999999999997</v>
      </c>
      <c r="R42" s="34" t="s">
        <v>20</v>
      </c>
      <c r="S42" s="34" t="s">
        <v>20</v>
      </c>
      <c r="Z42" s="38" t="s">
        <v>12</v>
      </c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</row>
    <row r="43" spans="2:40" ht="15" x14ac:dyDescent="0.25">
      <c r="F43" s="33" t="s">
        <v>18</v>
      </c>
      <c r="G43" s="33" t="s">
        <v>19</v>
      </c>
      <c r="H43" s="34"/>
      <c r="I43" s="34"/>
      <c r="J43" s="34"/>
      <c r="K43" s="34"/>
      <c r="L43" s="33" t="s">
        <v>18</v>
      </c>
      <c r="M43" s="33" t="s">
        <v>19</v>
      </c>
      <c r="N43" s="34"/>
      <c r="O43" s="34"/>
      <c r="P43" s="34"/>
      <c r="Q43" s="34"/>
      <c r="R43" s="34"/>
      <c r="S43" s="34"/>
      <c r="Z43" s="45"/>
      <c r="AA43" s="45"/>
      <c r="AB43" s="37" t="s">
        <v>10</v>
      </c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</row>
    <row r="44" spans="2:40" ht="15" customHeight="1" x14ac:dyDescent="0.25">
      <c r="B44" s="3">
        <v>2000</v>
      </c>
      <c r="C44" s="3">
        <v>0.05</v>
      </c>
      <c r="D44" s="3">
        <v>1</v>
      </c>
      <c r="E44" s="5">
        <v>27.856999999999999</v>
      </c>
      <c r="F44" s="34">
        <v>1</v>
      </c>
      <c r="G44" s="34">
        <v>100</v>
      </c>
      <c r="H44" s="25">
        <v>6000</v>
      </c>
      <c r="I44" s="25">
        <v>0.05</v>
      </c>
      <c r="J44" s="25">
        <v>1</v>
      </c>
      <c r="K44" s="5">
        <f>54.639+180</f>
        <v>234.63900000000001</v>
      </c>
      <c r="L44" s="34">
        <v>1</v>
      </c>
      <c r="M44" s="34">
        <v>100</v>
      </c>
      <c r="N44" s="25">
        <v>10000</v>
      </c>
      <c r="O44" s="25">
        <v>0.05</v>
      </c>
      <c r="P44" s="25">
        <v>1</v>
      </c>
      <c r="Q44" s="5" t="s">
        <v>9</v>
      </c>
      <c r="R44" s="34">
        <v>1</v>
      </c>
      <c r="S44" s="34">
        <v>100</v>
      </c>
      <c r="Z44" s="45"/>
      <c r="AA44" s="45"/>
      <c r="AB44" s="19">
        <v>10</v>
      </c>
      <c r="AC44" s="19">
        <v>50</v>
      </c>
      <c r="AD44" s="19">
        <v>100</v>
      </c>
      <c r="AE44" s="19">
        <v>250</v>
      </c>
      <c r="AF44" s="19">
        <v>500</v>
      </c>
      <c r="AG44" s="19">
        <v>1000</v>
      </c>
      <c r="AH44" s="19">
        <v>2500</v>
      </c>
      <c r="AI44" s="19">
        <v>5000</v>
      </c>
      <c r="AJ44" s="19">
        <v>10000</v>
      </c>
      <c r="AK44" s="19">
        <v>15000</v>
      </c>
      <c r="AL44" s="19">
        <v>20000</v>
      </c>
      <c r="AM44" s="39"/>
      <c r="AN44" s="40"/>
    </row>
    <row r="45" spans="2:40" ht="15" customHeight="1" x14ac:dyDescent="0.25">
      <c r="B45" s="3">
        <v>2000</v>
      </c>
      <c r="C45" s="3">
        <v>0.05</v>
      </c>
      <c r="D45" s="3">
        <v>4</v>
      </c>
      <c r="E45" s="5">
        <v>7.7539999999999996</v>
      </c>
      <c r="F45" s="35">
        <f>E44/E45</f>
        <v>3.5925973690998196</v>
      </c>
      <c r="G45" s="36">
        <f>F45/D45 * 100</f>
        <v>89.814934227495485</v>
      </c>
      <c r="H45" s="25">
        <v>6000</v>
      </c>
      <c r="I45" s="25">
        <v>0.05</v>
      </c>
      <c r="J45" s="25">
        <v>4</v>
      </c>
      <c r="K45" s="5">
        <f>4.201+60</f>
        <v>64.200999999999993</v>
      </c>
      <c r="L45" s="35">
        <f>K44/K45</f>
        <v>3.6547561564461617</v>
      </c>
      <c r="M45" s="36">
        <f>L45/J45 * 100</f>
        <v>91.368903911154035</v>
      </c>
      <c r="N45" s="25">
        <v>10000</v>
      </c>
      <c r="O45" s="25">
        <v>0.05</v>
      </c>
      <c r="P45" s="25">
        <v>4</v>
      </c>
      <c r="Q45" s="5">
        <f>20.526 + 180</f>
        <v>200.52600000000001</v>
      </c>
      <c r="R45" s="34" t="s">
        <v>20</v>
      </c>
      <c r="S45" s="34" t="s">
        <v>20</v>
      </c>
      <c r="Z45" s="44" t="s">
        <v>11</v>
      </c>
      <c r="AA45" s="19">
        <v>1</v>
      </c>
      <c r="AB45" s="24">
        <f>100*(AB25/AA25)</f>
        <v>100</v>
      </c>
      <c r="AC45" s="24">
        <f>AC25/AA25 * 100</f>
        <v>100</v>
      </c>
      <c r="AD45" s="24">
        <f>AD25/AA25 * 100</f>
        <v>100</v>
      </c>
      <c r="AE45" s="24">
        <f>AE25/AA25 * 100</f>
        <v>100</v>
      </c>
      <c r="AF45" s="24">
        <f>AF25/AA25 * 100</f>
        <v>100</v>
      </c>
      <c r="AG45" s="24">
        <f>AG25/AA25 * 100</f>
        <v>100</v>
      </c>
      <c r="AH45" s="24">
        <f>AH25/AA25 * 100</f>
        <v>100</v>
      </c>
      <c r="AI45" s="24">
        <f>AI25/AA25 * 100</f>
        <v>100</v>
      </c>
      <c r="AJ45" s="24">
        <f>AJ25/AA25 * 100</f>
        <v>100</v>
      </c>
      <c r="AK45" s="24">
        <f>AK25/AA25 * 100</f>
        <v>100</v>
      </c>
      <c r="AL45" s="24">
        <f>AL25/AA25 * 100</f>
        <v>100</v>
      </c>
      <c r="AM45" s="41"/>
      <c r="AN45" s="42"/>
    </row>
    <row r="46" spans="2:40" ht="15" customHeight="1" x14ac:dyDescent="0.25">
      <c r="B46" s="3">
        <v>2000</v>
      </c>
      <c r="C46" s="3">
        <v>0.05</v>
      </c>
      <c r="D46" s="3">
        <v>8</v>
      </c>
      <c r="E46" s="5">
        <v>4.048</v>
      </c>
      <c r="F46" s="35">
        <f>E44/E46</f>
        <v>6.8816699604743077</v>
      </c>
      <c r="G46" s="36">
        <f t="shared" ref="G46:G47" si="26">F46/D46 * 100</f>
        <v>86.020874505928845</v>
      </c>
      <c r="H46" s="25">
        <v>6000</v>
      </c>
      <c r="I46" s="25">
        <v>0.05</v>
      </c>
      <c r="J46" s="25">
        <v>8</v>
      </c>
      <c r="K46" s="5">
        <v>34.26</v>
      </c>
      <c r="L46" s="35">
        <f>K44/K46</f>
        <v>6.8487740805604211</v>
      </c>
      <c r="M46" s="36">
        <f t="shared" ref="M46:M47" si="27">L46/J46 * 100</f>
        <v>85.609676007005262</v>
      </c>
      <c r="N46" s="25">
        <v>10000</v>
      </c>
      <c r="O46" s="25">
        <v>0.05</v>
      </c>
      <c r="P46" s="25">
        <v>8</v>
      </c>
      <c r="Q46" s="5">
        <f xml:space="preserve"> 44.71 + 60</f>
        <v>104.71000000000001</v>
      </c>
      <c r="R46" s="34" t="s">
        <v>20</v>
      </c>
      <c r="S46" s="34" t="s">
        <v>20</v>
      </c>
      <c r="Z46" s="44"/>
      <c r="AA46" s="19">
        <v>2</v>
      </c>
      <c r="AB46" s="24">
        <f t="shared" ref="AB46:AB60" si="28">100*(AB26/AA26)</f>
        <v>50</v>
      </c>
      <c r="AC46" s="24">
        <f t="shared" ref="AC46:AC60" si="29">AC26/AA26 * 100</f>
        <v>50</v>
      </c>
      <c r="AD46" s="24">
        <f t="shared" ref="AD46:AD60" si="30">AD26/AA26 * 100</f>
        <v>62.5</v>
      </c>
      <c r="AE46" s="24">
        <f t="shared" ref="AE46:AE60" si="31">AE26/AA26 * 100</f>
        <v>77.777777777777786</v>
      </c>
      <c r="AF46" s="24">
        <f t="shared" ref="AF46:AF60" si="32">AF26/AA26 * 100</f>
        <v>89.655172413793096</v>
      </c>
      <c r="AG46" s="24">
        <f t="shared" ref="AG46:AG60" si="33">AG26/AA26 * 100</f>
        <v>89.482758620689665</v>
      </c>
      <c r="AH46" s="24">
        <f t="shared" ref="AH46:AH60" si="34">AH26/AA26 * 100</f>
        <v>92.186637217007188</v>
      </c>
      <c r="AI46" s="24">
        <f t="shared" ref="AI46:AI60" si="35">AI26/AA26 * 100</f>
        <v>95.137543587756682</v>
      </c>
      <c r="AJ46" s="24">
        <f t="shared" ref="AJ46:AJ60" si="36">AJ26/AA26 * 100</f>
        <v>92.020234986945155</v>
      </c>
      <c r="AK46" s="24">
        <f t="shared" ref="AK46:AK60" si="37">AK26/AA26 * 100</f>
        <v>94.570726131682818</v>
      </c>
      <c r="AL46" s="24">
        <f t="shared" ref="AL46:AL60" si="38">AL26/AA26 * 100</f>
        <v>96.428804880705954</v>
      </c>
      <c r="AM46" s="41"/>
      <c r="AN46" s="42"/>
    </row>
    <row r="47" spans="2:40" ht="15" customHeight="1" x14ac:dyDescent="0.25">
      <c r="B47" s="3">
        <v>2000</v>
      </c>
      <c r="C47" s="3">
        <v>0.05</v>
      </c>
      <c r="D47" s="3">
        <v>16</v>
      </c>
      <c r="E47" s="5">
        <v>2.25</v>
      </c>
      <c r="F47" s="35">
        <f>E44/E47</f>
        <v>12.380888888888888</v>
      </c>
      <c r="G47" s="36">
        <f t="shared" si="26"/>
        <v>77.380555555555546</v>
      </c>
      <c r="H47" s="25">
        <v>6000</v>
      </c>
      <c r="I47" s="25">
        <v>0.05</v>
      </c>
      <c r="J47" s="25">
        <v>16</v>
      </c>
      <c r="K47" s="5">
        <v>20.414999999999999</v>
      </c>
      <c r="L47" s="35">
        <f>K44/K47</f>
        <v>11.493460690668627</v>
      </c>
      <c r="M47" s="36">
        <f t="shared" si="27"/>
        <v>71.834129316678911</v>
      </c>
      <c r="N47" s="25">
        <v>10000</v>
      </c>
      <c r="O47" s="25">
        <v>0.05</v>
      </c>
      <c r="P47" s="25">
        <v>16</v>
      </c>
      <c r="Q47" s="5">
        <f>4.832 + 60</f>
        <v>64.831999999999994</v>
      </c>
      <c r="R47" s="34" t="s">
        <v>20</v>
      </c>
      <c r="S47" s="34" t="s">
        <v>20</v>
      </c>
      <c r="Z47" s="44"/>
      <c r="AA47" s="19">
        <f>AA46+1</f>
        <v>3</v>
      </c>
      <c r="AB47" s="24">
        <f t="shared" si="28"/>
        <v>33.333333333333329</v>
      </c>
      <c r="AC47" s="24">
        <f t="shared" si="29"/>
        <v>33.333333333333329</v>
      </c>
      <c r="AD47" s="24">
        <f t="shared" si="30"/>
        <v>55.555555555555557</v>
      </c>
      <c r="AE47" s="24">
        <f t="shared" si="31"/>
        <v>66.666666666666657</v>
      </c>
      <c r="AF47" s="24">
        <f t="shared" si="32"/>
        <v>82.539682539682531</v>
      </c>
      <c r="AG47" s="24">
        <f t="shared" si="33"/>
        <v>83.173076923076934</v>
      </c>
      <c r="AH47" s="24">
        <f t="shared" si="34"/>
        <v>88.193343898573687</v>
      </c>
      <c r="AI47" s="24">
        <f t="shared" si="35"/>
        <v>87.089909558432353</v>
      </c>
      <c r="AJ47" s="24">
        <f t="shared" si="36"/>
        <v>89.795593387185505</v>
      </c>
      <c r="AK47" s="24">
        <f t="shared" si="37"/>
        <v>90.177933381659642</v>
      </c>
      <c r="AL47" s="24">
        <f t="shared" si="38"/>
        <v>91.744146273205004</v>
      </c>
      <c r="AM47" s="41"/>
      <c r="AN47" s="42"/>
    </row>
    <row r="48" spans="2:40" ht="15" customHeight="1" x14ac:dyDescent="0.25">
      <c r="F48" s="33" t="s">
        <v>18</v>
      </c>
      <c r="G48" s="33" t="s">
        <v>19</v>
      </c>
      <c r="H48" s="34"/>
      <c r="I48" s="34"/>
      <c r="J48" s="34"/>
      <c r="K48" s="34"/>
      <c r="L48" s="33" t="s">
        <v>18</v>
      </c>
      <c r="M48" s="33" t="s">
        <v>19</v>
      </c>
      <c r="N48" s="34"/>
      <c r="O48" s="34"/>
      <c r="P48" s="34"/>
      <c r="Q48" s="34"/>
      <c r="R48" s="34"/>
      <c r="S48" s="34"/>
      <c r="Z48" s="44"/>
      <c r="AA48" s="19">
        <f t="shared" ref="AA48:AA60" si="39">AA47+1</f>
        <v>4</v>
      </c>
      <c r="AB48" s="24">
        <f t="shared" si="28"/>
        <v>25</v>
      </c>
      <c r="AC48" s="24">
        <f t="shared" si="29"/>
        <v>25</v>
      </c>
      <c r="AD48" s="24">
        <f t="shared" si="30"/>
        <v>41.666666666666671</v>
      </c>
      <c r="AE48" s="24">
        <f t="shared" si="31"/>
        <v>58.333333333333336</v>
      </c>
      <c r="AF48" s="24">
        <f t="shared" si="32"/>
        <v>74.285714285714278</v>
      </c>
      <c r="AG48" s="24">
        <f t="shared" si="33"/>
        <v>77.694610778443106</v>
      </c>
      <c r="AH48" s="24">
        <f t="shared" si="34"/>
        <v>82.977137176938371</v>
      </c>
      <c r="AI48" s="24">
        <f t="shared" si="35"/>
        <v>85.756693830034919</v>
      </c>
      <c r="AJ48" s="24">
        <f t="shared" si="36"/>
        <v>84.462145969498906</v>
      </c>
      <c r="AK48" s="24">
        <f t="shared" si="37"/>
        <v>87.409304736086753</v>
      </c>
      <c r="AL48" s="24">
        <f t="shared" si="38"/>
        <v>88.669240119144604</v>
      </c>
      <c r="AM48" s="41"/>
      <c r="AN48" s="42"/>
    </row>
    <row r="49" spans="2:40" ht="15" customHeight="1" x14ac:dyDescent="0.25">
      <c r="B49" s="3">
        <v>3000</v>
      </c>
      <c r="C49" s="3">
        <v>0.05</v>
      </c>
      <c r="D49" s="3">
        <v>1</v>
      </c>
      <c r="E49" s="5">
        <v>54.387999999999998</v>
      </c>
      <c r="F49" s="34">
        <v>1</v>
      </c>
      <c r="G49" s="34">
        <v>100</v>
      </c>
      <c r="H49" s="25">
        <v>7000</v>
      </c>
      <c r="I49" s="25">
        <v>0.05</v>
      </c>
      <c r="J49" s="25">
        <v>1</v>
      </c>
      <c r="K49" s="5">
        <f>43.821+(6*60)</f>
        <v>403.82100000000003</v>
      </c>
      <c r="L49" s="34">
        <v>1</v>
      </c>
      <c r="M49" s="34">
        <v>100</v>
      </c>
      <c r="N49" s="34"/>
      <c r="O49" s="34"/>
      <c r="P49" s="34"/>
      <c r="Q49" s="34"/>
      <c r="R49" s="34"/>
      <c r="S49" s="34"/>
      <c r="Z49" s="44"/>
      <c r="AA49" s="19">
        <f t="shared" si="39"/>
        <v>5</v>
      </c>
      <c r="AB49" s="24">
        <f t="shared" si="28"/>
        <v>20</v>
      </c>
      <c r="AC49" s="24">
        <f t="shared" si="29"/>
        <v>20</v>
      </c>
      <c r="AD49" s="24">
        <f t="shared" si="30"/>
        <v>33.333333333333336</v>
      </c>
      <c r="AE49" s="24">
        <f t="shared" si="31"/>
        <v>55.999999999999993</v>
      </c>
      <c r="AF49" s="24">
        <f t="shared" si="32"/>
        <v>69.333333333333343</v>
      </c>
      <c r="AG49" s="24">
        <f t="shared" si="33"/>
        <v>62.53012048192771</v>
      </c>
      <c r="AH49" s="24">
        <f t="shared" si="34"/>
        <v>80.554885404101327</v>
      </c>
      <c r="AI49" s="24">
        <f t="shared" si="35"/>
        <v>81.759156492785792</v>
      </c>
      <c r="AJ49" s="24">
        <f t="shared" si="36"/>
        <v>81.088960062749194</v>
      </c>
      <c r="AK49" s="24">
        <f t="shared" si="37"/>
        <v>84.329807692307696</v>
      </c>
      <c r="AL49" s="24">
        <f t="shared" si="38"/>
        <v>84.643779286602282</v>
      </c>
      <c r="AM49" s="41"/>
      <c r="AN49" s="42"/>
    </row>
    <row r="50" spans="2:40" ht="15" customHeight="1" x14ac:dyDescent="0.25">
      <c r="B50" s="3">
        <v>3000</v>
      </c>
      <c r="C50" s="3">
        <v>0.05</v>
      </c>
      <c r="D50" s="3">
        <v>4</v>
      </c>
      <c r="E50" s="5">
        <v>15.416</v>
      </c>
      <c r="F50" s="35">
        <f>E49/E50</f>
        <v>3.5280228334198234</v>
      </c>
      <c r="G50" s="36">
        <f>F50/D50 * 100</f>
        <v>88.200570835495583</v>
      </c>
      <c r="H50" s="25">
        <v>7000</v>
      </c>
      <c r="I50" s="25">
        <v>0.05</v>
      </c>
      <c r="J50" s="25">
        <v>4</v>
      </c>
      <c r="K50" s="5">
        <f>53.377+60</f>
        <v>113.37700000000001</v>
      </c>
      <c r="L50" s="35">
        <f>K49/K50</f>
        <v>3.5617541476666341</v>
      </c>
      <c r="M50" s="36">
        <f>L50/J50 * 100</f>
        <v>89.043853691665859</v>
      </c>
      <c r="N50" s="34"/>
      <c r="O50" s="26"/>
      <c r="P50" s="26"/>
      <c r="Q50" s="12"/>
      <c r="R50" s="34"/>
      <c r="S50" s="34"/>
      <c r="Z50" s="44"/>
      <c r="AA50" s="19">
        <f t="shared" si="39"/>
        <v>6</v>
      </c>
      <c r="AB50" s="24">
        <f t="shared" si="28"/>
        <v>16.666666666666664</v>
      </c>
      <c r="AC50" s="24">
        <f t="shared" si="29"/>
        <v>16.666666666666664</v>
      </c>
      <c r="AD50" s="24">
        <f t="shared" si="30"/>
        <v>27.777777777777779</v>
      </c>
      <c r="AE50" s="24">
        <f t="shared" si="31"/>
        <v>46.666666666666664</v>
      </c>
      <c r="AF50" s="24">
        <f t="shared" si="32"/>
        <v>64.197530864197532</v>
      </c>
      <c r="AG50" s="24">
        <f t="shared" si="33"/>
        <v>62.230215827338128</v>
      </c>
      <c r="AH50" s="24">
        <f t="shared" si="34"/>
        <v>76.970954356846477</v>
      </c>
      <c r="AI50" s="24">
        <f t="shared" si="35"/>
        <v>79.005791505791507</v>
      </c>
      <c r="AJ50" s="24">
        <f t="shared" si="36"/>
        <v>80.283968833320387</v>
      </c>
      <c r="AK50" s="24">
        <f t="shared" si="37"/>
        <v>81.971549274712132</v>
      </c>
      <c r="AL50" s="24">
        <f t="shared" si="38"/>
        <v>83.729377932495836</v>
      </c>
      <c r="AM50" s="41"/>
      <c r="AN50" s="42"/>
    </row>
    <row r="51" spans="2:40" ht="15" customHeight="1" x14ac:dyDescent="0.25">
      <c r="B51" s="3">
        <v>3000</v>
      </c>
      <c r="C51" s="3">
        <v>0.05</v>
      </c>
      <c r="D51" s="3">
        <v>8</v>
      </c>
      <c r="E51" s="5">
        <v>8.2029999999999994</v>
      </c>
      <c r="F51" s="35">
        <f>E49/E51</f>
        <v>6.6302572229672077</v>
      </c>
      <c r="G51" s="36">
        <f t="shared" ref="G51:G52" si="40">F51/D51 * 100</f>
        <v>82.8782152870901</v>
      </c>
      <c r="H51" s="25">
        <v>7000</v>
      </c>
      <c r="I51" s="25">
        <v>0.05</v>
      </c>
      <c r="J51" s="25">
        <v>8</v>
      </c>
      <c r="K51" s="5">
        <v>59.161999999999999</v>
      </c>
      <c r="L51" s="35">
        <f>K49/K51</f>
        <v>6.8256820256245572</v>
      </c>
      <c r="M51" s="36">
        <f t="shared" ref="M51:M52" si="41">L51/J51 * 100</f>
        <v>85.321025320306958</v>
      </c>
      <c r="N51" s="34"/>
      <c r="O51" s="26"/>
      <c r="P51" s="26"/>
      <c r="Q51" s="12"/>
      <c r="R51" s="34"/>
      <c r="S51" s="34"/>
      <c r="Z51" s="44"/>
      <c r="AA51" s="19">
        <f t="shared" si="39"/>
        <v>7</v>
      </c>
      <c r="AB51" s="24">
        <f t="shared" si="28"/>
        <v>14.285714285714285</v>
      </c>
      <c r="AC51" s="24">
        <f t="shared" si="29"/>
        <v>14.285714285714285</v>
      </c>
      <c r="AD51" s="24">
        <f t="shared" si="30"/>
        <v>17.857142857142858</v>
      </c>
      <c r="AE51" s="24">
        <f t="shared" si="31"/>
        <v>44.44444444444445</v>
      </c>
      <c r="AF51" s="24">
        <f t="shared" si="32"/>
        <v>59.428571428571416</v>
      </c>
      <c r="AG51" s="24">
        <f t="shared" si="33"/>
        <v>61.275088547815827</v>
      </c>
      <c r="AH51" s="24">
        <f t="shared" si="34"/>
        <v>75.355450236966817</v>
      </c>
      <c r="AI51" s="24">
        <f t="shared" si="35"/>
        <v>76.842434673759982</v>
      </c>
      <c r="AJ51" s="24">
        <f t="shared" si="36"/>
        <v>77.202349836955165</v>
      </c>
      <c r="AK51" s="24">
        <f t="shared" si="37"/>
        <v>79.559309118618245</v>
      </c>
      <c r="AL51" s="24">
        <f t="shared" si="38"/>
        <v>80.675700309898531</v>
      </c>
      <c r="AM51" s="41"/>
      <c r="AN51" s="42"/>
    </row>
    <row r="52" spans="2:40" ht="15" customHeight="1" x14ac:dyDescent="0.25">
      <c r="B52" s="3">
        <v>3000</v>
      </c>
      <c r="C52" s="3">
        <v>0.05</v>
      </c>
      <c r="D52" s="3">
        <v>16</v>
      </c>
      <c r="E52" s="5">
        <v>4.641</v>
      </c>
      <c r="F52" s="35">
        <f>E49/E52</f>
        <v>11.719026071967248</v>
      </c>
      <c r="G52" s="36">
        <f t="shared" si="40"/>
        <v>73.243912949795302</v>
      </c>
      <c r="H52" s="25">
        <v>7000</v>
      </c>
      <c r="I52" s="25">
        <v>0.05</v>
      </c>
      <c r="J52" s="25">
        <v>16</v>
      </c>
      <c r="K52" s="5">
        <v>37.414999999999999</v>
      </c>
      <c r="L52" s="35">
        <f>K49/K52</f>
        <v>10.79302418815983</v>
      </c>
      <c r="M52" s="36">
        <f t="shared" si="41"/>
        <v>67.456401175998934</v>
      </c>
      <c r="N52" s="34"/>
      <c r="O52" s="26"/>
      <c r="P52" s="26"/>
      <c r="Q52" s="12"/>
      <c r="R52" s="34"/>
      <c r="S52" s="34"/>
      <c r="Z52" s="44"/>
      <c r="AA52" s="19">
        <f t="shared" si="39"/>
        <v>8</v>
      </c>
      <c r="AB52" s="24">
        <f t="shared" si="28"/>
        <v>12.5</v>
      </c>
      <c r="AC52" s="24">
        <f t="shared" si="29"/>
        <v>12.5</v>
      </c>
      <c r="AD52" s="24">
        <f t="shared" si="30"/>
        <v>20.833333333333336</v>
      </c>
      <c r="AE52" s="24">
        <f t="shared" si="31"/>
        <v>38.888888888888893</v>
      </c>
      <c r="AF52" s="24">
        <f t="shared" si="32"/>
        <v>56.521739130434781</v>
      </c>
      <c r="AG52" s="24">
        <f t="shared" si="33"/>
        <v>60.069444444444443</v>
      </c>
      <c r="AH52" s="24">
        <f t="shared" si="34"/>
        <v>72.335355285961882</v>
      </c>
      <c r="AI52" s="24">
        <f t="shared" si="35"/>
        <v>74.589914945321993</v>
      </c>
      <c r="AJ52" s="24">
        <f t="shared" si="36"/>
        <v>75.556665367374777</v>
      </c>
      <c r="AK52" s="24">
        <f t="shared" si="37"/>
        <v>78.759114910736741</v>
      </c>
      <c r="AL52" s="24">
        <f t="shared" si="38"/>
        <v>78.844600693619654</v>
      </c>
      <c r="AM52" s="41"/>
      <c r="AN52" s="42"/>
    </row>
    <row r="53" spans="2:40" ht="14.25" customHeight="1" x14ac:dyDescent="0.25">
      <c r="L53" s="16"/>
      <c r="M53" s="16"/>
      <c r="N53" s="16"/>
      <c r="O53" s="12"/>
      <c r="Z53" s="44"/>
      <c r="AA53" s="19">
        <f t="shared" si="39"/>
        <v>9</v>
      </c>
      <c r="AB53" s="24">
        <f t="shared" si="28"/>
        <v>11.111111111111111</v>
      </c>
      <c r="AC53" s="24">
        <f t="shared" si="29"/>
        <v>11.111111111111111</v>
      </c>
      <c r="AD53" s="24">
        <f t="shared" si="30"/>
        <v>13.888888888888889</v>
      </c>
      <c r="AE53" s="24">
        <f t="shared" si="31"/>
        <v>38.888888888888893</v>
      </c>
      <c r="AF53" s="24">
        <f t="shared" si="32"/>
        <v>52.525252525252533</v>
      </c>
      <c r="AG53" s="24">
        <f t="shared" si="33"/>
        <v>58.843537414965986</v>
      </c>
      <c r="AH53" s="24">
        <f t="shared" si="34"/>
        <v>70.265151515151516</v>
      </c>
      <c r="AI53" s="24">
        <f t="shared" si="35"/>
        <v>72.723234118169714</v>
      </c>
      <c r="AJ53" s="24">
        <f t="shared" si="36"/>
        <v>72.0404631662079</v>
      </c>
      <c r="AK53" s="24">
        <f t="shared" si="37"/>
        <v>76.549707602339183</v>
      </c>
      <c r="AL53" s="24">
        <f t="shared" si="38"/>
        <v>76.665627273672172</v>
      </c>
      <c r="AM53" s="41"/>
      <c r="AN53" s="42"/>
    </row>
    <row r="54" spans="2:40" ht="15" customHeight="1" x14ac:dyDescent="0.25">
      <c r="L54" s="16"/>
      <c r="M54" s="16"/>
      <c r="N54" s="16"/>
      <c r="O54" s="12"/>
      <c r="Z54" s="44"/>
      <c r="AA54" s="19">
        <f t="shared" si="39"/>
        <v>10</v>
      </c>
      <c r="AB54" s="24">
        <f t="shared" si="28"/>
        <v>10</v>
      </c>
      <c r="AC54" s="24">
        <f t="shared" si="29"/>
        <v>10</v>
      </c>
      <c r="AD54" s="24">
        <f t="shared" si="30"/>
        <v>12.5</v>
      </c>
      <c r="AE54" s="24">
        <f t="shared" si="31"/>
        <v>35</v>
      </c>
      <c r="AF54" s="24">
        <f t="shared" si="32"/>
        <v>49.523809523809511</v>
      </c>
      <c r="AG54" s="24">
        <f t="shared" si="33"/>
        <v>57.666666666666679</v>
      </c>
      <c r="AH54" s="24">
        <f t="shared" si="34"/>
        <v>68.004073319755605</v>
      </c>
      <c r="AI54" s="24">
        <f t="shared" si="35"/>
        <v>70.86580086580085</v>
      </c>
      <c r="AJ54" s="24">
        <f t="shared" si="36"/>
        <v>70.768967484312597</v>
      </c>
      <c r="AK54" s="24">
        <f t="shared" si="37"/>
        <v>75.187963478931792</v>
      </c>
      <c r="AL54" s="24">
        <f t="shared" si="38"/>
        <v>74.259186755411363</v>
      </c>
      <c r="AM54" s="41"/>
      <c r="AN54" s="42"/>
    </row>
    <row r="55" spans="2:40" ht="15" customHeight="1" x14ac:dyDescent="0.25">
      <c r="B55" s="3">
        <v>500</v>
      </c>
      <c r="C55" s="3">
        <v>0.2</v>
      </c>
      <c r="D55" s="3">
        <v>1</v>
      </c>
      <c r="E55" s="5">
        <v>0.104</v>
      </c>
      <c r="G55" s="3">
        <v>5000</v>
      </c>
      <c r="H55" s="3">
        <v>0.2</v>
      </c>
      <c r="I55" s="3">
        <v>1</v>
      </c>
      <c r="J55" s="5">
        <v>14.733000000000001</v>
      </c>
      <c r="L55" s="3">
        <v>10000</v>
      </c>
      <c r="M55" s="3">
        <v>0.2</v>
      </c>
      <c r="N55" s="3">
        <v>1</v>
      </c>
      <c r="O55" s="5">
        <f>2.029 + 60</f>
        <v>62.028999999999996</v>
      </c>
      <c r="Q55" s="3">
        <v>15000</v>
      </c>
      <c r="R55" s="3">
        <v>0.2</v>
      </c>
      <c r="S55" s="3">
        <v>1</v>
      </c>
      <c r="T55" s="5">
        <f xml:space="preserve"> (4*60) + 25.553</f>
        <v>265.553</v>
      </c>
      <c r="V55" s="3">
        <v>20000</v>
      </c>
      <c r="W55" s="3">
        <v>0.2</v>
      </c>
      <c r="X55" s="3">
        <v>1</v>
      </c>
      <c r="Y55" s="5">
        <f xml:space="preserve"> (7*60) + 23.678</f>
        <v>443.678</v>
      </c>
      <c r="Z55" s="44"/>
      <c r="AA55" s="19">
        <f t="shared" si="39"/>
        <v>11</v>
      </c>
      <c r="AB55" s="24">
        <f t="shared" si="28"/>
        <v>9.0909090909090917</v>
      </c>
      <c r="AC55" s="24">
        <f t="shared" si="29"/>
        <v>9.0909090909090917</v>
      </c>
      <c r="AD55" s="24">
        <f t="shared" si="30"/>
        <v>11.363636363636363</v>
      </c>
      <c r="AE55" s="24">
        <f t="shared" si="31"/>
        <v>31.818181818181817</v>
      </c>
      <c r="AF55" s="24">
        <f t="shared" si="32"/>
        <v>47.272727272727266</v>
      </c>
      <c r="AG55" s="24">
        <f t="shared" si="33"/>
        <v>56.168831168831169</v>
      </c>
      <c r="AH55" s="24">
        <f t="shared" si="34"/>
        <v>65.702479338842963</v>
      </c>
      <c r="AI55" s="24">
        <f t="shared" si="35"/>
        <v>69.182006010518421</v>
      </c>
      <c r="AJ55" s="24">
        <f t="shared" si="36"/>
        <v>68.995472898568451</v>
      </c>
      <c r="AK55" s="24">
        <f t="shared" si="37"/>
        <v>73.565233437903672</v>
      </c>
      <c r="AL55" s="24">
        <f t="shared" si="38"/>
        <v>73.538159884348886</v>
      </c>
      <c r="AM55" s="41"/>
      <c r="AN55" s="42"/>
    </row>
    <row r="56" spans="2:40" ht="15" customHeight="1" x14ac:dyDescent="0.25">
      <c r="B56" s="3">
        <v>500</v>
      </c>
      <c r="C56" s="3">
        <v>0.2</v>
      </c>
      <c r="D56" s="3">
        <v>4</v>
      </c>
      <c r="E56" s="5">
        <v>3.5000000000000003E-2</v>
      </c>
      <c r="G56" s="3">
        <v>5000</v>
      </c>
      <c r="H56" s="3">
        <v>0.2</v>
      </c>
      <c r="I56" s="3">
        <v>4</v>
      </c>
      <c r="J56" s="5">
        <v>4.2949999999999999</v>
      </c>
      <c r="L56" s="3">
        <v>10000</v>
      </c>
      <c r="M56" s="3">
        <v>0.2</v>
      </c>
      <c r="N56" s="3">
        <v>4</v>
      </c>
      <c r="O56" s="5">
        <v>18.36</v>
      </c>
      <c r="Q56" s="3">
        <v>15000</v>
      </c>
      <c r="R56" s="3">
        <v>0.2</v>
      </c>
      <c r="S56" s="3">
        <v>4</v>
      </c>
      <c r="T56" s="5">
        <f xml:space="preserve"> 60 + 14.852</f>
        <v>74.852000000000004</v>
      </c>
      <c r="V56" s="3">
        <v>20000</v>
      </c>
      <c r="W56" s="3">
        <v>0.2</v>
      </c>
      <c r="X56" s="3">
        <v>4</v>
      </c>
      <c r="Y56" s="5">
        <f xml:space="preserve"> 5.466 + 120</f>
        <v>125.46599999999999</v>
      </c>
      <c r="Z56" s="44"/>
      <c r="AA56" s="19">
        <f t="shared" si="39"/>
        <v>12</v>
      </c>
      <c r="AB56" s="24">
        <f t="shared" si="28"/>
        <v>5.5555555555555554</v>
      </c>
      <c r="AC56" s="24">
        <f t="shared" si="29"/>
        <v>8.3333333333333321</v>
      </c>
      <c r="AD56" s="24">
        <f t="shared" si="30"/>
        <v>10.416666666666668</v>
      </c>
      <c r="AE56" s="24">
        <f t="shared" si="31"/>
        <v>29.166666666666668</v>
      </c>
      <c r="AF56" s="24">
        <f t="shared" si="32"/>
        <v>45.614035087719301</v>
      </c>
      <c r="AG56" s="24">
        <f t="shared" si="33"/>
        <v>54.74683544303798</v>
      </c>
      <c r="AH56" s="24">
        <f t="shared" si="34"/>
        <v>63.527397260273979</v>
      </c>
      <c r="AI56" s="24">
        <f t="shared" si="35"/>
        <v>67.31085526315789</v>
      </c>
      <c r="AJ56" s="24">
        <f t="shared" si="36"/>
        <v>67.98741724757771</v>
      </c>
      <c r="AK56" s="24">
        <f t="shared" si="37"/>
        <v>72.187103889904023</v>
      </c>
      <c r="AL56" s="24">
        <f t="shared" si="38"/>
        <v>71.928227798725786</v>
      </c>
      <c r="AM56" s="41"/>
      <c r="AN56" s="42"/>
    </row>
    <row r="57" spans="2:40" ht="15" customHeight="1" x14ac:dyDescent="0.25">
      <c r="B57" s="3">
        <v>500</v>
      </c>
      <c r="C57" s="3">
        <v>0.2</v>
      </c>
      <c r="D57" s="3">
        <v>8</v>
      </c>
      <c r="E57" s="5">
        <v>2.3E-2</v>
      </c>
      <c r="G57" s="3">
        <v>5000</v>
      </c>
      <c r="H57" s="3">
        <v>0.2</v>
      </c>
      <c r="I57" s="3">
        <v>8</v>
      </c>
      <c r="J57" s="5">
        <v>2.468</v>
      </c>
      <c r="L57" s="3">
        <v>10000</v>
      </c>
      <c r="M57" s="3">
        <v>0.2</v>
      </c>
      <c r="N57" s="3">
        <v>8</v>
      </c>
      <c r="O57" s="5">
        <v>10.262</v>
      </c>
      <c r="Q57" s="3">
        <v>15000</v>
      </c>
      <c r="R57" s="3">
        <v>0.2</v>
      </c>
      <c r="S57" s="3">
        <v>8</v>
      </c>
      <c r="T57" s="5">
        <v>27.928000000000001</v>
      </c>
      <c r="V57" s="3">
        <v>20000</v>
      </c>
      <c r="W57" s="3">
        <v>0.2</v>
      </c>
      <c r="X57" s="3">
        <v>8</v>
      </c>
      <c r="Y57" s="5">
        <v>42.107999999999997</v>
      </c>
      <c r="Z57" s="44"/>
      <c r="AA57" s="19">
        <f t="shared" si="39"/>
        <v>13</v>
      </c>
      <c r="AB57" s="24">
        <f t="shared" si="28"/>
        <v>3.8461538461538463</v>
      </c>
      <c r="AC57" s="24">
        <f t="shared" si="29"/>
        <v>5.7692307692307692</v>
      </c>
      <c r="AD57" s="24">
        <f t="shared" si="30"/>
        <v>7.6923076923076925</v>
      </c>
      <c r="AE57" s="24">
        <f t="shared" si="31"/>
        <v>26.923076923076923</v>
      </c>
      <c r="AF57" s="24">
        <f t="shared" si="32"/>
        <v>42.10526315789474</v>
      </c>
      <c r="AG57" s="24">
        <f t="shared" si="33"/>
        <v>53.230769230769241</v>
      </c>
      <c r="AH57" s="24">
        <f t="shared" si="34"/>
        <v>61.446448288553555</v>
      </c>
      <c r="AI57" s="24">
        <f t="shared" si="35"/>
        <v>65.73710512225594</v>
      </c>
      <c r="AJ57" s="24">
        <f t="shared" si="36"/>
        <v>66.251895840898882</v>
      </c>
      <c r="AK57" s="24">
        <f t="shared" si="37"/>
        <v>70.87655213935615</v>
      </c>
      <c r="AL57" s="24">
        <f t="shared" si="38"/>
        <v>70.353894374836059</v>
      </c>
      <c r="AM57" s="41"/>
      <c r="AN57" s="42"/>
    </row>
    <row r="58" spans="2:40" ht="15" customHeight="1" x14ac:dyDescent="0.25">
      <c r="B58" s="3">
        <v>500</v>
      </c>
      <c r="C58" s="3">
        <v>0.2</v>
      </c>
      <c r="D58" s="3">
        <v>16</v>
      </c>
      <c r="E58" s="5">
        <v>1.7000000000000001E-2</v>
      </c>
      <c r="G58" s="3">
        <v>5000</v>
      </c>
      <c r="H58" s="3">
        <v>0.2</v>
      </c>
      <c r="I58" s="3">
        <v>16</v>
      </c>
      <c r="J58" s="5">
        <v>1.5920000000000001</v>
      </c>
      <c r="L58" s="3">
        <v>10000</v>
      </c>
      <c r="M58" s="3">
        <v>0.2</v>
      </c>
      <c r="N58" s="3">
        <v>16</v>
      </c>
      <c r="O58" s="5">
        <v>7.3029999999999999</v>
      </c>
      <c r="Q58" s="3">
        <v>15000</v>
      </c>
      <c r="R58" s="3">
        <v>0.2</v>
      </c>
      <c r="S58" s="3">
        <v>16</v>
      </c>
      <c r="T58" s="5">
        <v>18.762</v>
      </c>
      <c r="V58" s="3">
        <v>20000</v>
      </c>
      <c r="W58" s="3">
        <v>0.2</v>
      </c>
      <c r="X58" s="3">
        <v>16</v>
      </c>
      <c r="Y58" s="5">
        <v>27.713000000000001</v>
      </c>
      <c r="Z58" s="44"/>
      <c r="AA58" s="19">
        <f t="shared" si="39"/>
        <v>14</v>
      </c>
      <c r="AB58" s="24">
        <f t="shared" si="28"/>
        <v>4.7619047619047619</v>
      </c>
      <c r="AC58" s="24">
        <f t="shared" si="29"/>
        <v>5.3571428571428568</v>
      </c>
      <c r="AD58" s="24">
        <f t="shared" si="30"/>
        <v>8.9285714285714288</v>
      </c>
      <c r="AE58" s="24">
        <f t="shared" si="31"/>
        <v>25</v>
      </c>
      <c r="AF58" s="24">
        <f t="shared" si="32"/>
        <v>41.269841269841265</v>
      </c>
      <c r="AG58" s="24">
        <f t="shared" si="33"/>
        <v>52.213279678068417</v>
      </c>
      <c r="AH58" s="24">
        <f t="shared" si="34"/>
        <v>59.625000000000007</v>
      </c>
      <c r="AI58" s="24">
        <f t="shared" si="35"/>
        <v>64.246467817896388</v>
      </c>
      <c r="AJ58" s="24">
        <f t="shared" si="36"/>
        <v>64.974964908972836</v>
      </c>
      <c r="AK58" s="24">
        <f t="shared" si="37"/>
        <v>69.420434397163135</v>
      </c>
      <c r="AL58" s="24">
        <f t="shared" si="38"/>
        <v>68.108507407559401</v>
      </c>
      <c r="AM58" s="41"/>
      <c r="AN58" s="42"/>
    </row>
    <row r="59" spans="2:40" ht="15" customHeight="1" x14ac:dyDescent="0.25">
      <c r="Z59" s="44"/>
      <c r="AA59" s="19">
        <f t="shared" si="39"/>
        <v>15</v>
      </c>
      <c r="AB59" s="24">
        <f t="shared" si="28"/>
        <v>4.4444444444444438</v>
      </c>
      <c r="AC59" s="24">
        <f t="shared" si="29"/>
        <v>5</v>
      </c>
      <c r="AD59" s="24">
        <f t="shared" si="30"/>
        <v>8.3333333333333321</v>
      </c>
      <c r="AE59" s="24">
        <f t="shared" si="31"/>
        <v>20.740740740740744</v>
      </c>
      <c r="AF59" s="24">
        <f t="shared" si="32"/>
        <v>38.518518518518519</v>
      </c>
      <c r="AG59" s="24">
        <f t="shared" si="33"/>
        <v>50.882352941176464</v>
      </c>
      <c r="AH59" s="24">
        <f t="shared" si="34"/>
        <v>58.733509234828496</v>
      </c>
      <c r="AI59" s="24">
        <f t="shared" si="35"/>
        <v>63.001924310455429</v>
      </c>
      <c r="AJ59" s="24">
        <f t="shared" si="36"/>
        <v>63.52176139272914</v>
      </c>
      <c r="AK59" s="24">
        <f t="shared" si="37"/>
        <v>68.316488481236988</v>
      </c>
      <c r="AL59" s="24">
        <f t="shared" si="38"/>
        <v>66.174722440282594</v>
      </c>
      <c r="AM59" s="41"/>
      <c r="AN59" s="42"/>
    </row>
    <row r="60" spans="2:40" ht="15" customHeight="1" x14ac:dyDescent="0.25">
      <c r="B60" s="3">
        <v>1000</v>
      </c>
      <c r="C60" s="3">
        <v>0.2</v>
      </c>
      <c r="D60" s="3">
        <v>1</v>
      </c>
      <c r="E60" s="5">
        <v>0.51900000000000002</v>
      </c>
      <c r="G60" s="3">
        <v>6000</v>
      </c>
      <c r="H60" s="3">
        <v>0.2</v>
      </c>
      <c r="I60" s="3">
        <v>1</v>
      </c>
      <c r="J60" s="5">
        <v>21.231999999999999</v>
      </c>
      <c r="L60" s="3">
        <v>11000</v>
      </c>
      <c r="M60" s="3">
        <v>0.2</v>
      </c>
      <c r="N60" s="3">
        <v>1</v>
      </c>
      <c r="O60" s="5"/>
      <c r="Q60" s="3">
        <v>16000</v>
      </c>
      <c r="R60" s="3">
        <v>0.2</v>
      </c>
      <c r="S60" s="3">
        <v>1</v>
      </c>
      <c r="T60" s="5"/>
      <c r="V60" s="3">
        <v>21000</v>
      </c>
      <c r="W60" s="3">
        <v>0.2</v>
      </c>
      <c r="X60" s="3">
        <v>1</v>
      </c>
      <c r="Y60" s="5"/>
      <c r="Z60" s="44"/>
      <c r="AA60" s="19">
        <f t="shared" si="39"/>
        <v>16</v>
      </c>
      <c r="AB60" s="24">
        <f t="shared" si="28"/>
        <v>4.1666666666666661</v>
      </c>
      <c r="AC60" s="24">
        <f t="shared" si="29"/>
        <v>4.6875</v>
      </c>
      <c r="AD60" s="24">
        <f t="shared" si="30"/>
        <v>6.25</v>
      </c>
      <c r="AE60" s="24">
        <f t="shared" si="31"/>
        <v>19.444444444444446</v>
      </c>
      <c r="AF60" s="24">
        <f t="shared" si="32"/>
        <v>38.235294117647058</v>
      </c>
      <c r="AG60" s="24">
        <f t="shared" si="33"/>
        <v>51.488095238095241</v>
      </c>
      <c r="AH60" s="24">
        <f t="shared" si="34"/>
        <v>51.655321782178213</v>
      </c>
      <c r="AI60" s="24">
        <f t="shared" si="35"/>
        <v>58.725286989795919</v>
      </c>
      <c r="AJ60" s="24">
        <f t="shared" si="36"/>
        <v>52.198902652484179</v>
      </c>
      <c r="AK60" s="24">
        <f t="shared" si="37"/>
        <v>62.580631350610801</v>
      </c>
      <c r="AL60" s="24">
        <f t="shared" si="38"/>
        <v>63.77680424256399</v>
      </c>
      <c r="AM60" s="41"/>
      <c r="AN60" s="42"/>
    </row>
    <row r="61" spans="2:40" ht="15" customHeight="1" x14ac:dyDescent="0.25">
      <c r="B61" s="3">
        <v>1000</v>
      </c>
      <c r="C61" s="3">
        <v>0.2</v>
      </c>
      <c r="D61" s="3">
        <v>4</v>
      </c>
      <c r="E61" s="5">
        <v>0.16700000000000001</v>
      </c>
      <c r="G61" s="3">
        <v>6000</v>
      </c>
      <c r="H61" s="3">
        <v>0.2</v>
      </c>
      <c r="I61" s="3">
        <v>4</v>
      </c>
      <c r="J61" s="5">
        <v>6.27</v>
      </c>
      <c r="L61" s="3">
        <v>11000</v>
      </c>
      <c r="M61" s="3">
        <v>0.2</v>
      </c>
      <c r="N61" s="3">
        <v>4</v>
      </c>
      <c r="O61" s="5"/>
      <c r="Q61" s="3">
        <v>16000</v>
      </c>
      <c r="R61" s="3">
        <v>0.2</v>
      </c>
      <c r="S61" s="3">
        <v>4</v>
      </c>
      <c r="T61" s="5"/>
      <c r="V61" s="3">
        <v>21000</v>
      </c>
      <c r="W61" s="3">
        <v>0.2</v>
      </c>
      <c r="X61" s="3">
        <v>4</v>
      </c>
      <c r="Y61" s="5"/>
    </row>
    <row r="62" spans="2:40" ht="15" customHeight="1" x14ac:dyDescent="0.25">
      <c r="B62" s="3">
        <v>1000</v>
      </c>
      <c r="C62" s="3">
        <v>0.2</v>
      </c>
      <c r="D62" s="3">
        <v>8</v>
      </c>
      <c r="E62" s="5">
        <v>9.8000000000000004E-2</v>
      </c>
      <c r="G62" s="3">
        <v>6000</v>
      </c>
      <c r="H62" s="3">
        <v>0.2</v>
      </c>
      <c r="I62" s="3">
        <v>8</v>
      </c>
      <c r="J62" s="5">
        <v>3.5350000000000001</v>
      </c>
      <c r="L62" s="3">
        <v>11000</v>
      </c>
      <c r="M62" s="3">
        <v>0.2</v>
      </c>
      <c r="N62" s="3">
        <v>8</v>
      </c>
      <c r="O62" s="5"/>
      <c r="Q62" s="3">
        <v>16000</v>
      </c>
      <c r="R62" s="3">
        <v>0.2</v>
      </c>
      <c r="S62" s="3">
        <v>8</v>
      </c>
      <c r="T62" s="5"/>
      <c r="V62" s="3">
        <v>21000</v>
      </c>
      <c r="W62" s="3">
        <v>0.2</v>
      </c>
      <c r="X62" s="3">
        <v>8</v>
      </c>
      <c r="Y62" s="5"/>
    </row>
    <row r="63" spans="2:40" ht="15" customHeight="1" x14ac:dyDescent="0.25">
      <c r="B63" s="3">
        <v>1000</v>
      </c>
      <c r="C63" s="3">
        <v>0.2</v>
      </c>
      <c r="D63" s="3">
        <v>16</v>
      </c>
      <c r="E63" s="5">
        <v>6.3E-2</v>
      </c>
      <c r="G63" s="3">
        <v>6000</v>
      </c>
      <c r="H63" s="3">
        <v>0.2</v>
      </c>
      <c r="I63" s="3">
        <v>16</v>
      </c>
      <c r="J63" s="5">
        <v>2.5179999999999998</v>
      </c>
      <c r="L63" s="3">
        <v>11000</v>
      </c>
      <c r="M63" s="3">
        <v>0.2</v>
      </c>
      <c r="N63" s="3">
        <v>16</v>
      </c>
      <c r="O63" s="5"/>
      <c r="Q63" s="3">
        <v>16000</v>
      </c>
      <c r="R63" s="3">
        <v>0.2</v>
      </c>
      <c r="S63" s="3">
        <v>16</v>
      </c>
      <c r="T63" s="5"/>
      <c r="V63" s="3">
        <v>21000</v>
      </c>
      <c r="W63" s="3">
        <v>0.2</v>
      </c>
      <c r="X63" s="3">
        <v>16</v>
      </c>
      <c r="Y63" s="5"/>
    </row>
    <row r="64" spans="2:40" ht="15" customHeight="1" x14ac:dyDescent="0.25"/>
    <row r="65" spans="2:25" ht="15" customHeight="1" x14ac:dyDescent="0.25">
      <c r="B65" s="3">
        <v>2000</v>
      </c>
      <c r="C65" s="3">
        <v>0.2</v>
      </c>
      <c r="D65" s="3">
        <v>1</v>
      </c>
      <c r="E65" s="5">
        <v>1.8879999999999999</v>
      </c>
      <c r="G65" s="3">
        <v>7000</v>
      </c>
      <c r="H65" s="3">
        <v>0.2</v>
      </c>
      <c r="I65" s="3">
        <v>1</v>
      </c>
      <c r="J65" s="5">
        <v>30.669</v>
      </c>
      <c r="L65" s="3">
        <v>12000</v>
      </c>
      <c r="M65" s="3">
        <v>0.2</v>
      </c>
      <c r="N65" s="3">
        <v>1</v>
      </c>
      <c r="O65" s="5">
        <f>60+35.59</f>
        <v>95.59</v>
      </c>
      <c r="Q65" s="3">
        <v>17000</v>
      </c>
      <c r="R65" s="3">
        <v>0.2</v>
      </c>
      <c r="S65" s="3">
        <v>1</v>
      </c>
      <c r="T65" s="5"/>
      <c r="V65" s="3">
        <v>22000</v>
      </c>
      <c r="W65" s="3">
        <v>0.2</v>
      </c>
      <c r="X65" s="3">
        <v>1</v>
      </c>
      <c r="Y65" s="5"/>
    </row>
    <row r="66" spans="2:25" ht="15" customHeight="1" x14ac:dyDescent="0.25">
      <c r="B66" s="3">
        <v>2000</v>
      </c>
      <c r="C66" s="3">
        <v>0.2</v>
      </c>
      <c r="D66" s="3">
        <v>4</v>
      </c>
      <c r="E66" s="5">
        <v>0.56699999999999995</v>
      </c>
      <c r="G66" s="3">
        <v>7000</v>
      </c>
      <c r="H66" s="3">
        <v>0.2</v>
      </c>
      <c r="I66" s="3">
        <v>4</v>
      </c>
      <c r="J66" s="5">
        <v>8.9280000000000008</v>
      </c>
      <c r="L66" s="3">
        <v>12000</v>
      </c>
      <c r="M66" s="3">
        <v>0.2</v>
      </c>
      <c r="N66" s="3">
        <v>4</v>
      </c>
      <c r="O66" s="5">
        <v>27.335999999999999</v>
      </c>
      <c r="Q66" s="3">
        <v>17000</v>
      </c>
      <c r="R66" s="3">
        <v>0.2</v>
      </c>
      <c r="S66" s="3">
        <v>4</v>
      </c>
      <c r="T66" s="5"/>
      <c r="V66" s="3">
        <v>22000</v>
      </c>
      <c r="W66" s="3">
        <v>0.2</v>
      </c>
      <c r="X66" s="3">
        <v>4</v>
      </c>
      <c r="Y66" s="5"/>
    </row>
    <row r="67" spans="2:25" ht="15" customHeight="1" x14ac:dyDescent="0.25">
      <c r="B67" s="3">
        <v>2000</v>
      </c>
      <c r="C67" s="3">
        <v>0.2</v>
      </c>
      <c r="D67" s="3">
        <v>8</v>
      </c>
      <c r="E67" s="5">
        <v>0.33800000000000002</v>
      </c>
      <c r="G67" s="3">
        <v>7000</v>
      </c>
      <c r="H67" s="3">
        <v>0.2</v>
      </c>
      <c r="I67" s="3">
        <v>8</v>
      </c>
      <c r="J67" s="5">
        <v>5.0330000000000004</v>
      </c>
      <c r="L67" s="3">
        <v>12000</v>
      </c>
      <c r="M67" s="3">
        <v>0.2</v>
      </c>
      <c r="N67" s="3">
        <v>8</v>
      </c>
      <c r="O67" s="5">
        <v>15.257</v>
      </c>
      <c r="Q67" s="3">
        <v>17000</v>
      </c>
      <c r="R67" s="3">
        <v>0.2</v>
      </c>
      <c r="S67" s="3">
        <v>8</v>
      </c>
      <c r="T67" s="5"/>
      <c r="V67" s="3">
        <v>22000</v>
      </c>
      <c r="W67" s="3">
        <v>0.2</v>
      </c>
      <c r="X67" s="3">
        <v>8</v>
      </c>
      <c r="Y67" s="5"/>
    </row>
    <row r="68" spans="2:25" ht="15" customHeight="1" x14ac:dyDescent="0.25">
      <c r="B68" s="3">
        <v>2000</v>
      </c>
      <c r="C68" s="3">
        <v>0.2</v>
      </c>
      <c r="D68" s="3">
        <v>16</v>
      </c>
      <c r="E68" s="5">
        <v>0.21</v>
      </c>
      <c r="G68" s="3">
        <v>7000</v>
      </c>
      <c r="H68" s="3">
        <v>0.2</v>
      </c>
      <c r="I68" s="3">
        <v>16</v>
      </c>
      <c r="J68" s="5">
        <v>3.609</v>
      </c>
      <c r="L68" s="3">
        <v>12000</v>
      </c>
      <c r="M68" s="3">
        <v>0.2</v>
      </c>
      <c r="N68" s="3">
        <v>16</v>
      </c>
      <c r="O68" s="5">
        <v>10</v>
      </c>
      <c r="Q68" s="3">
        <v>17000</v>
      </c>
      <c r="R68" s="3">
        <v>0.2</v>
      </c>
      <c r="S68" s="3">
        <v>16</v>
      </c>
      <c r="T68" s="5"/>
      <c r="V68" s="3">
        <v>22000</v>
      </c>
      <c r="W68" s="3">
        <v>0.2</v>
      </c>
      <c r="X68" s="3">
        <v>16</v>
      </c>
      <c r="Y68" s="5"/>
    </row>
    <row r="69" spans="2:25" ht="15" customHeight="1" x14ac:dyDescent="0.25"/>
    <row r="70" spans="2:25" ht="14.25" customHeight="1" x14ac:dyDescent="0.25">
      <c r="B70" s="3">
        <v>3000</v>
      </c>
      <c r="C70" s="3">
        <v>0.2</v>
      </c>
      <c r="D70" s="3">
        <v>1</v>
      </c>
      <c r="E70" s="5">
        <v>5.2489999999999997</v>
      </c>
      <c r="G70" s="3">
        <v>8000</v>
      </c>
      <c r="H70" s="3">
        <v>0.2</v>
      </c>
      <c r="I70" s="3">
        <v>1</v>
      </c>
      <c r="J70" s="5">
        <v>42.155999999999999</v>
      </c>
      <c r="L70" s="3">
        <v>13000</v>
      </c>
      <c r="M70" s="3">
        <v>0.2</v>
      </c>
      <c r="N70" s="3">
        <v>1</v>
      </c>
      <c r="O70" s="5"/>
      <c r="Q70" s="3">
        <v>18000</v>
      </c>
      <c r="R70" s="3">
        <v>0.2</v>
      </c>
      <c r="S70" s="3">
        <v>1</v>
      </c>
      <c r="T70" s="5"/>
      <c r="V70" s="3">
        <v>23000</v>
      </c>
      <c r="W70" s="3">
        <v>0.2</v>
      </c>
      <c r="X70" s="3">
        <v>1</v>
      </c>
      <c r="Y70" s="5"/>
    </row>
    <row r="71" spans="2:25" ht="15" customHeight="1" x14ac:dyDescent="0.25">
      <c r="B71" s="3">
        <v>3000</v>
      </c>
      <c r="C71" s="3">
        <v>0.2</v>
      </c>
      <c r="D71" s="3">
        <v>4</v>
      </c>
      <c r="E71" s="5">
        <v>1.5589999999999999</v>
      </c>
      <c r="G71" s="3">
        <v>8000</v>
      </c>
      <c r="H71" s="3">
        <v>0.2</v>
      </c>
      <c r="I71" s="3">
        <v>4</v>
      </c>
      <c r="J71" s="5">
        <v>12.598000000000001</v>
      </c>
      <c r="L71" s="3">
        <v>13000</v>
      </c>
      <c r="M71" s="3">
        <v>0.2</v>
      </c>
      <c r="N71" s="3">
        <v>4</v>
      </c>
      <c r="O71" s="5"/>
      <c r="Q71" s="3">
        <v>18000</v>
      </c>
      <c r="R71" s="3">
        <v>0.2</v>
      </c>
      <c r="S71" s="3">
        <v>4</v>
      </c>
      <c r="T71" s="5"/>
      <c r="V71" s="3">
        <v>23000</v>
      </c>
      <c r="W71" s="3">
        <v>0.2</v>
      </c>
      <c r="X71" s="3">
        <v>4</v>
      </c>
      <c r="Y71" s="5"/>
    </row>
    <row r="72" spans="2:25" ht="15" customHeight="1" x14ac:dyDescent="0.25">
      <c r="B72" s="3">
        <v>3000</v>
      </c>
      <c r="C72" s="3">
        <v>0.2</v>
      </c>
      <c r="D72" s="3">
        <v>8</v>
      </c>
      <c r="E72" s="5">
        <v>0.89800000000000002</v>
      </c>
      <c r="G72" s="3">
        <v>8000</v>
      </c>
      <c r="H72" s="3">
        <v>0.2</v>
      </c>
      <c r="I72" s="3">
        <v>8</v>
      </c>
      <c r="J72" s="5">
        <v>7.0590000000000002</v>
      </c>
      <c r="L72" s="3">
        <v>13000</v>
      </c>
      <c r="M72" s="3">
        <v>0.2</v>
      </c>
      <c r="N72" s="3">
        <v>8</v>
      </c>
      <c r="O72" s="5"/>
      <c r="Q72" s="3">
        <v>18000</v>
      </c>
      <c r="R72" s="3">
        <v>0.2</v>
      </c>
      <c r="S72" s="3">
        <v>8</v>
      </c>
      <c r="T72" s="5"/>
      <c r="V72" s="3">
        <v>23000</v>
      </c>
      <c r="W72" s="3">
        <v>0.2</v>
      </c>
      <c r="X72" s="3">
        <v>8</v>
      </c>
      <c r="Y72" s="5"/>
    </row>
    <row r="73" spans="2:25" ht="15" customHeight="1" x14ac:dyDescent="0.25">
      <c r="B73" s="3">
        <v>3000</v>
      </c>
      <c r="C73" s="3">
        <v>0.2</v>
      </c>
      <c r="D73" s="3">
        <v>16</v>
      </c>
      <c r="E73" s="5">
        <v>0.59</v>
      </c>
      <c r="G73" s="3">
        <v>8000</v>
      </c>
      <c r="H73" s="3">
        <v>0.2</v>
      </c>
      <c r="I73" s="3">
        <v>16</v>
      </c>
      <c r="J73" s="5">
        <v>4.8609999999999998</v>
      </c>
      <c r="L73" s="3">
        <v>13000</v>
      </c>
      <c r="M73" s="3">
        <v>0.2</v>
      </c>
      <c r="N73" s="3">
        <v>16</v>
      </c>
      <c r="O73" s="5"/>
      <c r="Q73" s="3">
        <v>18000</v>
      </c>
      <c r="R73" s="3">
        <v>0.2</v>
      </c>
      <c r="S73" s="3">
        <v>16</v>
      </c>
      <c r="T73" s="5"/>
      <c r="V73" s="3">
        <v>23000</v>
      </c>
      <c r="W73" s="3">
        <v>0.2</v>
      </c>
      <c r="X73" s="3">
        <v>16</v>
      </c>
      <c r="Y73" s="5"/>
    </row>
    <row r="74" spans="2:25" ht="15" customHeight="1" x14ac:dyDescent="0.25"/>
    <row r="75" spans="2:25" ht="15" customHeight="1" x14ac:dyDescent="0.25">
      <c r="B75" s="3">
        <v>4000</v>
      </c>
      <c r="C75" s="3">
        <v>0.2</v>
      </c>
      <c r="D75" s="3">
        <v>1</v>
      </c>
      <c r="E75" s="5">
        <v>9.85</v>
      </c>
      <c r="G75" s="3">
        <v>9000</v>
      </c>
      <c r="H75" s="3">
        <v>0.2</v>
      </c>
      <c r="I75" s="3">
        <v>1</v>
      </c>
      <c r="J75" s="5">
        <v>47.033999999999999</v>
      </c>
      <c r="L75" s="3">
        <v>14000</v>
      </c>
      <c r="M75" s="3">
        <v>0.2</v>
      </c>
      <c r="N75" s="3">
        <v>1</v>
      </c>
      <c r="O75" s="5"/>
      <c r="Q75" s="3">
        <v>19000</v>
      </c>
      <c r="R75" s="3">
        <v>0.2</v>
      </c>
      <c r="S75" s="3">
        <v>1</v>
      </c>
      <c r="T75" s="5"/>
      <c r="V75" s="3">
        <v>25000</v>
      </c>
      <c r="W75" s="3">
        <v>0.2</v>
      </c>
      <c r="X75" s="3">
        <v>1</v>
      </c>
      <c r="Y75" s="5">
        <f>23.686 + (7*60)</f>
        <v>443.68599999999998</v>
      </c>
    </row>
    <row r="76" spans="2:25" ht="15" customHeight="1" x14ac:dyDescent="0.25">
      <c r="B76" s="3">
        <v>4000</v>
      </c>
      <c r="C76" s="3">
        <v>0.2</v>
      </c>
      <c r="D76" s="3">
        <v>4</v>
      </c>
      <c r="E76" s="5">
        <v>2.9180000000000001</v>
      </c>
      <c r="G76" s="3">
        <v>9000</v>
      </c>
      <c r="H76" s="3">
        <v>0.2</v>
      </c>
      <c r="I76" s="3">
        <v>4</v>
      </c>
      <c r="J76" s="5">
        <v>13.766999999999999</v>
      </c>
      <c r="L76" s="3">
        <v>14000</v>
      </c>
      <c r="M76" s="3">
        <v>0.2</v>
      </c>
      <c r="N76" s="3">
        <v>4</v>
      </c>
      <c r="O76" s="5"/>
      <c r="Q76" s="3">
        <v>19000</v>
      </c>
      <c r="R76" s="3">
        <v>0.2</v>
      </c>
      <c r="S76" s="3">
        <v>4</v>
      </c>
      <c r="T76" s="5"/>
      <c r="V76" s="3">
        <v>25000</v>
      </c>
      <c r="W76" s="3">
        <v>0.2</v>
      </c>
      <c r="X76" s="3">
        <v>4</v>
      </c>
      <c r="Y76" s="5">
        <f xml:space="preserve"> 5.527 + 120</f>
        <v>125.527</v>
      </c>
    </row>
    <row r="77" spans="2:25" ht="15" customHeight="1" x14ac:dyDescent="0.25">
      <c r="B77" s="3">
        <v>4000</v>
      </c>
      <c r="C77" s="3">
        <v>0.2</v>
      </c>
      <c r="D77" s="3">
        <v>8</v>
      </c>
      <c r="E77" s="5">
        <v>1.6519999999999999</v>
      </c>
      <c r="G77" s="3">
        <v>9000</v>
      </c>
      <c r="H77" s="3">
        <v>0.2</v>
      </c>
      <c r="I77" s="3">
        <v>8</v>
      </c>
      <c r="J77" s="5">
        <v>7.867</v>
      </c>
      <c r="L77" s="3">
        <v>14000</v>
      </c>
      <c r="M77" s="3">
        <v>0.2</v>
      </c>
      <c r="N77" s="3">
        <v>8</v>
      </c>
      <c r="O77" s="5"/>
      <c r="Q77" s="3">
        <v>19000</v>
      </c>
      <c r="R77" s="3">
        <v>0.2</v>
      </c>
      <c r="S77" s="3">
        <v>8</v>
      </c>
      <c r="T77" s="5"/>
      <c r="V77" s="3">
        <v>25000</v>
      </c>
      <c r="W77" s="3">
        <v>0.2</v>
      </c>
      <c r="X77" s="3">
        <v>8</v>
      </c>
      <c r="Y77" s="5">
        <v>70.22</v>
      </c>
    </row>
    <row r="78" spans="2:25" ht="15" customHeight="1" x14ac:dyDescent="0.25">
      <c r="B78" s="3">
        <v>4000</v>
      </c>
      <c r="C78" s="3">
        <v>0.2</v>
      </c>
      <c r="D78" s="3">
        <v>16</v>
      </c>
      <c r="E78" s="5">
        <v>1.0449999999999999</v>
      </c>
      <c r="G78" s="3">
        <v>9000</v>
      </c>
      <c r="H78" s="3">
        <v>0.2</v>
      </c>
      <c r="I78" s="3">
        <v>16</v>
      </c>
      <c r="J78" s="5">
        <v>5.4589999999999996</v>
      </c>
      <c r="L78" s="3">
        <v>14000</v>
      </c>
      <c r="M78" s="3">
        <v>0.2</v>
      </c>
      <c r="N78" s="3">
        <v>16</v>
      </c>
      <c r="O78" s="5"/>
      <c r="Q78" s="3">
        <v>19000</v>
      </c>
      <c r="R78" s="3">
        <v>0.2</v>
      </c>
      <c r="S78" s="3">
        <v>16</v>
      </c>
      <c r="T78" s="5"/>
      <c r="V78" s="3">
        <v>25000</v>
      </c>
      <c r="W78" s="3">
        <v>0.2</v>
      </c>
      <c r="X78" s="3">
        <v>16</v>
      </c>
      <c r="Y78" s="5">
        <v>42.972999999999999</v>
      </c>
    </row>
    <row r="79" spans="2:25" ht="15" customHeight="1" x14ac:dyDescent="0.25">
      <c r="G79" s="7"/>
      <c r="H79" s="7"/>
      <c r="I79" s="7"/>
      <c r="J79" s="7"/>
      <c r="K79" s="7"/>
      <c r="L79" s="7"/>
      <c r="M79" s="1"/>
      <c r="N79" s="1"/>
      <c r="O79" s="1"/>
      <c r="P79" s="1"/>
      <c r="Q79" s="1"/>
      <c r="R79" s="1"/>
      <c r="S79" s="9"/>
    </row>
    <row r="80" spans="2:25" ht="15" customHeight="1" x14ac:dyDescent="0.25">
      <c r="G80" s="7"/>
      <c r="H80" s="7"/>
      <c r="I80" s="7"/>
      <c r="J80" s="7"/>
      <c r="K80" s="7"/>
      <c r="M80" s="1"/>
      <c r="N80" s="1"/>
      <c r="O80" s="1"/>
      <c r="P80" s="1"/>
      <c r="Q80" s="1"/>
      <c r="R80" s="1"/>
      <c r="S80" s="9"/>
    </row>
    <row r="81" spans="2:19" ht="15" customHeight="1" x14ac:dyDescent="0.25">
      <c r="B81" s="23"/>
      <c r="C81" s="23"/>
      <c r="D81" s="23"/>
      <c r="E81" s="31" t="s">
        <v>16</v>
      </c>
      <c r="F81" s="31" t="s">
        <v>17</v>
      </c>
      <c r="G81" s="30"/>
      <c r="H81" s="30"/>
      <c r="I81" s="31"/>
      <c r="J81" s="31" t="s">
        <v>16</v>
      </c>
      <c r="K81" s="31" t="s">
        <v>17</v>
      </c>
      <c r="L81" s="31" t="s">
        <v>18</v>
      </c>
      <c r="M81" s="31" t="s">
        <v>19</v>
      </c>
      <c r="N81" s="1"/>
      <c r="O81" s="1"/>
      <c r="P81" s="1"/>
      <c r="Q81" s="1"/>
      <c r="R81" s="1"/>
      <c r="S81" s="9"/>
    </row>
    <row r="82" spans="2:19" ht="15" customHeight="1" x14ac:dyDescent="0.25">
      <c r="B82" s="21">
        <v>1000</v>
      </c>
      <c r="C82" s="21">
        <v>0.5</v>
      </c>
      <c r="D82" s="21">
        <v>1</v>
      </c>
      <c r="E82" s="5">
        <v>0.11799999999999999</v>
      </c>
      <c r="F82" s="5">
        <v>5</v>
      </c>
      <c r="G82" s="21">
        <v>1000</v>
      </c>
      <c r="H82" s="21">
        <v>0.5</v>
      </c>
      <c r="I82" s="21">
        <v>8</v>
      </c>
      <c r="J82" s="5">
        <v>3.4000000000000002E-2</v>
      </c>
      <c r="K82" s="5">
        <v>5</v>
      </c>
      <c r="L82" s="32">
        <f>E82/J82</f>
        <v>3.4705882352941173</v>
      </c>
      <c r="M82" s="32">
        <f>L82/I82 * 100</f>
        <v>43.382352941176464</v>
      </c>
      <c r="N82" s="1"/>
      <c r="O82" s="1"/>
      <c r="P82" s="1"/>
      <c r="Q82" s="1"/>
      <c r="R82" s="1"/>
      <c r="S82" s="9"/>
    </row>
    <row r="83" spans="2:19" ht="15" customHeight="1" x14ac:dyDescent="0.25">
      <c r="B83" s="21">
        <v>1000</v>
      </c>
      <c r="C83" s="21">
        <v>0.4</v>
      </c>
      <c r="D83" s="21">
        <v>1</v>
      </c>
      <c r="E83" s="5">
        <v>0.151</v>
      </c>
      <c r="F83" s="5">
        <v>8</v>
      </c>
      <c r="G83" s="21">
        <v>1000</v>
      </c>
      <c r="H83" s="21">
        <v>0.4</v>
      </c>
      <c r="I83" s="21">
        <v>8</v>
      </c>
      <c r="J83" s="5">
        <v>4.2000000000000003E-2</v>
      </c>
      <c r="K83" s="5">
        <v>8</v>
      </c>
      <c r="L83" s="32">
        <f t="shared" ref="L83:L91" si="42">E83/J83</f>
        <v>3.5952380952380949</v>
      </c>
      <c r="M83" s="32">
        <f t="shared" ref="M83:M90" si="43">L83/I83 * 100</f>
        <v>44.94047619047619</v>
      </c>
      <c r="N83" s="1"/>
      <c r="O83" s="1"/>
      <c r="P83" s="1"/>
      <c r="Q83" s="1"/>
      <c r="R83" s="1"/>
      <c r="S83" s="9"/>
    </row>
    <row r="84" spans="2:19" ht="15" customHeight="1" x14ac:dyDescent="0.25">
      <c r="B84" s="21">
        <v>1000</v>
      </c>
      <c r="C84" s="21">
        <v>0.3</v>
      </c>
      <c r="D84" s="21">
        <v>1</v>
      </c>
      <c r="E84" s="5">
        <v>0.246</v>
      </c>
      <c r="F84" s="5">
        <v>14</v>
      </c>
      <c r="G84" s="21">
        <v>1000</v>
      </c>
      <c r="H84" s="21">
        <v>0.3</v>
      </c>
      <c r="I84" s="21">
        <v>8</v>
      </c>
      <c r="J84" s="5">
        <v>5.3999999999999999E-2</v>
      </c>
      <c r="K84" s="5">
        <v>14</v>
      </c>
      <c r="L84" s="32">
        <f t="shared" si="42"/>
        <v>4.5555555555555554</v>
      </c>
      <c r="M84" s="32">
        <f t="shared" si="43"/>
        <v>56.944444444444443</v>
      </c>
      <c r="N84" s="1"/>
      <c r="O84" s="1"/>
      <c r="P84" s="1"/>
      <c r="Q84" s="1"/>
      <c r="R84" s="1"/>
      <c r="S84" s="9"/>
    </row>
    <row r="85" spans="2:19" ht="15" customHeight="1" x14ac:dyDescent="0.25">
      <c r="B85" s="21">
        <v>1000</v>
      </c>
      <c r="C85" s="21">
        <v>0.2</v>
      </c>
      <c r="D85" s="21">
        <v>1</v>
      </c>
      <c r="E85" s="5">
        <v>0.51900000000000002</v>
      </c>
      <c r="F85" s="5">
        <v>32</v>
      </c>
      <c r="G85" s="21">
        <v>1000</v>
      </c>
      <c r="H85" s="21">
        <v>0.2</v>
      </c>
      <c r="I85" s="21">
        <v>8</v>
      </c>
      <c r="J85" s="5">
        <v>9.7000000000000003E-2</v>
      </c>
      <c r="K85" s="5">
        <v>32</v>
      </c>
      <c r="L85" s="32">
        <f t="shared" si="42"/>
        <v>5.3505154639175254</v>
      </c>
      <c r="M85" s="32">
        <f t="shared" si="43"/>
        <v>66.881443298969074</v>
      </c>
      <c r="N85" s="1"/>
      <c r="O85" s="1"/>
      <c r="P85" s="1"/>
      <c r="Q85" s="1"/>
      <c r="R85" s="1"/>
      <c r="S85" s="9"/>
    </row>
    <row r="86" spans="2:19" ht="15" customHeight="1" x14ac:dyDescent="0.25">
      <c r="B86" s="21">
        <v>1000</v>
      </c>
      <c r="C86" s="21">
        <v>0.1</v>
      </c>
      <c r="D86" s="21">
        <v>1</v>
      </c>
      <c r="E86" s="5">
        <v>1.4910000000000001</v>
      </c>
      <c r="F86" s="5">
        <v>95</v>
      </c>
      <c r="G86" s="21">
        <v>1000</v>
      </c>
      <c r="H86" s="21">
        <v>0.1</v>
      </c>
      <c r="I86" s="21">
        <v>8</v>
      </c>
      <c r="J86" s="5">
        <v>0.248</v>
      </c>
      <c r="K86" s="5">
        <v>95</v>
      </c>
      <c r="L86" s="32">
        <f t="shared" si="42"/>
        <v>6.0120967741935489</v>
      </c>
      <c r="M86" s="32">
        <f t="shared" si="43"/>
        <v>75.151209677419359</v>
      </c>
      <c r="N86" s="1"/>
      <c r="O86" s="1"/>
      <c r="P86" s="1"/>
      <c r="Q86" s="1"/>
      <c r="R86" s="1"/>
      <c r="S86" s="9"/>
    </row>
    <row r="87" spans="2:19" ht="15" x14ac:dyDescent="0.25">
      <c r="B87" s="21">
        <v>1000</v>
      </c>
      <c r="C87" s="21">
        <v>7.4999999999999997E-2</v>
      </c>
      <c r="D87" s="21">
        <v>1</v>
      </c>
      <c r="E87" s="5">
        <v>2.2709999999999999</v>
      </c>
      <c r="F87" s="5">
        <v>146</v>
      </c>
      <c r="G87" s="21">
        <v>1000</v>
      </c>
      <c r="H87" s="21">
        <v>2.5000000000000001E-2</v>
      </c>
      <c r="I87" s="21">
        <v>8</v>
      </c>
      <c r="J87" s="5">
        <v>0.36499999999999999</v>
      </c>
      <c r="K87" s="5">
        <v>146</v>
      </c>
      <c r="L87" s="32">
        <f t="shared" si="42"/>
        <v>6.2219178082191782</v>
      </c>
      <c r="M87" s="32">
        <f t="shared" si="43"/>
        <v>77.773972602739732</v>
      </c>
      <c r="N87" s="22"/>
    </row>
    <row r="88" spans="2:19" ht="15" x14ac:dyDescent="0.25">
      <c r="B88" s="21">
        <v>1000</v>
      </c>
      <c r="C88" s="21">
        <v>0.05</v>
      </c>
      <c r="D88" s="21">
        <v>1</v>
      </c>
      <c r="E88" s="5">
        <v>5.3470000000000004</v>
      </c>
      <c r="F88" s="5">
        <v>328</v>
      </c>
      <c r="G88" s="21">
        <v>1000</v>
      </c>
      <c r="H88" s="21">
        <v>0.05</v>
      </c>
      <c r="I88" s="21">
        <v>8</v>
      </c>
      <c r="J88" s="5">
        <v>0.80800000000000005</v>
      </c>
      <c r="K88" s="5">
        <v>328</v>
      </c>
      <c r="L88" s="32">
        <f t="shared" si="42"/>
        <v>6.6175742574257423</v>
      </c>
      <c r="M88" s="32">
        <f t="shared" si="43"/>
        <v>82.71967821782178</v>
      </c>
      <c r="N88" s="11"/>
      <c r="O88" s="11"/>
      <c r="P88" s="12"/>
      <c r="Q88" s="1"/>
      <c r="R88" s="1"/>
      <c r="S88" s="9"/>
    </row>
    <row r="89" spans="2:19" ht="15" x14ac:dyDescent="0.25">
      <c r="B89" s="21">
        <v>1000</v>
      </c>
      <c r="C89" s="21">
        <v>2.5000000000000001E-2</v>
      </c>
      <c r="D89" s="21">
        <v>1</v>
      </c>
      <c r="E89" s="5">
        <v>16.536000000000001</v>
      </c>
      <c r="F89" s="5">
        <v>1030</v>
      </c>
      <c r="G89" s="21">
        <v>1000</v>
      </c>
      <c r="H89" s="21">
        <v>2.5000000000000001E-2</v>
      </c>
      <c r="I89" s="21">
        <v>8</v>
      </c>
      <c r="J89" s="5">
        <v>2.5590000000000002</v>
      </c>
      <c r="K89" s="5">
        <v>1030</v>
      </c>
      <c r="L89" s="32">
        <f t="shared" si="42"/>
        <v>6.4618991793669407</v>
      </c>
      <c r="M89" s="32">
        <f t="shared" si="43"/>
        <v>80.773739742086761</v>
      </c>
      <c r="N89" s="11"/>
      <c r="O89" s="11"/>
      <c r="P89" s="12"/>
      <c r="Q89" s="1"/>
      <c r="R89" s="1"/>
      <c r="S89" s="9"/>
    </row>
    <row r="90" spans="2:19" ht="15" x14ac:dyDescent="0.25">
      <c r="B90" s="21">
        <v>1000</v>
      </c>
      <c r="C90" s="21">
        <v>0.01</v>
      </c>
      <c r="D90" s="21">
        <v>1</v>
      </c>
      <c r="E90" s="5">
        <f>24.118 + 60</f>
        <v>84.117999999999995</v>
      </c>
      <c r="F90" s="5">
        <v>5333</v>
      </c>
      <c r="G90" s="21">
        <v>1000</v>
      </c>
      <c r="H90" s="21">
        <v>0.01</v>
      </c>
      <c r="I90" s="21">
        <v>8</v>
      </c>
      <c r="J90" s="5">
        <v>13.666</v>
      </c>
      <c r="K90" s="5">
        <v>5333</v>
      </c>
      <c r="L90" s="32">
        <f t="shared" si="42"/>
        <v>6.1552758671154688</v>
      </c>
      <c r="M90" s="32">
        <f t="shared" si="43"/>
        <v>76.940948338943357</v>
      </c>
      <c r="N90" s="11"/>
      <c r="O90" s="11"/>
      <c r="P90" s="12"/>
      <c r="Q90" s="1"/>
      <c r="R90" s="1"/>
      <c r="S90" s="9"/>
    </row>
    <row r="91" spans="2:19" ht="15" x14ac:dyDescent="0.25">
      <c r="B91" s="21">
        <v>1000</v>
      </c>
      <c r="C91" s="21">
        <v>5.0000000000000001E-3</v>
      </c>
      <c r="D91" s="21">
        <v>1</v>
      </c>
      <c r="E91" s="5">
        <f xml:space="preserve"> (4*60) + 55.644</f>
        <v>295.64400000000001</v>
      </c>
      <c r="F91" s="5">
        <v>18313</v>
      </c>
      <c r="G91" s="21">
        <v>1000</v>
      </c>
      <c r="H91" s="21">
        <v>5.0000000000000001E-3</v>
      </c>
      <c r="I91" s="21">
        <v>8</v>
      </c>
      <c r="J91" s="5">
        <v>48.023000000000003</v>
      </c>
      <c r="K91" s="5">
        <v>18313</v>
      </c>
      <c r="L91" s="32">
        <f t="shared" si="42"/>
        <v>6.1563001061991125</v>
      </c>
      <c r="M91" s="32">
        <f>L91/I91 * 100</f>
        <v>76.953751327488902</v>
      </c>
      <c r="N91" s="11"/>
      <c r="O91" s="11"/>
      <c r="P91" s="12"/>
      <c r="Q91" s="1"/>
      <c r="R91" s="1"/>
      <c r="S91" s="9"/>
    </row>
    <row r="92" spans="2:19" ht="15" x14ac:dyDescent="0.25">
      <c r="B92" s="23"/>
      <c r="C92" s="23"/>
      <c r="D92" s="23"/>
      <c r="E92" s="12"/>
      <c r="F92" s="12"/>
      <c r="G92" s="23"/>
      <c r="H92" s="23"/>
      <c r="I92" s="23"/>
      <c r="J92" s="12"/>
      <c r="K92" s="12"/>
      <c r="L92" s="12"/>
      <c r="M92" s="11"/>
      <c r="N92" s="11"/>
      <c r="O92" s="11"/>
      <c r="P92" s="12"/>
      <c r="Q92" s="1"/>
      <c r="R92" s="1"/>
      <c r="S92" s="9"/>
    </row>
    <row r="93" spans="2:19" ht="15" x14ac:dyDescent="0.25">
      <c r="B93" s="21">
        <v>1000</v>
      </c>
      <c r="C93" s="21">
        <v>0.1</v>
      </c>
      <c r="D93" s="21">
        <v>16</v>
      </c>
      <c r="E93" s="5">
        <v>0.14599999999999999</v>
      </c>
      <c r="F93" s="5">
        <v>95</v>
      </c>
      <c r="G93" s="23"/>
      <c r="H93" s="23"/>
      <c r="I93" s="23"/>
      <c r="J93" s="12"/>
      <c r="K93" s="12"/>
      <c r="L93" s="12"/>
      <c r="M93" s="11"/>
      <c r="N93" s="11"/>
      <c r="O93" s="11"/>
      <c r="P93" s="12"/>
      <c r="Q93" s="1"/>
      <c r="R93" s="1"/>
      <c r="S93" s="9"/>
    </row>
    <row r="94" spans="2:19" ht="15" x14ac:dyDescent="0.25">
      <c r="B94" s="21">
        <v>1000</v>
      </c>
      <c r="C94" s="21">
        <v>0.01</v>
      </c>
      <c r="D94" s="21">
        <v>16</v>
      </c>
      <c r="E94" s="5">
        <v>7.5579999999999998</v>
      </c>
      <c r="F94" s="5">
        <v>5333</v>
      </c>
      <c r="G94" s="23"/>
      <c r="H94" s="23"/>
      <c r="I94" s="23"/>
      <c r="J94" s="12"/>
      <c r="K94" s="12"/>
      <c r="L94" s="12"/>
      <c r="M94" s="11"/>
      <c r="N94" s="11"/>
      <c r="O94" s="11"/>
      <c r="P94" s="12"/>
      <c r="Q94" s="1"/>
      <c r="R94" s="1"/>
      <c r="S94" s="9"/>
    </row>
    <row r="95" spans="2:19" ht="15" x14ac:dyDescent="0.25">
      <c r="B95" s="21">
        <v>1000</v>
      </c>
      <c r="C95" s="21">
        <v>1E-3</v>
      </c>
      <c r="D95" s="21">
        <v>16</v>
      </c>
      <c r="E95" s="5">
        <f xml:space="preserve"> (4*60) + 50.145</f>
        <v>290.14499999999998</v>
      </c>
      <c r="F95" s="5"/>
      <c r="G95" s="23"/>
      <c r="H95" s="23"/>
      <c r="I95" s="23"/>
      <c r="J95" s="12"/>
      <c r="K95" s="12"/>
      <c r="L95" s="12"/>
      <c r="M95" s="11"/>
      <c r="N95" s="11"/>
      <c r="O95" s="11"/>
      <c r="P95" s="12"/>
      <c r="Q95" s="1"/>
      <c r="R95" s="1"/>
      <c r="S95" s="9"/>
    </row>
    <row r="96" spans="2:19" ht="15" x14ac:dyDescent="0.25">
      <c r="B96" s="21">
        <v>1000</v>
      </c>
      <c r="C96" s="21">
        <v>1E-4</v>
      </c>
      <c r="D96" s="21">
        <v>16</v>
      </c>
      <c r="E96" s="5"/>
      <c r="F96" s="5"/>
      <c r="G96" s="23"/>
      <c r="H96" s="23"/>
      <c r="I96" s="23"/>
      <c r="J96" s="12"/>
      <c r="K96" s="12"/>
      <c r="L96" s="12"/>
      <c r="M96" s="11"/>
      <c r="N96" s="11"/>
      <c r="O96" s="11"/>
      <c r="P96" s="12"/>
      <c r="Q96" s="1"/>
      <c r="R96" s="1"/>
      <c r="S96" s="9"/>
    </row>
    <row r="97" spans="2:19" ht="15" x14ac:dyDescent="0.25">
      <c r="B97" s="21">
        <v>1000</v>
      </c>
      <c r="C97" s="21">
        <v>1.0000000000000001E-5</v>
      </c>
      <c r="D97" s="21">
        <v>16</v>
      </c>
      <c r="E97" s="5"/>
      <c r="F97" s="5"/>
      <c r="M97" s="11"/>
      <c r="N97" s="11"/>
      <c r="O97" s="11"/>
      <c r="P97" s="12"/>
      <c r="Q97" s="1"/>
      <c r="R97" s="1"/>
      <c r="S97" s="9"/>
    </row>
    <row r="98" spans="2:19" ht="15" x14ac:dyDescent="0.25">
      <c r="M98" s="11"/>
      <c r="N98" s="11"/>
      <c r="O98" s="11"/>
      <c r="P98" s="12"/>
      <c r="Q98" s="1"/>
      <c r="R98" s="1"/>
      <c r="S98" s="9"/>
    </row>
    <row r="99" spans="2:19" ht="15" x14ac:dyDescent="0.25">
      <c r="M99" s="11"/>
      <c r="N99" s="11"/>
      <c r="O99" s="11"/>
      <c r="P99" s="12"/>
      <c r="Q99" s="1"/>
      <c r="R99" s="1"/>
      <c r="S99" s="9"/>
    </row>
    <row r="100" spans="2:19" ht="15" x14ac:dyDescent="0.25">
      <c r="M100" s="11"/>
      <c r="N100" s="11"/>
      <c r="O100" s="11"/>
      <c r="P100" s="12"/>
      <c r="Q100" s="1"/>
      <c r="R100" s="1"/>
      <c r="S100" s="9"/>
    </row>
    <row r="101" spans="2:19" ht="15" x14ac:dyDescent="0.25">
      <c r="M101" s="11"/>
      <c r="N101" s="11"/>
      <c r="O101" s="11"/>
      <c r="P101" s="12"/>
      <c r="Q101" s="1"/>
      <c r="R101" s="1"/>
      <c r="S101" s="9"/>
    </row>
    <row r="102" spans="2:19" ht="15" x14ac:dyDescent="0.25">
      <c r="M102" s="11"/>
      <c r="N102" s="11"/>
      <c r="O102" s="11"/>
      <c r="P102" s="12"/>
      <c r="Q102" s="1"/>
      <c r="R102" s="1"/>
      <c r="S102" s="9"/>
    </row>
    <row r="103" spans="2:19" ht="15" x14ac:dyDescent="0.25">
      <c r="M103" s="11"/>
      <c r="N103" s="11"/>
      <c r="O103" s="11"/>
      <c r="P103" s="12"/>
      <c r="Q103" s="1"/>
      <c r="R103" s="1"/>
      <c r="S103" s="9"/>
    </row>
  </sheetData>
  <mergeCells count="26">
    <mergeCell ref="Z21:AL21"/>
    <mergeCell ref="Z41:AL41"/>
    <mergeCell ref="Z42:AN42"/>
    <mergeCell ref="Z43:AA44"/>
    <mergeCell ref="AB43:AN43"/>
    <mergeCell ref="AM44:AN60"/>
    <mergeCell ref="Z45:Z60"/>
    <mergeCell ref="Z22:AN22"/>
    <mergeCell ref="Z23:AA24"/>
    <mergeCell ref="AB23:AN23"/>
    <mergeCell ref="AM24:AN40"/>
    <mergeCell ref="Z25:Z40"/>
    <mergeCell ref="B1:B2"/>
    <mergeCell ref="C1:C2"/>
    <mergeCell ref="D1:D2"/>
    <mergeCell ref="R1:R2"/>
    <mergeCell ref="S1:S2"/>
    <mergeCell ref="M2:M3"/>
    <mergeCell ref="I1:L1"/>
    <mergeCell ref="E1:H1"/>
    <mergeCell ref="AB3:AN3"/>
    <mergeCell ref="Z2:AN2"/>
    <mergeCell ref="AM4:AN20"/>
    <mergeCell ref="Z1:AL1"/>
    <mergeCell ref="Z5:Z20"/>
    <mergeCell ref="Z3:AA4"/>
  </mergeCells>
  <conditionalFormatting sqref="AB5:AL20">
    <cfRule type="colorScale" priority="24">
      <colorScale>
        <cfvo type="min"/>
        <cfvo type="percentile" val="50"/>
        <cfvo type="max"/>
        <color rgb="FF00B050"/>
        <color rgb="FFFFEE9B"/>
        <color rgb="FFFF4B4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5:AL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5:AL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8B8B"/>
        <color rgb="FF9EFEB0"/>
      </colorScale>
    </cfRule>
    <cfRule type="colorScale" priority="3">
      <colorScale>
        <cfvo type="min"/>
        <cfvo type="max"/>
        <color rgb="FFFF8B8B"/>
        <color rgb="FF00B050"/>
      </colorScale>
    </cfRule>
    <cfRule type="colorScale" priority="4">
      <colorScale>
        <cfvo type="min"/>
        <cfvo type="max"/>
        <color rgb="FFFF4B4B"/>
        <color rgb="FF00B050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Davies</dc:creator>
  <cp:lastModifiedBy>Chris Davies</cp:lastModifiedBy>
  <dcterms:created xsi:type="dcterms:W3CDTF">2018-10-31T13:18:46Z</dcterms:created>
  <dcterms:modified xsi:type="dcterms:W3CDTF">2018-11-03T20:46:58Z</dcterms:modified>
</cp:coreProperties>
</file>