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eurocapitalserviciossa-my.sharepoint.com/personal/jlucero_eurocapital_cl/Documents/Documentos/Proyecto migración reportes/Factoring/Chile/Garantías/"/>
    </mc:Choice>
  </mc:AlternateContent>
  <xr:revisionPtr revIDLastSave="2848" documentId="14_{B7AE2527-6D89-4507-A1C1-53D257F00A5F}" xr6:coauthVersionLast="47" xr6:coauthVersionMax="47" xr10:uidLastSave="{07EB4E6C-9699-43CA-BE0D-E12EB6BE0C62}"/>
  <bookViews>
    <workbookView xWindow="-110" yWindow="-110" windowWidth="19420" windowHeight="10420" tabRatio="609" firstSheet="3" activeTab="6" xr2:uid="{0ACC5741-21B9-4579-81CE-7ECC73E3DE28}"/>
  </bookViews>
  <sheets>
    <sheet name="Dato" sheetId="1" r:id="rId1"/>
    <sheet name="RESUMEN" sheetId="96" r:id="rId2"/>
    <sheet name="TIPO" sheetId="97" r:id="rId3"/>
    <sheet name="GRUPO" sheetId="98" r:id="rId4"/>
    <sheet name="PRODUCTO" sheetId="99" r:id="rId5"/>
    <sheet name="GARANTIA" sheetId="100" r:id="rId6"/>
    <sheet name="Detalle de garantías" sheetId="2" r:id="rId7"/>
    <sheet name="Warrants" sheetId="3" r:id="rId8"/>
    <sheet name="Poliza Finan. Inv" sheetId="4" r:id="rId9"/>
    <sheet name="Poliza Credito" sheetId="5" r:id="rId10"/>
    <sheet name="KP" sheetId="6" r:id="rId11"/>
    <sheet name="Fogain Leasing" sheetId="7" r:id="rId12"/>
    <sheet name="Fogain Factoring" sheetId="50" r:id="rId13"/>
    <sheet name="Prenda Contratos factoring" sheetId="8" r:id="rId14"/>
    <sheet name="Prenda contratos leasing" sheetId="9" r:id="rId15"/>
    <sheet name="G. sin Mov" sheetId="12" r:id="rId16"/>
    <sheet name="Ejecutoriadas" sheetId="11" state="hidden" r:id="rId17"/>
    <sheet name="Alzadas" sheetId="10" r:id="rId18"/>
    <sheet name="G. Errazuriz" sheetId="13" state="hidden" r:id="rId19"/>
    <sheet name="ptes" sheetId="26" state="hidden" r:id="rId20"/>
    <sheet name="Tasui" sheetId="14" state="hidden" r:id="rId21"/>
    <sheet name="D. Errazuriz" sheetId="15" state="hidden" r:id="rId22"/>
  </sheets>
  <definedNames>
    <definedName name="_xlnm._FilterDatabase" localSheetId="17" hidden="1">Alzadas!$A$1:$Z$93</definedName>
    <definedName name="_xlnm._FilterDatabase" localSheetId="6" hidden="1">'Detalle de garantías'!$A$1:$AB$291</definedName>
    <definedName name="_xlnm._FilterDatabase" localSheetId="12" hidden="1">'Fogain Factoring'!$A$1:$U$58</definedName>
    <definedName name="_xlnm._FilterDatabase" localSheetId="11" hidden="1">'Fogain Leasing'!$A$1:$Y$165</definedName>
    <definedName name="_xlnm._FilterDatabase" localSheetId="15" hidden="1">'G. sin Mov'!$A$1:$Z$60</definedName>
    <definedName name="_xlnm.Print_Area" localSheetId="6">'Detalle de garantías'!$A$1:$Q$260</definedName>
    <definedName name="_xlnm.Print_Area" localSheetId="12">'Fogain Factoring'!$A$1:$L$59</definedName>
    <definedName name="_xlnm.Print_Area" localSheetId="11">'Fogain Leasing'!$D$1:$R$165</definedName>
    <definedName name="_xlnm.Print_Area" localSheetId="15">'G. sin Mov'!$A$1:$O$44</definedName>
    <definedName name="_xlnm.Print_Area" localSheetId="10">KP!$A$1:$N$24</definedName>
    <definedName name="_xlnm.Print_Area" localSheetId="9">'Poliza Credito'!$A$3:$L$20</definedName>
    <definedName name="_xlnm.Print_Area" localSheetId="8">'Poliza Finan. Inv'!$A$1:$N$42</definedName>
    <definedName name="_xlnm.Print_Area" localSheetId="7">Warrants!$A$1:$N$49</definedName>
    <definedName name="UF">#REF!</definedName>
  </definedNames>
  <calcPr calcId="191029"/>
  <pivotCaches>
    <pivotCache cacheId="90"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50" l="1"/>
  <c r="J245" i="2"/>
  <c r="J244" i="2"/>
  <c r="J243" i="2"/>
  <c r="J242" i="2"/>
  <c r="J241" i="2"/>
  <c r="J239" i="2"/>
  <c r="J240" i="2"/>
  <c r="J238" i="2"/>
  <c r="J236" i="2"/>
  <c r="J237" i="2"/>
  <c r="J235" i="2"/>
  <c r="H2" i="50" l="1"/>
  <c r="H3" i="50"/>
  <c r="H9" i="50"/>
  <c r="H6" i="50"/>
  <c r="H4" i="50"/>
  <c r="J53" i="2" l="1"/>
  <c r="K53" i="2" s="1"/>
  <c r="J54" i="2"/>
  <c r="K54" i="2" s="1"/>
  <c r="J55" i="2"/>
  <c r="K55" i="2" s="1"/>
  <c r="F89" i="12"/>
  <c r="F91" i="12" s="1"/>
  <c r="H89" i="12"/>
  <c r="F90" i="12"/>
  <c r="H90" i="12"/>
  <c r="H91" i="12" s="1"/>
  <c r="C91" i="12"/>
  <c r="D91" i="12"/>
  <c r="E91" i="12"/>
  <c r="H7" i="5"/>
  <c r="F7" i="5"/>
  <c r="F8" i="5"/>
  <c r="H8" i="5"/>
  <c r="H7" i="3"/>
  <c r="E7" i="3" s="1"/>
  <c r="F7" i="3" s="1"/>
  <c r="H6" i="3"/>
  <c r="E6" i="3" s="1"/>
  <c r="F6" i="3" s="1"/>
  <c r="Q200" i="2"/>
  <c r="J200" i="2" s="1"/>
  <c r="Q189" i="2"/>
  <c r="J189" i="2" s="1"/>
  <c r="G130" i="7"/>
  <c r="G166" i="7"/>
  <c r="I166" i="7"/>
  <c r="K166" i="7" s="1"/>
  <c r="J166" i="7"/>
  <c r="G167" i="7"/>
  <c r="I167" i="7"/>
  <c r="J167" i="7"/>
  <c r="K167" i="7"/>
  <c r="G168" i="7"/>
  <c r="I168" i="7"/>
  <c r="J168" i="7"/>
  <c r="K168" i="7"/>
  <c r="G169" i="7"/>
  <c r="I169" i="7"/>
  <c r="J169" i="7"/>
  <c r="K169" i="7"/>
  <c r="G170" i="7"/>
  <c r="I170" i="7"/>
  <c r="J170" i="7"/>
  <c r="K170" i="7"/>
  <c r="G171" i="7"/>
  <c r="I171" i="7"/>
  <c r="J171" i="7"/>
  <c r="K171" i="7"/>
  <c r="G172" i="7"/>
  <c r="I172" i="7"/>
  <c r="J172" i="7"/>
  <c r="K172" i="7"/>
  <c r="G173" i="7"/>
  <c r="I173" i="7"/>
  <c r="J173" i="7"/>
  <c r="K173" i="7"/>
  <c r="G174" i="7"/>
  <c r="I174" i="7"/>
  <c r="J174" i="7"/>
  <c r="K174" i="7"/>
  <c r="G175" i="7"/>
  <c r="I175" i="7"/>
  <c r="J175" i="7"/>
  <c r="K175" i="7"/>
  <c r="G176" i="7"/>
  <c r="I176" i="7"/>
  <c r="J176" i="7"/>
  <c r="K176" i="7"/>
  <c r="G177" i="7"/>
  <c r="I177" i="7"/>
  <c r="J177" i="7"/>
  <c r="K177" i="7"/>
  <c r="G178" i="7"/>
  <c r="I178" i="7"/>
  <c r="J178" i="7"/>
  <c r="K178" i="7"/>
  <c r="G179" i="7"/>
  <c r="I179" i="7"/>
  <c r="J179" i="7"/>
  <c r="K179" i="7"/>
  <c r="G180" i="7"/>
  <c r="I180" i="7"/>
  <c r="J180" i="7"/>
  <c r="K180" i="7"/>
  <c r="G181" i="7"/>
  <c r="I181" i="7"/>
  <c r="J181" i="7"/>
  <c r="K181" i="7"/>
  <c r="G182" i="7"/>
  <c r="I182" i="7"/>
  <c r="J182" i="7"/>
  <c r="K182" i="7"/>
  <c r="G183" i="7"/>
  <c r="I183" i="7"/>
  <c r="J183" i="7"/>
  <c r="K183" i="7"/>
  <c r="G184" i="7"/>
  <c r="I184" i="7"/>
  <c r="J184" i="7"/>
  <c r="K184" i="7"/>
  <c r="G185" i="7"/>
  <c r="I185" i="7"/>
  <c r="J185" i="7"/>
  <c r="K185" i="7"/>
  <c r="G186" i="7"/>
  <c r="I186" i="7"/>
  <c r="J186" i="7"/>
  <c r="K186" i="7"/>
  <c r="G187" i="7"/>
  <c r="I187" i="7"/>
  <c r="J187" i="7"/>
  <c r="K187" i="7"/>
  <c r="G188" i="7"/>
  <c r="I188" i="7"/>
  <c r="J188" i="7"/>
  <c r="K188" i="7"/>
  <c r="G189" i="7"/>
  <c r="I189" i="7"/>
  <c r="J189" i="7"/>
  <c r="K189" i="7"/>
  <c r="G190" i="7"/>
  <c r="I190" i="7"/>
  <c r="J190" i="7"/>
  <c r="K190" i="7"/>
  <c r="G191" i="7"/>
  <c r="I191" i="7"/>
  <c r="J191" i="7"/>
  <c r="K191" i="7"/>
  <c r="G192" i="7"/>
  <c r="I192" i="7"/>
  <c r="J192" i="7"/>
  <c r="K192" i="7"/>
  <c r="G193" i="7"/>
  <c r="I193" i="7"/>
  <c r="J193" i="7"/>
  <c r="K193" i="7"/>
  <c r="G194" i="7"/>
  <c r="I194" i="7"/>
  <c r="J194" i="7"/>
  <c r="K194" i="7"/>
  <c r="G195" i="7"/>
  <c r="I195" i="7"/>
  <c r="J195" i="7"/>
  <c r="K195" i="7"/>
  <c r="G196" i="7"/>
  <c r="I196" i="7"/>
  <c r="J196" i="7"/>
  <c r="K196" i="7"/>
  <c r="G197" i="7"/>
  <c r="I197" i="7"/>
  <c r="J197" i="7"/>
  <c r="K197" i="7"/>
  <c r="G198" i="7"/>
  <c r="I198" i="7"/>
  <c r="J198" i="7"/>
  <c r="K198" i="7"/>
  <c r="G199" i="7"/>
  <c r="I199" i="7"/>
  <c r="J199" i="7"/>
  <c r="K199" i="7"/>
  <c r="I130" i="7"/>
  <c r="K130" i="7" s="1"/>
  <c r="J130" i="7"/>
  <c r="G120" i="7"/>
  <c r="I120" i="7"/>
  <c r="K120" i="7" s="1"/>
  <c r="J120" i="7"/>
  <c r="H46" i="50" l="1"/>
  <c r="H33" i="50"/>
  <c r="H58" i="50"/>
  <c r="H57" i="50"/>
  <c r="H56" i="50"/>
  <c r="H55" i="50"/>
  <c r="H54" i="50"/>
  <c r="H53" i="50"/>
  <c r="H52" i="50"/>
  <c r="H51" i="50"/>
  <c r="H50" i="50"/>
  <c r="H49" i="50"/>
  <c r="H48" i="50"/>
  <c r="H47" i="50"/>
  <c r="H45" i="50"/>
  <c r="H44" i="50"/>
  <c r="H43" i="50"/>
  <c r="H42" i="50"/>
  <c r="H41" i="50"/>
  <c r="H40" i="50"/>
  <c r="H39" i="50"/>
  <c r="H38" i="50"/>
  <c r="H37" i="50"/>
  <c r="H36" i="50"/>
  <c r="H35" i="50"/>
  <c r="H34" i="50"/>
  <c r="H32" i="50"/>
  <c r="H31" i="50"/>
  <c r="H30" i="50"/>
  <c r="H29" i="50"/>
  <c r="H28" i="50"/>
  <c r="H27" i="50"/>
  <c r="H26" i="50"/>
  <c r="H175" i="50"/>
  <c r="H25" i="50"/>
  <c r="H24" i="50"/>
  <c r="H21" i="50"/>
  <c r="H20" i="50"/>
  <c r="H18" i="50"/>
  <c r="H17" i="50"/>
  <c r="Q88" i="12" l="1"/>
  <c r="J88" i="12" s="1"/>
  <c r="K88" i="12" s="1"/>
  <c r="S88" i="12"/>
  <c r="J87" i="12"/>
  <c r="K87" i="12" s="1"/>
  <c r="Q86" i="12"/>
  <c r="J86" i="12" s="1"/>
  <c r="K86" i="12" s="1"/>
  <c r="S86" i="12"/>
  <c r="Q85" i="12"/>
  <c r="J85" i="12" s="1"/>
  <c r="K85" i="12" s="1"/>
  <c r="S85" i="12"/>
  <c r="Q84" i="12"/>
  <c r="S84" i="12"/>
  <c r="Q83" i="12"/>
  <c r="S83" i="12"/>
  <c r="S126" i="10"/>
  <c r="S82" i="12"/>
  <c r="Q82" i="12"/>
  <c r="Q44" i="2"/>
  <c r="J44" i="2" s="1"/>
  <c r="K44" i="2" s="1"/>
  <c r="S44" i="2"/>
  <c r="J125" i="10"/>
  <c r="K125" i="10" s="1"/>
  <c r="Q30" i="2"/>
  <c r="J30" i="2" s="1"/>
  <c r="K30" i="2" s="1"/>
  <c r="S30" i="2"/>
  <c r="Q23" i="2"/>
  <c r="J23" i="2" s="1"/>
  <c r="Q81" i="12"/>
  <c r="J81" i="12" s="1"/>
  <c r="Q80" i="12"/>
  <c r="J80" i="12" s="1"/>
  <c r="J6" i="2"/>
  <c r="K6" i="2" s="1"/>
  <c r="J5" i="2"/>
  <c r="K5" i="2" s="1"/>
  <c r="Q31" i="2" l="1"/>
  <c r="I280" i="7"/>
  <c r="F12" i="5"/>
  <c r="P91" i="6"/>
  <c r="Q91" i="6" s="1"/>
  <c r="G91" i="6"/>
  <c r="P90" i="6"/>
  <c r="Q90" i="6" s="1"/>
  <c r="G90" i="6"/>
  <c r="Q261" i="2" l="1"/>
  <c r="J261" i="2" s="1"/>
  <c r="Q262" i="2"/>
  <c r="J262" i="2" s="1"/>
  <c r="Q230" i="2"/>
  <c r="J230" i="2" s="1"/>
  <c r="Q231" i="2"/>
  <c r="J231" i="2" s="1"/>
  <c r="Q232" i="2"/>
  <c r="J232" i="2" s="1"/>
  <c r="Q233" i="2"/>
  <c r="J233" i="2" s="1"/>
  <c r="Q234" i="2"/>
  <c r="J234" i="2" s="1"/>
  <c r="Q229" i="2"/>
  <c r="J229" i="2" s="1"/>
  <c r="Q63" i="2"/>
  <c r="J63" i="2" s="1"/>
  <c r="Q64" i="2"/>
  <c r="J64" i="2" s="1"/>
  <c r="Q65" i="2"/>
  <c r="J65" i="2" s="1"/>
  <c r="Q66" i="2"/>
  <c r="J66" i="2" s="1"/>
  <c r="Q67" i="2"/>
  <c r="J67" i="2" s="1"/>
  <c r="Q68" i="2"/>
  <c r="J68" i="2" s="1"/>
  <c r="Q69" i="2"/>
  <c r="J69" i="2" s="1"/>
  <c r="Q70" i="2"/>
  <c r="J70" i="2" s="1"/>
  <c r="Q71" i="2"/>
  <c r="J71" i="2" s="1"/>
  <c r="Q72" i="2"/>
  <c r="J72" i="2" s="1"/>
  <c r="Q73" i="2"/>
  <c r="J73" i="2" s="1"/>
  <c r="Q74" i="2"/>
  <c r="J74" i="2" s="1"/>
  <c r="Q75" i="2"/>
  <c r="J75" i="2" s="1"/>
  <c r="Q76" i="2"/>
  <c r="J76" i="2" s="1"/>
  <c r="Q77" i="2"/>
  <c r="J77" i="2" s="1"/>
  <c r="Q78" i="2"/>
  <c r="J78" i="2" s="1"/>
  <c r="Q79" i="2"/>
  <c r="J79" i="2" s="1"/>
  <c r="Q80" i="2"/>
  <c r="J80" i="2" s="1"/>
  <c r="Q81" i="2"/>
  <c r="J81" i="2" s="1"/>
  <c r="Q82" i="2"/>
  <c r="J82" i="2" s="1"/>
  <c r="Q83" i="2"/>
  <c r="J83" i="2" s="1"/>
  <c r="Q84" i="2"/>
  <c r="J84" i="2" s="1"/>
  <c r="Q85" i="2"/>
  <c r="J85" i="2" s="1"/>
  <c r="Q86" i="2"/>
  <c r="J86" i="2" s="1"/>
  <c r="Q87" i="2"/>
  <c r="J87" i="2" s="1"/>
  <c r="Q88" i="2"/>
  <c r="J88" i="2" s="1"/>
  <c r="Q89" i="2"/>
  <c r="J89" i="2" s="1"/>
  <c r="Q90" i="2"/>
  <c r="J90" i="2" s="1"/>
  <c r="Q91" i="2"/>
  <c r="J91" i="2" s="1"/>
  <c r="Q92" i="2"/>
  <c r="J92" i="2" s="1"/>
  <c r="Q93" i="2"/>
  <c r="J93" i="2" s="1"/>
  <c r="Q94" i="2"/>
  <c r="J94" i="2" s="1"/>
  <c r="Q95" i="2"/>
  <c r="J95" i="2" s="1"/>
  <c r="Q96" i="2"/>
  <c r="J96" i="2" s="1"/>
  <c r="Q97" i="2"/>
  <c r="J97" i="2" s="1"/>
  <c r="Q98" i="2"/>
  <c r="J98" i="2" s="1"/>
  <c r="Q99" i="2"/>
  <c r="J99" i="2" s="1"/>
  <c r="Q100" i="2"/>
  <c r="J100" i="2" s="1"/>
  <c r="Q101" i="2"/>
  <c r="J101" i="2" s="1"/>
  <c r="Q102" i="2"/>
  <c r="J102" i="2" s="1"/>
  <c r="Q103" i="2"/>
  <c r="J103" i="2" s="1"/>
  <c r="Q104" i="2"/>
  <c r="J104" i="2" s="1"/>
  <c r="Q105" i="2"/>
  <c r="J105" i="2" s="1"/>
  <c r="Q106" i="2"/>
  <c r="J106" i="2" s="1"/>
  <c r="Q107" i="2"/>
  <c r="J107" i="2" s="1"/>
  <c r="Q108" i="2"/>
  <c r="J108" i="2" s="1"/>
  <c r="Q109" i="2"/>
  <c r="J109" i="2" s="1"/>
  <c r="Q110" i="2"/>
  <c r="J110" i="2" s="1"/>
  <c r="Q111" i="2"/>
  <c r="J111" i="2" s="1"/>
  <c r="Q112" i="2"/>
  <c r="J112" i="2" s="1"/>
  <c r="Q113" i="2"/>
  <c r="J113" i="2" s="1"/>
  <c r="Q114" i="2"/>
  <c r="J114" i="2" s="1"/>
  <c r="Q115" i="2"/>
  <c r="J115" i="2" s="1"/>
  <c r="Q116" i="2"/>
  <c r="J116" i="2" s="1"/>
  <c r="Q117" i="2"/>
  <c r="J117" i="2" s="1"/>
  <c r="Q118" i="2"/>
  <c r="J118" i="2" s="1"/>
  <c r="Q119" i="2"/>
  <c r="J119" i="2" s="1"/>
  <c r="Q120" i="2"/>
  <c r="J120" i="2" s="1"/>
  <c r="Q121" i="2"/>
  <c r="J121" i="2" s="1"/>
  <c r="Q122" i="2"/>
  <c r="J122" i="2" s="1"/>
  <c r="Q123" i="2"/>
  <c r="J123" i="2" s="1"/>
  <c r="Q124" i="2"/>
  <c r="J124" i="2" s="1"/>
  <c r="Q125" i="2"/>
  <c r="J125" i="2" s="1"/>
  <c r="Q126" i="2"/>
  <c r="J126" i="2" s="1"/>
  <c r="Q127" i="2"/>
  <c r="J127" i="2" s="1"/>
  <c r="Q128" i="2"/>
  <c r="J128" i="2" s="1"/>
  <c r="Q129" i="2"/>
  <c r="J129" i="2" s="1"/>
  <c r="Q130" i="2"/>
  <c r="J130" i="2" s="1"/>
  <c r="Q131" i="2"/>
  <c r="J131" i="2" s="1"/>
  <c r="Q132" i="2"/>
  <c r="J132" i="2" s="1"/>
  <c r="Q133" i="2"/>
  <c r="J133" i="2" s="1"/>
  <c r="Q134" i="2"/>
  <c r="J134" i="2" s="1"/>
  <c r="Q135" i="2"/>
  <c r="J135" i="2" s="1"/>
  <c r="Q136" i="2"/>
  <c r="J136" i="2" s="1"/>
  <c r="Q137" i="2"/>
  <c r="J137" i="2" s="1"/>
  <c r="Q138" i="2"/>
  <c r="J138" i="2" s="1"/>
  <c r="Q139" i="2"/>
  <c r="J139" i="2" s="1"/>
  <c r="Q140" i="2"/>
  <c r="J140" i="2" s="1"/>
  <c r="Q141" i="2"/>
  <c r="J141" i="2" s="1"/>
  <c r="Q142" i="2"/>
  <c r="J142" i="2" s="1"/>
  <c r="Q143" i="2"/>
  <c r="J143" i="2" s="1"/>
  <c r="Q144" i="2"/>
  <c r="J144" i="2" s="1"/>
  <c r="Q145" i="2"/>
  <c r="J145" i="2" s="1"/>
  <c r="Q146" i="2"/>
  <c r="J146" i="2" s="1"/>
  <c r="Q147" i="2"/>
  <c r="J147" i="2" s="1"/>
  <c r="Q148" i="2"/>
  <c r="J148" i="2" s="1"/>
  <c r="Q149" i="2"/>
  <c r="J149" i="2" s="1"/>
  <c r="Q150" i="2"/>
  <c r="J150" i="2" s="1"/>
  <c r="Q151" i="2"/>
  <c r="J151" i="2" s="1"/>
  <c r="Q152" i="2"/>
  <c r="J152" i="2" s="1"/>
  <c r="Q153" i="2"/>
  <c r="J153" i="2" s="1"/>
  <c r="Q154" i="2"/>
  <c r="J154" i="2" s="1"/>
  <c r="Q155" i="2"/>
  <c r="J155" i="2" s="1"/>
  <c r="Q156" i="2"/>
  <c r="J156" i="2" s="1"/>
  <c r="Q157" i="2"/>
  <c r="J157" i="2" s="1"/>
  <c r="Q158" i="2"/>
  <c r="J158" i="2" s="1"/>
  <c r="Q159" i="2"/>
  <c r="J159" i="2" s="1"/>
  <c r="Q160" i="2"/>
  <c r="J160" i="2" s="1"/>
  <c r="Q161" i="2"/>
  <c r="J161" i="2" s="1"/>
  <c r="Q162" i="2"/>
  <c r="J162" i="2" s="1"/>
  <c r="Q163" i="2"/>
  <c r="J163" i="2" s="1"/>
  <c r="Q164" i="2"/>
  <c r="J164" i="2" s="1"/>
  <c r="Q165" i="2"/>
  <c r="J165" i="2" s="1"/>
  <c r="Q166" i="2"/>
  <c r="J166" i="2" s="1"/>
  <c r="Q167" i="2"/>
  <c r="J167" i="2" s="1"/>
  <c r="Q168" i="2"/>
  <c r="J168" i="2" s="1"/>
  <c r="Q169" i="2"/>
  <c r="J169" i="2" s="1"/>
  <c r="Q170" i="2"/>
  <c r="J170" i="2" s="1"/>
  <c r="Q171" i="2"/>
  <c r="J171" i="2" s="1"/>
  <c r="Q172" i="2"/>
  <c r="J172" i="2" s="1"/>
  <c r="Q173" i="2"/>
  <c r="J173" i="2" s="1"/>
  <c r="Q174" i="2"/>
  <c r="J174" i="2" s="1"/>
  <c r="Q175" i="2"/>
  <c r="J175" i="2" s="1"/>
  <c r="Q176" i="2"/>
  <c r="J176" i="2" s="1"/>
  <c r="Q177" i="2"/>
  <c r="J177" i="2" s="1"/>
  <c r="Q178" i="2"/>
  <c r="J178" i="2" s="1"/>
  <c r="Q179" i="2"/>
  <c r="J179" i="2" s="1"/>
  <c r="Q180" i="2"/>
  <c r="J180" i="2" s="1"/>
  <c r="Q181" i="2"/>
  <c r="J181" i="2" s="1"/>
  <c r="Q182" i="2"/>
  <c r="J182" i="2" s="1"/>
  <c r="Q183" i="2"/>
  <c r="J183" i="2" s="1"/>
  <c r="Q184" i="2"/>
  <c r="J184" i="2" s="1"/>
  <c r="Q185" i="2"/>
  <c r="J185" i="2" s="1"/>
  <c r="Q186" i="2"/>
  <c r="J186" i="2" s="1"/>
  <c r="Q187" i="2"/>
  <c r="J187" i="2" s="1"/>
  <c r="Q188" i="2"/>
  <c r="J188" i="2" s="1"/>
  <c r="Q190" i="2"/>
  <c r="J190" i="2" s="1"/>
  <c r="Q191" i="2"/>
  <c r="J191" i="2" s="1"/>
  <c r="Q192" i="2"/>
  <c r="J192" i="2" s="1"/>
  <c r="Q193" i="2"/>
  <c r="J193" i="2" s="1"/>
  <c r="Q194" i="2"/>
  <c r="J194" i="2" s="1"/>
  <c r="Q195" i="2"/>
  <c r="J195" i="2" s="1"/>
  <c r="Q196" i="2"/>
  <c r="J196" i="2" s="1"/>
  <c r="Q197" i="2"/>
  <c r="J197" i="2" s="1"/>
  <c r="Q198" i="2"/>
  <c r="J198" i="2" s="1"/>
  <c r="Q199" i="2"/>
  <c r="J199" i="2" s="1"/>
  <c r="Q201" i="2"/>
  <c r="J201" i="2" s="1"/>
  <c r="Q202" i="2"/>
  <c r="J202" i="2" s="1"/>
  <c r="Q203" i="2"/>
  <c r="J203" i="2" s="1"/>
  <c r="Q204" i="2"/>
  <c r="J204" i="2" s="1"/>
  <c r="Q205" i="2"/>
  <c r="J205" i="2" s="1"/>
  <c r="Q206" i="2"/>
  <c r="J206" i="2" s="1"/>
  <c r="Q207" i="2"/>
  <c r="J207" i="2" s="1"/>
  <c r="Q208" i="2"/>
  <c r="J208" i="2" s="1"/>
  <c r="Q209" i="2"/>
  <c r="J209" i="2" s="1"/>
  <c r="Q210" i="2"/>
  <c r="J210" i="2" s="1"/>
  <c r="Q211" i="2"/>
  <c r="J211" i="2" s="1"/>
  <c r="Q212" i="2"/>
  <c r="J212" i="2" s="1"/>
  <c r="Q213" i="2"/>
  <c r="J213" i="2" s="1"/>
  <c r="Q214" i="2"/>
  <c r="J214" i="2" s="1"/>
  <c r="Q215" i="2"/>
  <c r="J215" i="2" s="1"/>
  <c r="Q216" i="2"/>
  <c r="J216" i="2" s="1"/>
  <c r="Q217" i="2"/>
  <c r="J217" i="2" s="1"/>
  <c r="Q218" i="2"/>
  <c r="J218" i="2" s="1"/>
  <c r="Q219" i="2"/>
  <c r="J219" i="2" s="1"/>
  <c r="Q220" i="2"/>
  <c r="J220" i="2" s="1"/>
  <c r="Q221" i="2"/>
  <c r="J221" i="2" s="1"/>
  <c r="Q222" i="2"/>
  <c r="J222" i="2" s="1"/>
  <c r="Q223" i="2"/>
  <c r="J223" i="2" s="1"/>
  <c r="Q224" i="2"/>
  <c r="J224" i="2" s="1"/>
  <c r="Q225" i="2"/>
  <c r="J225" i="2" s="1"/>
  <c r="Q226" i="2"/>
  <c r="J226" i="2" s="1"/>
  <c r="Q227" i="2"/>
  <c r="J227" i="2" s="1"/>
  <c r="Q228" i="2"/>
  <c r="J228" i="2" s="1"/>
  <c r="J150" i="7" l="1"/>
  <c r="J151" i="7"/>
  <c r="J152" i="7"/>
  <c r="J153" i="7"/>
  <c r="J154" i="7"/>
  <c r="J155" i="7"/>
  <c r="J156" i="7"/>
  <c r="J157" i="7"/>
  <c r="J158" i="7"/>
  <c r="J159" i="7"/>
  <c r="J160" i="7"/>
  <c r="J161" i="7"/>
  <c r="J162" i="7"/>
  <c r="J163" i="7"/>
  <c r="J164" i="7"/>
  <c r="J165" i="7"/>
  <c r="G151" i="7"/>
  <c r="G152" i="7"/>
  <c r="G153" i="7"/>
  <c r="G154" i="7"/>
  <c r="G155" i="7"/>
  <c r="G156" i="7"/>
  <c r="G157" i="7"/>
  <c r="G158" i="7"/>
  <c r="G159" i="7"/>
  <c r="G160" i="7"/>
  <c r="G161" i="7"/>
  <c r="G162" i="7"/>
  <c r="G163" i="7"/>
  <c r="G164" i="7"/>
  <c r="G165" i="7"/>
  <c r="G150" i="7"/>
  <c r="G149" i="7"/>
  <c r="I165" i="7"/>
  <c r="K165" i="7" s="1"/>
  <c r="I164" i="7"/>
  <c r="K164" i="7" s="1"/>
  <c r="I163" i="7"/>
  <c r="K163" i="7" s="1"/>
  <c r="I162" i="7"/>
  <c r="K162" i="7" s="1"/>
  <c r="I161" i="7"/>
  <c r="K161" i="7" s="1"/>
  <c r="I160" i="7"/>
  <c r="K160" i="7" s="1"/>
  <c r="I159" i="7"/>
  <c r="K159" i="7" s="1"/>
  <c r="I158" i="7"/>
  <c r="K158" i="7" s="1"/>
  <c r="I157" i="7"/>
  <c r="K157" i="7" s="1"/>
  <c r="I156" i="7"/>
  <c r="K156" i="7" s="1"/>
  <c r="I155" i="7"/>
  <c r="K155" i="7" s="1"/>
  <c r="I154" i="7"/>
  <c r="K154" i="7" s="1"/>
  <c r="I153" i="7"/>
  <c r="K153" i="7" s="1"/>
  <c r="I152" i="7"/>
  <c r="K152" i="7" s="1"/>
  <c r="I151" i="7"/>
  <c r="K151" i="7" s="1"/>
  <c r="I150" i="7"/>
  <c r="K150" i="7" s="1"/>
  <c r="I149" i="7"/>
  <c r="K149" i="7" s="1"/>
  <c r="J149" i="7"/>
  <c r="J148" i="7"/>
  <c r="I148" i="7"/>
  <c r="K148" i="7" s="1"/>
  <c r="G148" i="7"/>
  <c r="J147" i="7" l="1"/>
  <c r="I147" i="7"/>
  <c r="K147" i="7" s="1"/>
  <c r="G147" i="7"/>
  <c r="J146" i="7"/>
  <c r="I146" i="7"/>
  <c r="K146" i="7" s="1"/>
  <c r="G146" i="7"/>
  <c r="J8" i="7"/>
  <c r="I2" i="7"/>
  <c r="I287" i="7"/>
  <c r="I3" i="7"/>
  <c r="I288" i="7"/>
  <c r="I4" i="7"/>
  <c r="I5" i="7"/>
  <c r="I289" i="7"/>
  <c r="I6" i="7"/>
  <c r="I7" i="7"/>
  <c r="I8" i="7"/>
  <c r="I9" i="7"/>
  <c r="I10" i="7"/>
  <c r="I11" i="7"/>
  <c r="I22" i="7"/>
  <c r="I23" i="7"/>
  <c r="I25" i="7"/>
  <c r="I26" i="7"/>
  <c r="I27" i="7"/>
  <c r="I28" i="7"/>
  <c r="I29" i="7"/>
  <c r="I30" i="7"/>
  <c r="I31" i="7"/>
  <c r="I32" i="7"/>
  <c r="I33" i="7"/>
  <c r="I34" i="7"/>
  <c r="I35" i="7"/>
  <c r="I281" i="7"/>
  <c r="I36" i="7"/>
  <c r="I37" i="7"/>
  <c r="I38" i="7"/>
  <c r="I286" i="7"/>
  <c r="I39" i="7"/>
  <c r="I40" i="7"/>
  <c r="I41" i="7"/>
  <c r="I42" i="7"/>
  <c r="I43" i="7"/>
  <c r="I44" i="7"/>
  <c r="I46" i="7"/>
  <c r="I47" i="7"/>
  <c r="I48" i="7"/>
  <c r="I49" i="7"/>
  <c r="I50" i="7"/>
  <c r="I51" i="7"/>
  <c r="I52" i="7"/>
  <c r="I53" i="7"/>
  <c r="I55" i="7"/>
  <c r="I56" i="7"/>
  <c r="I57" i="7"/>
  <c r="I58" i="7"/>
  <c r="I59" i="7"/>
  <c r="I60" i="7"/>
  <c r="I61" i="7"/>
  <c r="I62" i="7"/>
  <c r="I63"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1" i="7"/>
  <c r="I122" i="7"/>
  <c r="I123" i="7"/>
  <c r="I124" i="7"/>
  <c r="I125" i="7"/>
  <c r="I126" i="7"/>
  <c r="I127" i="7"/>
  <c r="I128" i="7"/>
  <c r="I129" i="7"/>
  <c r="I131" i="7"/>
  <c r="I132" i="7"/>
  <c r="I133" i="7"/>
  <c r="I134" i="7"/>
  <c r="I135" i="7"/>
  <c r="I136" i="7"/>
  <c r="I277" i="7"/>
  <c r="I137" i="7"/>
  <c r="I138" i="7"/>
  <c r="I278" i="7"/>
  <c r="I139" i="7"/>
  <c r="I140" i="7"/>
  <c r="I141" i="7"/>
  <c r="I142" i="7"/>
  <c r="I143" i="7"/>
  <c r="I144" i="7"/>
  <c r="I145" i="7"/>
  <c r="I282" i="7"/>
  <c r="K280" i="7"/>
  <c r="J280" i="7"/>
  <c r="J6" i="7"/>
  <c r="J7" i="7"/>
  <c r="K282" i="7" l="1"/>
  <c r="J282" i="7"/>
  <c r="G282" i="7"/>
  <c r="K2" i="7"/>
  <c r="H164" i="50" l="1"/>
  <c r="H165" i="50"/>
  <c r="H166" i="50"/>
  <c r="H167" i="50"/>
  <c r="H168" i="50"/>
  <c r="H169" i="50"/>
  <c r="H170" i="50"/>
  <c r="H171" i="50"/>
  <c r="H172" i="50"/>
  <c r="H173" i="50"/>
  <c r="H174" i="50"/>
  <c r="H14" i="50"/>
  <c r="H10" i="50" l="1"/>
  <c r="H13" i="50"/>
  <c r="H117" i="50"/>
  <c r="H118" i="50"/>
  <c r="H119" i="50"/>
  <c r="H120" i="50"/>
  <c r="H121" i="50"/>
  <c r="H122" i="50"/>
  <c r="H123" i="50"/>
  <c r="H124" i="50"/>
  <c r="H125" i="50"/>
  <c r="H126" i="50"/>
  <c r="H127" i="50"/>
  <c r="H128" i="50"/>
  <c r="H129" i="50"/>
  <c r="H130" i="50"/>
  <c r="H11" i="50"/>
  <c r="H132" i="50"/>
  <c r="H133" i="50"/>
  <c r="H134" i="50"/>
  <c r="H135" i="50"/>
  <c r="H136" i="50"/>
  <c r="H137" i="50"/>
  <c r="H138" i="50"/>
  <c r="H139" i="50"/>
  <c r="H140" i="50"/>
  <c r="H141" i="50"/>
  <c r="H8" i="50"/>
  <c r="H143" i="50"/>
  <c r="H144" i="50"/>
  <c r="H145" i="50"/>
  <c r="H146" i="50"/>
  <c r="H147" i="50"/>
  <c r="H148" i="50"/>
  <c r="H149" i="50"/>
  <c r="H150" i="50"/>
  <c r="H151" i="50"/>
  <c r="H152" i="50"/>
  <c r="H153" i="50"/>
  <c r="H154" i="50"/>
  <c r="H7" i="50"/>
  <c r="H156" i="50"/>
  <c r="H157" i="50"/>
  <c r="H158" i="50"/>
  <c r="H159" i="50"/>
  <c r="H160" i="50"/>
  <c r="H161" i="50"/>
  <c r="H5" i="50"/>
  <c r="H162" i="50"/>
  <c r="H163" i="50"/>
  <c r="H113" i="50"/>
  <c r="K17" i="4"/>
  <c r="H2" i="3"/>
  <c r="S43" i="2"/>
  <c r="Q43" i="2"/>
  <c r="J43" i="2" s="1"/>
  <c r="K43" i="2" s="1"/>
  <c r="Q79" i="12" l="1"/>
  <c r="J79" i="12" s="1"/>
  <c r="K79" i="12" s="1"/>
  <c r="S79" i="12"/>
  <c r="Q78" i="12"/>
  <c r="J78" i="12" s="1"/>
  <c r="K78" i="12" s="1"/>
  <c r="S78" i="12"/>
  <c r="Q263" i="2" l="1"/>
  <c r="J263" i="2" s="1"/>
  <c r="Q264" i="2"/>
  <c r="J264" i="2" s="1"/>
  <c r="Q265" i="2"/>
  <c r="J265" i="2" s="1"/>
  <c r="Q266" i="2"/>
  <c r="J266" i="2" s="1"/>
  <c r="Q267" i="2"/>
  <c r="J267" i="2" s="1"/>
  <c r="Q268" i="2"/>
  <c r="J268" i="2" s="1"/>
  <c r="Q269" i="2"/>
  <c r="J269" i="2" s="1"/>
  <c r="Q270" i="2"/>
  <c r="J270" i="2" s="1"/>
  <c r="Q271" i="2"/>
  <c r="J271" i="2" s="1"/>
  <c r="Q272" i="2"/>
  <c r="J272" i="2" s="1"/>
  <c r="Q273" i="2"/>
  <c r="J273" i="2" s="1"/>
  <c r="Q274" i="2"/>
  <c r="J274" i="2" s="1"/>
  <c r="Q275" i="2"/>
  <c r="J275" i="2" s="1"/>
  <c r="Q276" i="2"/>
  <c r="J276" i="2" s="1"/>
  <c r="Q277" i="2"/>
  <c r="J277" i="2" s="1"/>
  <c r="Q278" i="2"/>
  <c r="J278" i="2" s="1"/>
  <c r="Q279" i="2"/>
  <c r="J279" i="2" s="1"/>
  <c r="Q280" i="2"/>
  <c r="J280" i="2" s="1"/>
  <c r="Q281" i="2"/>
  <c r="J281" i="2" s="1"/>
  <c r="Q282" i="2"/>
  <c r="J282" i="2" s="1"/>
  <c r="Q283" i="2"/>
  <c r="J283" i="2" s="1"/>
  <c r="Q284" i="2"/>
  <c r="J284" i="2" s="1"/>
  <c r="Q285" i="2"/>
  <c r="J285" i="2" s="1"/>
  <c r="Q286" i="2"/>
  <c r="J286" i="2" s="1"/>
  <c r="Q287" i="2"/>
  <c r="J287" i="2" s="1"/>
  <c r="Q288" i="2"/>
  <c r="J288" i="2" s="1"/>
  <c r="Q289" i="2"/>
  <c r="J289" i="2" s="1"/>
  <c r="Q290" i="2"/>
  <c r="J290" i="2" s="1"/>
  <c r="Q291" i="2"/>
  <c r="J291" i="2" s="1"/>
  <c r="Q41" i="2"/>
  <c r="S41" i="2"/>
  <c r="Q42" i="2"/>
  <c r="J42" i="2" s="1"/>
  <c r="S42" i="2"/>
  <c r="J41" i="2" l="1"/>
  <c r="K41" i="2" s="1"/>
  <c r="H15" i="4" l="1"/>
  <c r="Q77" i="12" l="1"/>
  <c r="J77" i="12" s="1"/>
  <c r="K77" i="12" s="1"/>
  <c r="S77" i="12"/>
  <c r="Q76" i="12"/>
  <c r="J76" i="12" s="1"/>
  <c r="K76" i="12" s="1"/>
  <c r="S76" i="12"/>
  <c r="Q124" i="10" l="1"/>
  <c r="J124" i="10" s="1"/>
  <c r="K124" i="10" s="1"/>
  <c r="S124" i="10"/>
  <c r="Q19" i="2"/>
  <c r="J19" i="2" s="1"/>
  <c r="H236" i="7" l="1"/>
  <c r="H237" i="7"/>
  <c r="H240" i="7"/>
  <c r="H242" i="7"/>
  <c r="H241" i="7"/>
  <c r="J225" i="7"/>
  <c r="K96" i="7" l="1"/>
  <c r="K97" i="7"/>
  <c r="K98" i="7"/>
  <c r="K99" i="7"/>
  <c r="K100" i="7"/>
  <c r="K101" i="7"/>
  <c r="K102" i="7"/>
  <c r="K103" i="7"/>
  <c r="K104" i="7"/>
  <c r="K105" i="7"/>
  <c r="K106" i="7"/>
  <c r="K107" i="7"/>
  <c r="K108" i="7"/>
  <c r="K109" i="7"/>
  <c r="K110" i="7"/>
  <c r="K111" i="7"/>
  <c r="K112" i="7"/>
  <c r="K113" i="7"/>
  <c r="K114" i="7"/>
  <c r="K115" i="7"/>
  <c r="K116" i="7"/>
  <c r="K117" i="7"/>
  <c r="K118" i="7"/>
  <c r="K119" i="7"/>
  <c r="K121" i="7"/>
  <c r="K122" i="7"/>
  <c r="K123" i="7"/>
  <c r="K124" i="7"/>
  <c r="K125" i="7"/>
  <c r="K126" i="7"/>
  <c r="K127" i="7"/>
  <c r="K128" i="7"/>
  <c r="K129" i="7"/>
  <c r="K131" i="7"/>
  <c r="K132" i="7"/>
  <c r="K133" i="7"/>
  <c r="K134" i="7"/>
  <c r="K135" i="7"/>
  <c r="K136" i="7"/>
  <c r="K277" i="7"/>
  <c r="K137" i="7"/>
  <c r="K138" i="7"/>
  <c r="K278" i="7"/>
  <c r="K139" i="7"/>
  <c r="K140" i="7"/>
  <c r="K141" i="7"/>
  <c r="K142" i="7"/>
  <c r="K143" i="7"/>
  <c r="K144" i="7"/>
  <c r="K145" i="7"/>
  <c r="J277" i="7"/>
  <c r="J135" i="7"/>
  <c r="J118" i="7"/>
  <c r="J117" i="7"/>
  <c r="J103" i="7"/>
  <c r="J98" i="7"/>
  <c r="G96" i="7"/>
  <c r="J96" i="7" s="1"/>
  <c r="G272" i="7"/>
  <c r="G97" i="7"/>
  <c r="G273" i="7"/>
  <c r="G274" i="7"/>
  <c r="G98" i="7"/>
  <c r="G99" i="7"/>
  <c r="G100" i="7"/>
  <c r="G101" i="7"/>
  <c r="J101" i="7" s="1"/>
  <c r="G102" i="7"/>
  <c r="G103" i="7"/>
  <c r="G275" i="7"/>
  <c r="G276" i="7"/>
  <c r="G104" i="7"/>
  <c r="G105" i="7"/>
  <c r="G106" i="7"/>
  <c r="G107" i="7"/>
  <c r="J107" i="7" s="1"/>
  <c r="G108" i="7"/>
  <c r="G109" i="7"/>
  <c r="G110" i="7"/>
  <c r="G111" i="7"/>
  <c r="G112" i="7"/>
  <c r="G113" i="7"/>
  <c r="G114" i="7"/>
  <c r="J114" i="7" s="1"/>
  <c r="G115" i="7"/>
  <c r="J115" i="7" s="1"/>
  <c r="G116" i="7"/>
  <c r="G117" i="7"/>
  <c r="G118" i="7"/>
  <c r="G119" i="7"/>
  <c r="G121" i="7"/>
  <c r="G122" i="7"/>
  <c r="J122" i="7" s="1"/>
  <c r="G123" i="7"/>
  <c r="J123" i="7" s="1"/>
  <c r="G124" i="7"/>
  <c r="J124" i="7" s="1"/>
  <c r="G125" i="7"/>
  <c r="G126" i="7"/>
  <c r="G127" i="7"/>
  <c r="G128" i="7"/>
  <c r="G129" i="7"/>
  <c r="G131" i="7"/>
  <c r="J131" i="7" s="1"/>
  <c r="G132" i="7"/>
  <c r="J132" i="7" s="1"/>
  <c r="G133" i="7"/>
  <c r="J133" i="7" s="1"/>
  <c r="G134" i="7"/>
  <c r="G135" i="7"/>
  <c r="G136" i="7"/>
  <c r="G277" i="7"/>
  <c r="G137" i="7"/>
  <c r="J137" i="7" s="1"/>
  <c r="G138" i="7"/>
  <c r="J138" i="7" s="1"/>
  <c r="G278" i="7"/>
  <c r="J278" i="7" s="1"/>
  <c r="G139" i="7"/>
  <c r="G140" i="7"/>
  <c r="G141" i="7"/>
  <c r="G142" i="7"/>
  <c r="G143" i="7"/>
  <c r="G144" i="7"/>
  <c r="J144" i="7" s="1"/>
  <c r="G279" i="7"/>
  <c r="G145" i="7"/>
  <c r="J145" i="7" s="1"/>
  <c r="J99" i="7"/>
  <c r="J104" i="7"/>
  <c r="J105" i="7"/>
  <c r="J112" i="7"/>
  <c r="J113" i="7"/>
  <c r="J121" i="7"/>
  <c r="J129" i="7"/>
  <c r="J143" i="7"/>
  <c r="J142" i="7"/>
  <c r="J141" i="7"/>
  <c r="J140" i="7"/>
  <c r="J139" i="7"/>
  <c r="J136" i="7"/>
  <c r="J134" i="7"/>
  <c r="J128" i="7"/>
  <c r="J127" i="7"/>
  <c r="J126" i="7"/>
  <c r="J125" i="7"/>
  <c r="J119" i="7"/>
  <c r="J116" i="7"/>
  <c r="J111" i="7"/>
  <c r="J110" i="7"/>
  <c r="J109" i="7"/>
  <c r="J108" i="7"/>
  <c r="J102" i="7"/>
  <c r="J97" i="7"/>
  <c r="J3" i="7"/>
  <c r="J236" i="7"/>
  <c r="J106" i="7" l="1"/>
  <c r="J100" i="7"/>
  <c r="Q257" i="2" l="1"/>
  <c r="J257" i="2" s="1"/>
  <c r="Q258" i="2"/>
  <c r="J258" i="2" s="1"/>
  <c r="Q259" i="2"/>
  <c r="J259" i="2" s="1"/>
  <c r="Q260" i="2"/>
  <c r="J260" i="2" s="1"/>
  <c r="Q69" i="12"/>
  <c r="S69" i="12"/>
  <c r="Q70" i="12"/>
  <c r="S70" i="12"/>
  <c r="Q71" i="12"/>
  <c r="S71" i="12"/>
  <c r="Q72" i="12"/>
  <c r="S72" i="12"/>
  <c r="Q73" i="12"/>
  <c r="S73" i="12"/>
  <c r="Q74" i="12"/>
  <c r="S74" i="12"/>
  <c r="Q75" i="12"/>
  <c r="S75" i="12"/>
  <c r="J69" i="12" l="1"/>
  <c r="K69" i="12" s="1"/>
  <c r="Q68" i="12"/>
  <c r="J68" i="12" s="1"/>
  <c r="K68" i="12" s="1"/>
  <c r="S68" i="12"/>
  <c r="Q67" i="12"/>
  <c r="J67" i="12" s="1"/>
  <c r="Q255" i="2" l="1"/>
  <c r="J255" i="2" s="1"/>
  <c r="Q254" i="2"/>
  <c r="J254" i="2" s="1"/>
  <c r="Q66" i="12"/>
  <c r="J66" i="12" s="1"/>
  <c r="Q65" i="12"/>
  <c r="J65" i="12" s="1"/>
  <c r="J8" i="2"/>
  <c r="K8" i="2" s="1"/>
  <c r="S64" i="12" l="1"/>
  <c r="Q64" i="12"/>
  <c r="K64" i="12"/>
  <c r="Q63" i="12"/>
  <c r="J63" i="12" s="1"/>
  <c r="Q62" i="12"/>
  <c r="J62" i="12" s="1"/>
  <c r="Q61" i="12" l="1"/>
  <c r="J123" i="10"/>
  <c r="K123" i="10" s="1"/>
  <c r="Q10" i="2" l="1"/>
  <c r="J10" i="2" s="1"/>
  <c r="J122" i="10"/>
  <c r="K122" i="10" s="1"/>
  <c r="Q60" i="12" l="1"/>
  <c r="J60" i="12" s="1"/>
  <c r="Q250" i="2" l="1"/>
  <c r="J250" i="2" s="1"/>
  <c r="Q249" i="2"/>
  <c r="J249" i="2" s="1"/>
  <c r="Q121" i="10"/>
  <c r="J121" i="10" s="1"/>
  <c r="K121" i="10" s="1"/>
  <c r="S121" i="10"/>
  <c r="Q59" i="12" l="1"/>
  <c r="J59" i="12" s="1"/>
  <c r="Q29" i="2" l="1"/>
  <c r="J29" i="2" s="1"/>
  <c r="K29" i="2" s="1"/>
  <c r="S29" i="2"/>
  <c r="Q253" i="2" l="1"/>
  <c r="J253" i="2" s="1"/>
  <c r="Q248" i="2"/>
  <c r="J248" i="2" s="1"/>
  <c r="G271" i="7"/>
  <c r="G92" i="7"/>
  <c r="K92" i="7"/>
  <c r="J92" i="7"/>
  <c r="G93" i="7"/>
  <c r="K93" i="7"/>
  <c r="J93" i="7"/>
  <c r="G94" i="7"/>
  <c r="K94" i="7"/>
  <c r="J94" i="7"/>
  <c r="G95" i="7"/>
  <c r="K95" i="7"/>
  <c r="J95" i="7"/>
  <c r="E2" i="3"/>
  <c r="F2" i="3" s="1"/>
  <c r="E49" i="3"/>
  <c r="Q58" i="12"/>
  <c r="J58" i="12" s="1"/>
  <c r="K58" i="12" s="1"/>
  <c r="S58" i="12"/>
  <c r="J120" i="10"/>
  <c r="K120" i="10" s="1"/>
  <c r="J7" i="2"/>
  <c r="K7" i="2" s="1"/>
  <c r="O78" i="6"/>
  <c r="P78" i="6" s="1"/>
  <c r="F78" i="6"/>
  <c r="O77" i="6"/>
  <c r="P77" i="6" s="1"/>
  <c r="K71" i="7" l="1"/>
  <c r="G71" i="7"/>
  <c r="J71" i="7"/>
  <c r="G72" i="7"/>
  <c r="K72" i="7"/>
  <c r="J72" i="7"/>
  <c r="G268" i="7"/>
  <c r="G73" i="7"/>
  <c r="K73" i="7"/>
  <c r="J73" i="7"/>
  <c r="G74" i="7"/>
  <c r="K74" i="7"/>
  <c r="J74" i="7"/>
  <c r="G75" i="7"/>
  <c r="K75" i="7"/>
  <c r="J75" i="7"/>
  <c r="G269" i="7"/>
  <c r="G76" i="7"/>
  <c r="K76" i="7"/>
  <c r="J76" i="7"/>
  <c r="G270" i="7"/>
  <c r="G77" i="7"/>
  <c r="K77" i="7"/>
  <c r="J77" i="7"/>
  <c r="G78" i="7"/>
  <c r="K78" i="7"/>
  <c r="J78" i="7"/>
  <c r="G79" i="7"/>
  <c r="K79" i="7"/>
  <c r="J79" i="7"/>
  <c r="G80" i="7"/>
  <c r="K80" i="7"/>
  <c r="J80" i="7"/>
  <c r="G81" i="7"/>
  <c r="K81" i="7"/>
  <c r="J81" i="7"/>
  <c r="G82" i="7"/>
  <c r="K82" i="7"/>
  <c r="J82" i="7"/>
  <c r="G83" i="7"/>
  <c r="K83" i="7"/>
  <c r="J83" i="7"/>
  <c r="G84" i="7"/>
  <c r="K84" i="7"/>
  <c r="J84" i="7"/>
  <c r="G85" i="7"/>
  <c r="K85" i="7"/>
  <c r="J85" i="7"/>
  <c r="G86" i="7"/>
  <c r="K86" i="7"/>
  <c r="J86" i="7"/>
  <c r="G87" i="7"/>
  <c r="K87" i="7"/>
  <c r="J87" i="7"/>
  <c r="G88" i="7"/>
  <c r="K88" i="7"/>
  <c r="J88" i="7"/>
  <c r="G89" i="7"/>
  <c r="K89" i="7"/>
  <c r="J89" i="7"/>
  <c r="G90" i="7"/>
  <c r="K90" i="7"/>
  <c r="J90" i="7"/>
  <c r="G91" i="7"/>
  <c r="K91" i="7"/>
  <c r="J91" i="7"/>
  <c r="Q251" i="2" l="1"/>
  <c r="J251" i="2" s="1"/>
  <c r="Q256" i="2"/>
  <c r="J256" i="2" s="1"/>
  <c r="Q246" i="2"/>
  <c r="J246" i="2" s="1"/>
  <c r="Q247" i="2"/>
  <c r="J247" i="2" s="1"/>
  <c r="Q252" i="2"/>
  <c r="J252" i="2" s="1"/>
  <c r="H18" i="4" l="1"/>
  <c r="L18" i="4" s="1"/>
  <c r="K18" i="4"/>
  <c r="F18" i="4"/>
  <c r="G18" i="4" s="1"/>
  <c r="M18" i="4" l="1"/>
  <c r="F16" i="4"/>
  <c r="F17" i="4" l="1"/>
  <c r="M17" i="4" s="1"/>
  <c r="H17" i="4"/>
  <c r="L17" i="4" s="1"/>
  <c r="G17" i="4" l="1"/>
  <c r="H16" i="4"/>
  <c r="L16" i="4" s="1"/>
  <c r="K16" i="4"/>
  <c r="G16" i="4" l="1"/>
  <c r="Q22" i="2"/>
  <c r="J22" i="2" s="1"/>
  <c r="D19" i="5" l="1"/>
  <c r="F15" i="5"/>
  <c r="H15" i="5"/>
  <c r="F16" i="5"/>
  <c r="H16" i="5"/>
  <c r="F15" i="4"/>
  <c r="M15" i="4" s="1"/>
  <c r="K15" i="4"/>
  <c r="L15" i="4"/>
  <c r="G263" i="7"/>
  <c r="G55" i="7"/>
  <c r="K55" i="7"/>
  <c r="J55" i="7"/>
  <c r="G56" i="7"/>
  <c r="K56" i="7"/>
  <c r="J56" i="7"/>
  <c r="G57" i="7"/>
  <c r="K57" i="7"/>
  <c r="J57" i="7"/>
  <c r="G58" i="7"/>
  <c r="K58" i="7"/>
  <c r="J58" i="7"/>
  <c r="G59" i="7"/>
  <c r="K59" i="7"/>
  <c r="J59" i="7"/>
  <c r="G264" i="7"/>
  <c r="G60" i="7"/>
  <c r="K60" i="7"/>
  <c r="J60" i="7"/>
  <c r="G265" i="7"/>
  <c r="G266" i="7"/>
  <c r="G61" i="7"/>
  <c r="K61" i="7"/>
  <c r="J61" i="7"/>
  <c r="G62" i="7"/>
  <c r="K62" i="7"/>
  <c r="J62" i="7"/>
  <c r="G63" i="7"/>
  <c r="K63" i="7"/>
  <c r="J63" i="7"/>
  <c r="G64" i="7"/>
  <c r="G65" i="7"/>
  <c r="K65" i="7"/>
  <c r="J65" i="7"/>
  <c r="G267" i="7"/>
  <c r="G66" i="7"/>
  <c r="K66" i="7"/>
  <c r="J66" i="7"/>
  <c r="G67" i="7"/>
  <c r="K67" i="7"/>
  <c r="J67" i="7"/>
  <c r="G68" i="7"/>
  <c r="K68" i="7"/>
  <c r="J68" i="7"/>
  <c r="G69" i="7"/>
  <c r="K69" i="7"/>
  <c r="J69" i="7"/>
  <c r="G70" i="7"/>
  <c r="K70" i="7"/>
  <c r="J70" i="7"/>
  <c r="Q40" i="2"/>
  <c r="J40" i="2" s="1"/>
  <c r="K40" i="2" s="1"/>
  <c r="S40" i="2"/>
  <c r="Q39" i="2"/>
  <c r="J39" i="2" s="1"/>
  <c r="K39" i="2" s="1"/>
  <c r="S39" i="2"/>
  <c r="J83" i="12"/>
  <c r="K83" i="12" s="1"/>
  <c r="Q21" i="2"/>
  <c r="J21" i="2" s="1"/>
  <c r="J117" i="10"/>
  <c r="K117" i="10" s="1"/>
  <c r="J118" i="10"/>
  <c r="K118" i="10" s="1"/>
  <c r="S57" i="12"/>
  <c r="Q57" i="12"/>
  <c r="J57" i="12" s="1"/>
  <c r="K57" i="12" s="1"/>
  <c r="G15" i="4" l="1"/>
  <c r="Q56" i="12"/>
  <c r="J56" i="12" s="1"/>
  <c r="K56" i="12" s="1"/>
  <c r="S56" i="12"/>
  <c r="Q55" i="12"/>
  <c r="S55" i="12"/>
  <c r="J115" i="10"/>
  <c r="K115" i="10" s="1"/>
  <c r="J116" i="10"/>
  <c r="K116" i="10" s="1"/>
  <c r="J114" i="10"/>
  <c r="K114" i="10" s="1"/>
  <c r="J113" i="10"/>
  <c r="K113" i="10" s="1"/>
  <c r="G49" i="7"/>
  <c r="K49" i="7"/>
  <c r="J49" i="7"/>
  <c r="G50" i="7"/>
  <c r="K50" i="7"/>
  <c r="J50" i="7"/>
  <c r="G51" i="7"/>
  <c r="K51" i="7"/>
  <c r="J51" i="7"/>
  <c r="G52" i="7"/>
  <c r="K52" i="7"/>
  <c r="J52" i="7"/>
  <c r="G53" i="7"/>
  <c r="K53" i="7"/>
  <c r="J53" i="7"/>
  <c r="G54" i="7"/>
  <c r="G261" i="7"/>
  <c r="G262" i="7"/>
  <c r="H11" i="5"/>
  <c r="F11" i="5"/>
  <c r="H10" i="5"/>
  <c r="F10" i="5"/>
  <c r="Q18" i="2"/>
  <c r="J18" i="2" s="1"/>
  <c r="H11" i="4" l="1"/>
  <c r="S54" i="12"/>
  <c r="Q54" i="12"/>
  <c r="J54" i="12" s="1"/>
  <c r="K54" i="12" s="1"/>
  <c r="S53" i="12"/>
  <c r="Q53" i="12"/>
  <c r="K53" i="12"/>
  <c r="Q16" i="2"/>
  <c r="J16" i="2" s="1"/>
  <c r="Q52" i="12" l="1"/>
  <c r="J52" i="12" s="1"/>
  <c r="K52" i="12" s="1"/>
  <c r="S52" i="12"/>
  <c r="Q57" i="2" l="1"/>
  <c r="S129" i="10" l="1"/>
  <c r="Q129" i="10"/>
  <c r="K129" i="10"/>
  <c r="K108" i="10" l="1"/>
  <c r="Q108" i="10"/>
  <c r="S108" i="10"/>
  <c r="K36" i="7" l="1"/>
  <c r="K281" i="7"/>
  <c r="K35" i="7"/>
  <c r="K34" i="7"/>
  <c r="K33" i="7"/>
  <c r="K32" i="7"/>
  <c r="K31" i="7"/>
  <c r="J50" i="2"/>
  <c r="K50" i="2" s="1"/>
  <c r="E39" i="3"/>
  <c r="E38" i="3"/>
  <c r="E37" i="3"/>
  <c r="E36" i="3"/>
  <c r="G31" i="7"/>
  <c r="J31" i="7"/>
  <c r="G32" i="7"/>
  <c r="J32" i="7"/>
  <c r="G33" i="7"/>
  <c r="J33" i="7"/>
  <c r="G34" i="7"/>
  <c r="J34" i="7"/>
  <c r="G35" i="7"/>
  <c r="J35" i="7"/>
  <c r="G281" i="7"/>
  <c r="J281" i="7"/>
  <c r="G36" i="7"/>
  <c r="J36" i="7"/>
  <c r="G37" i="7"/>
  <c r="J37" i="7"/>
  <c r="K37" i="7"/>
  <c r="G257" i="7"/>
  <c r="G258" i="7"/>
  <c r="G38" i="7"/>
  <c r="K38" i="7"/>
  <c r="J38" i="7"/>
  <c r="G259" i="7"/>
  <c r="G260" i="7"/>
  <c r="G245" i="7"/>
  <c r="G286" i="7"/>
  <c r="K286" i="7"/>
  <c r="J286" i="7"/>
  <c r="G39" i="7"/>
  <c r="J39" i="7"/>
  <c r="K39" i="7"/>
  <c r="G40" i="7"/>
  <c r="K40" i="7"/>
  <c r="J40" i="7"/>
  <c r="G41" i="7"/>
  <c r="J41" i="7"/>
  <c r="K41" i="7"/>
  <c r="G42" i="7"/>
  <c r="K42" i="7"/>
  <c r="J42" i="7"/>
  <c r="G43" i="7"/>
  <c r="J43" i="7"/>
  <c r="K43" i="7"/>
  <c r="G44" i="7"/>
  <c r="K44" i="7"/>
  <c r="J44" i="7"/>
  <c r="G45" i="7"/>
  <c r="G46" i="7"/>
  <c r="K46" i="7"/>
  <c r="J46" i="7"/>
  <c r="G47" i="7"/>
  <c r="J47" i="7"/>
  <c r="K47" i="7"/>
  <c r="G48" i="7"/>
  <c r="K48" i="7"/>
  <c r="J48" i="7"/>
  <c r="J112" i="10"/>
  <c r="K112" i="10" s="1"/>
  <c r="J111" i="10"/>
  <c r="K111" i="10" s="1"/>
  <c r="J110" i="10"/>
  <c r="K110" i="10" s="1"/>
  <c r="J109" i="10"/>
  <c r="K109" i="10" s="1"/>
  <c r="J107" i="10"/>
  <c r="K107" i="10" s="1"/>
  <c r="S51" i="12"/>
  <c r="Q51" i="12"/>
  <c r="J51" i="12" s="1"/>
  <c r="K51" i="12" s="1"/>
  <c r="Q50" i="12"/>
  <c r="J50" i="12" s="1"/>
  <c r="K50" i="12" s="1"/>
  <c r="S50" i="12"/>
  <c r="C19" i="5"/>
  <c r="H12" i="5"/>
  <c r="H13" i="5"/>
  <c r="E35" i="3"/>
  <c r="E34" i="3"/>
  <c r="E33" i="3"/>
  <c r="J106" i="10" l="1"/>
  <c r="K106" i="10" s="1"/>
  <c r="J105" i="10"/>
  <c r="J104" i="10"/>
  <c r="K104" i="10" s="1"/>
  <c r="Q20" i="2"/>
  <c r="J20" i="2" s="1"/>
  <c r="Q49" i="12"/>
  <c r="Q34" i="2"/>
  <c r="S34" i="2"/>
  <c r="Q102" i="10"/>
  <c r="S102" i="10"/>
  <c r="Q103" i="10"/>
  <c r="S103" i="10"/>
  <c r="J9" i="11"/>
  <c r="K9" i="11" s="1"/>
  <c r="S101" i="10"/>
  <c r="Q101" i="10"/>
  <c r="F13" i="5" l="1"/>
  <c r="B226" i="1" l="1"/>
  <c r="B227" i="1"/>
  <c r="B228" i="1"/>
  <c r="B229" i="1"/>
  <c r="B230" i="1"/>
  <c r="B231" i="1"/>
  <c r="B232" i="1"/>
  <c r="B233" i="1"/>
  <c r="B234" i="1"/>
  <c r="B235" i="1"/>
  <c r="B236" i="1"/>
  <c r="B237" i="1"/>
  <c r="B238" i="1"/>
  <c r="B239" i="1"/>
  <c r="B225" i="1"/>
  <c r="J100" i="10"/>
  <c r="K100" i="10" s="1"/>
  <c r="Q99" i="10"/>
  <c r="J99" i="10" s="1"/>
  <c r="S99" i="10"/>
  <c r="K99" i="10" l="1"/>
  <c r="K101" i="10"/>
  <c r="F9" i="5"/>
  <c r="H9" i="5"/>
  <c r="F75" i="5"/>
  <c r="H75" i="5"/>
  <c r="E47" i="3"/>
  <c r="E43" i="3"/>
  <c r="H4" i="3"/>
  <c r="H5" i="3"/>
  <c r="E5" i="3" s="1"/>
  <c r="F5" i="3" s="1"/>
  <c r="E44" i="3"/>
  <c r="E4" i="3" l="1"/>
  <c r="F4" i="3" s="1"/>
  <c r="G28" i="7"/>
  <c r="K28" i="7"/>
  <c r="J28" i="7"/>
  <c r="G256" i="7"/>
  <c r="G29" i="7"/>
  <c r="K29" i="7"/>
  <c r="J29" i="7"/>
  <c r="G30" i="7"/>
  <c r="K30" i="7"/>
  <c r="J30" i="7"/>
  <c r="G27" i="7"/>
  <c r="K27" i="7"/>
  <c r="J27" i="7"/>
  <c r="G21" i="7"/>
  <c r="G22" i="7"/>
  <c r="K22" i="7"/>
  <c r="J22" i="7"/>
  <c r="G23" i="7"/>
  <c r="K23" i="7"/>
  <c r="J23" i="7"/>
  <c r="G24" i="7"/>
  <c r="G251" i="7"/>
  <c r="G241" i="7"/>
  <c r="K241" i="7"/>
  <c r="J241" i="7"/>
  <c r="G16" i="7"/>
  <c r="G17" i="7"/>
  <c r="G249" i="7"/>
  <c r="G250" i="7"/>
  <c r="G18" i="7"/>
  <c r="G252" i="7"/>
  <c r="G19" i="7"/>
  <c r="G253" i="7"/>
  <c r="G254" i="7"/>
  <c r="G20" i="7"/>
  <c r="G25" i="7"/>
  <c r="K25" i="7"/>
  <c r="J25" i="7"/>
  <c r="G26" i="7"/>
  <c r="K26" i="7"/>
  <c r="J26" i="7"/>
  <c r="G255" i="7"/>
  <c r="S38" i="2"/>
  <c r="Q38" i="2"/>
  <c r="J38" i="2" s="1"/>
  <c r="K38" i="2" s="1"/>
  <c r="Q35" i="2"/>
  <c r="J35" i="2" s="1"/>
  <c r="S35" i="2"/>
  <c r="Q26" i="2"/>
  <c r="S26" i="2"/>
  <c r="Q27" i="2"/>
  <c r="S27" i="2"/>
  <c r="Q28" i="2"/>
  <c r="S28" i="2"/>
  <c r="Q48" i="12"/>
  <c r="J48" i="12" s="1"/>
  <c r="K48" i="12" s="1"/>
  <c r="S48" i="12"/>
  <c r="Q97" i="10"/>
  <c r="J97" i="10" s="1"/>
  <c r="K97" i="10" s="1"/>
  <c r="S97" i="10"/>
  <c r="K35" i="2" l="1"/>
  <c r="Q17" i="2"/>
  <c r="J17" i="2" s="1"/>
  <c r="Q11" i="2"/>
  <c r="J11" i="2" s="1"/>
  <c r="J95" i="10"/>
  <c r="K95" i="10" s="1"/>
  <c r="J96" i="10"/>
  <c r="K96" i="10" s="1"/>
  <c r="J4" i="2"/>
  <c r="K4" i="2" s="1"/>
  <c r="J3" i="2"/>
  <c r="K3" i="2" s="1"/>
  <c r="J94" i="10"/>
  <c r="K94" i="10" s="1"/>
  <c r="G285" i="7" l="1"/>
  <c r="G248" i="7"/>
  <c r="G13" i="7"/>
  <c r="G14" i="7"/>
  <c r="G15" i="7"/>
  <c r="Q387" i="5"/>
  <c r="J387" i="5" s="1"/>
  <c r="Q14" i="2"/>
  <c r="J14" i="2" s="1"/>
  <c r="G28" i="5" l="1"/>
  <c r="Q37" i="2" l="1"/>
  <c r="J37" i="2" s="1"/>
  <c r="K37" i="2" s="1"/>
  <c r="S37" i="2"/>
  <c r="G5" i="13" l="1"/>
  <c r="F23" i="13"/>
  <c r="G12" i="6" l="1"/>
  <c r="P6" i="4" l="1"/>
  <c r="K10" i="4"/>
  <c r="H3" i="3"/>
  <c r="E32" i="3"/>
  <c r="E45" i="3"/>
  <c r="E46" i="3"/>
  <c r="G284" i="7" l="1"/>
  <c r="Q46" i="12" l="1"/>
  <c r="J46" i="12" s="1"/>
  <c r="K46" i="12" s="1"/>
  <c r="S46" i="12"/>
  <c r="S91" i="10" l="1"/>
  <c r="Q91" i="10"/>
  <c r="J91" i="10" s="1"/>
  <c r="K91" i="10" s="1"/>
  <c r="E40" i="3" l="1"/>
  <c r="E41" i="3"/>
  <c r="E42" i="3"/>
  <c r="K9" i="4" l="1"/>
  <c r="G235" i="7"/>
  <c r="K235" i="7"/>
  <c r="G288" i="7"/>
  <c r="K288" i="7"/>
  <c r="J288" i="7"/>
  <c r="K223" i="7"/>
  <c r="J223" i="7"/>
  <c r="K224" i="7"/>
  <c r="J224" i="7"/>
  <c r="G283" i="7"/>
  <c r="G247" i="7"/>
  <c r="G12" i="7"/>
  <c r="K11" i="7"/>
  <c r="J11" i="7"/>
  <c r="G11" i="7"/>
  <c r="Q45" i="12" l="1"/>
  <c r="J45" i="12" s="1"/>
  <c r="K87" i="10"/>
  <c r="S56" i="2"/>
  <c r="S57" i="2"/>
  <c r="S59" i="2"/>
  <c r="S60" i="2"/>
  <c r="S61" i="2"/>
  <c r="S58" i="2"/>
  <c r="S62" i="2"/>
  <c r="Q58" i="2"/>
  <c r="Q56" i="2"/>
  <c r="Q59" i="2"/>
  <c r="Q60" i="2"/>
  <c r="Q61" i="2"/>
  <c r="S36" i="2"/>
  <c r="Q36" i="2"/>
  <c r="S32" i="2"/>
  <c r="S33" i="2"/>
  <c r="Q32" i="2"/>
  <c r="J31" i="2" s="1"/>
  <c r="K31" i="2" s="1"/>
  <c r="Q33" i="2"/>
  <c r="J33" i="2" s="1"/>
  <c r="S31" i="2"/>
  <c r="S25" i="2"/>
  <c r="Q25" i="2"/>
  <c r="J25" i="2" s="1"/>
  <c r="Q24" i="2"/>
  <c r="S24" i="2"/>
  <c r="K47" i="12" l="1"/>
  <c r="K26" i="2"/>
  <c r="K28" i="2"/>
  <c r="K27" i="2"/>
  <c r="K25" i="2"/>
  <c r="J58" i="2"/>
  <c r="K58" i="2" s="1"/>
  <c r="G10" i="7"/>
  <c r="U21" i="15"/>
  <c r="S21" i="15"/>
  <c r="V18" i="15"/>
  <c r="T18" i="15"/>
  <c r="V14" i="15"/>
  <c r="T14" i="15"/>
  <c r="V10" i="15"/>
  <c r="V21" i="15" s="1"/>
  <c r="T10" i="15"/>
  <c r="V6" i="15"/>
  <c r="T6" i="15"/>
  <c r="V2" i="15"/>
  <c r="T2" i="15"/>
  <c r="T21" i="15" s="1"/>
  <c r="F21" i="14"/>
  <c r="E21" i="14"/>
  <c r="F17" i="14"/>
  <c r="E17" i="14"/>
  <c r="E20" i="14" s="1"/>
  <c r="E23" i="14" s="1"/>
  <c r="F16" i="14"/>
  <c r="F20" i="14" s="1"/>
  <c r="F23" i="14" s="1"/>
  <c r="E16" i="14"/>
  <c r="N8" i="14"/>
  <c r="L8" i="14"/>
  <c r="F8" i="14"/>
  <c r="E8" i="14"/>
  <c r="G6" i="14"/>
  <c r="G8" i="14" s="1"/>
  <c r="O5" i="14"/>
  <c r="O8" i="14" s="1"/>
  <c r="M5" i="14"/>
  <c r="I5" i="14"/>
  <c r="O4" i="14"/>
  <c r="M4" i="14"/>
  <c r="I4" i="14" s="1"/>
  <c r="I8" i="14" s="1"/>
  <c r="G4" i="14"/>
  <c r="I7" i="13"/>
  <c r="G7" i="13"/>
  <c r="H6" i="13"/>
  <c r="H8" i="13" s="1"/>
  <c r="F6" i="13"/>
  <c r="G6" i="13" s="1"/>
  <c r="I5" i="13"/>
  <c r="I4" i="13"/>
  <c r="G4" i="13"/>
  <c r="M20" i="13"/>
  <c r="M14" i="13"/>
  <c r="F14" i="13"/>
  <c r="E14" i="13"/>
  <c r="A53" i="13"/>
  <c r="A54" i="13" s="1"/>
  <c r="A55" i="13" s="1"/>
  <c r="A56" i="13" s="1"/>
  <c r="A57" i="13" s="1"/>
  <c r="F13" i="13"/>
  <c r="E13" i="13"/>
  <c r="E23" i="13" s="1"/>
  <c r="H48" i="13"/>
  <c r="G48" i="13"/>
  <c r="F48" i="13"/>
  <c r="F24" i="13" s="1"/>
  <c r="E48" i="13"/>
  <c r="E24" i="13" s="1"/>
  <c r="A33" i="13"/>
  <c r="A34" i="13" s="1"/>
  <c r="A36" i="13" s="1"/>
  <c r="A37" i="13" s="1"/>
  <c r="A38" i="13" s="1"/>
  <c r="A39" i="13" s="1"/>
  <c r="A40" i="13" s="1"/>
  <c r="A41" i="13" s="1"/>
  <c r="H203" i="13"/>
  <c r="F203" i="13"/>
  <c r="E203" i="13"/>
  <c r="N197" i="13"/>
  <c r="N203" i="13" s="1"/>
  <c r="L197" i="13"/>
  <c r="L203" i="13" s="1"/>
  <c r="G197" i="13"/>
  <c r="O196" i="13"/>
  <c r="M196" i="13"/>
  <c r="I196" i="13" s="1"/>
  <c r="G196" i="13"/>
  <c r="P107" i="11"/>
  <c r="I107" i="11" s="1"/>
  <c r="R141" i="10"/>
  <c r="P141" i="10"/>
  <c r="K89" i="10"/>
  <c r="K88" i="10"/>
  <c r="K86" i="10"/>
  <c r="K85" i="10"/>
  <c r="K84" i="10"/>
  <c r="J82" i="10"/>
  <c r="K82" i="10" s="1"/>
  <c r="J81" i="10"/>
  <c r="K81" i="10" s="1"/>
  <c r="J80" i="10"/>
  <c r="K80" i="10" s="1"/>
  <c r="J78" i="10"/>
  <c r="K78" i="10" s="1"/>
  <c r="J77" i="10"/>
  <c r="K77" i="10" s="1"/>
  <c r="I75" i="10"/>
  <c r="J75" i="10" s="1"/>
  <c r="I74" i="10"/>
  <c r="J73" i="10"/>
  <c r="K73" i="10" s="1"/>
  <c r="I72" i="10"/>
  <c r="J72" i="10" s="1"/>
  <c r="J71" i="10"/>
  <c r="K71" i="10" s="1"/>
  <c r="K69" i="10"/>
  <c r="J68" i="10"/>
  <c r="J67" i="10"/>
  <c r="J66" i="10"/>
  <c r="J65" i="10"/>
  <c r="I64" i="10"/>
  <c r="J64" i="10" s="1"/>
  <c r="I63" i="10"/>
  <c r="J63" i="10" s="1"/>
  <c r="J62" i="10"/>
  <c r="J61" i="10"/>
  <c r="I60" i="10"/>
  <c r="J60" i="10" s="1"/>
  <c r="J59" i="10"/>
  <c r="I58" i="10"/>
  <c r="J58" i="10" s="1"/>
  <c r="J57" i="10"/>
  <c r="J56" i="10"/>
  <c r="J53" i="10"/>
  <c r="J50" i="10"/>
  <c r="I49" i="10"/>
  <c r="J49" i="10" s="1"/>
  <c r="I47" i="10"/>
  <c r="J47" i="10" s="1"/>
  <c r="I45" i="10"/>
  <c r="J45" i="10" s="1"/>
  <c r="J40" i="10"/>
  <c r="J39" i="10"/>
  <c r="J38" i="10"/>
  <c r="J37" i="10"/>
  <c r="I36" i="10"/>
  <c r="J36" i="10" s="1"/>
  <c r="J35" i="10"/>
  <c r="J33" i="10"/>
  <c r="J32" i="10"/>
  <c r="J31" i="10"/>
  <c r="P30" i="10"/>
  <c r="I24" i="10"/>
  <c r="I18" i="10"/>
  <c r="I14" i="10"/>
  <c r="I13" i="10"/>
  <c r="I12" i="10"/>
  <c r="I7" i="10"/>
  <c r="I5" i="10"/>
  <c r="I4" i="10"/>
  <c r="I2" i="10"/>
  <c r="X224" i="7"/>
  <c r="G224" i="7"/>
  <c r="X223" i="7"/>
  <c r="G223" i="7"/>
  <c r="G246" i="7"/>
  <c r="G244" i="7"/>
  <c r="J10" i="7"/>
  <c r="K10" i="7"/>
  <c r="G243" i="7"/>
  <c r="J9" i="7"/>
  <c r="K9" i="7"/>
  <c r="G9" i="7"/>
  <c r="K8" i="7"/>
  <c r="G8" i="7"/>
  <c r="K7" i="7"/>
  <c r="G7" i="7"/>
  <c r="J242" i="7"/>
  <c r="K242" i="7"/>
  <c r="G242" i="7"/>
  <c r="J240" i="7"/>
  <c r="K240" i="7"/>
  <c r="G240" i="7"/>
  <c r="K6" i="7"/>
  <c r="G6" i="7"/>
  <c r="J239" i="7"/>
  <c r="K239" i="7"/>
  <c r="G239" i="7"/>
  <c r="J238" i="7"/>
  <c r="K238" i="7"/>
  <c r="G238" i="7"/>
  <c r="J289" i="7"/>
  <c r="K289" i="7"/>
  <c r="G289" i="7"/>
  <c r="J5" i="7"/>
  <c r="K5" i="7"/>
  <c r="G5" i="7"/>
  <c r="J4" i="7"/>
  <c r="K4" i="7"/>
  <c r="G4" i="7"/>
  <c r="J237" i="7"/>
  <c r="K237" i="7"/>
  <c r="G237" i="7"/>
  <c r="K236" i="7"/>
  <c r="G236" i="7"/>
  <c r="K3" i="7"/>
  <c r="G3" i="7"/>
  <c r="K234" i="7"/>
  <c r="G234" i="7"/>
  <c r="J233" i="7"/>
  <c r="K233" i="7"/>
  <c r="G233" i="7"/>
  <c r="J232" i="7"/>
  <c r="K232" i="7"/>
  <c r="G232" i="7"/>
  <c r="X287" i="7"/>
  <c r="J287" i="7"/>
  <c r="K287" i="7"/>
  <c r="G287" i="7"/>
  <c r="X2" i="7"/>
  <c r="J2" i="7"/>
  <c r="G2" i="7"/>
  <c r="X280" i="7"/>
  <c r="G280" i="7"/>
  <c r="J231" i="7"/>
  <c r="K231" i="7"/>
  <c r="G231" i="7"/>
  <c r="J230" i="7"/>
  <c r="K230" i="7"/>
  <c r="G230" i="7"/>
  <c r="J229" i="7"/>
  <c r="K229" i="7"/>
  <c r="G229" i="7"/>
  <c r="X228" i="7"/>
  <c r="J228" i="7"/>
  <c r="K228" i="7"/>
  <c r="G228" i="7"/>
  <c r="J227" i="7"/>
  <c r="K227" i="7"/>
  <c r="G227" i="7"/>
  <c r="X226" i="7"/>
  <c r="J226" i="7"/>
  <c r="K226" i="7"/>
  <c r="G226" i="7"/>
  <c r="X225" i="7"/>
  <c r="K225" i="7"/>
  <c r="G225" i="7"/>
  <c r="F14" i="6"/>
  <c r="P13" i="6"/>
  <c r="Q13" i="6" s="1"/>
  <c r="G23" i="6" s="1"/>
  <c r="G13" i="6"/>
  <c r="F23" i="6" s="1"/>
  <c r="P12" i="6"/>
  <c r="Q12" i="6" s="1"/>
  <c r="G22" i="6" s="1"/>
  <c r="F22" i="6"/>
  <c r="P11" i="6"/>
  <c r="Q11" i="6" s="1"/>
  <c r="G21" i="6" s="1"/>
  <c r="G11" i="6"/>
  <c r="F21" i="6" s="1"/>
  <c r="E6" i="6"/>
  <c r="O5" i="6"/>
  <c r="P5" i="6" s="1"/>
  <c r="G20" i="6" s="1"/>
  <c r="F5" i="6"/>
  <c r="F20" i="6" s="1"/>
  <c r="O4" i="6"/>
  <c r="P4" i="6" s="1"/>
  <c r="G19" i="6" s="1"/>
  <c r="F4" i="6"/>
  <c r="F19" i="6" s="1"/>
  <c r="O3" i="6"/>
  <c r="P3" i="6" s="1"/>
  <c r="G18" i="6" s="1"/>
  <c r="F3" i="6"/>
  <c r="F18" i="6" s="1"/>
  <c r="H69" i="5"/>
  <c r="F69" i="5"/>
  <c r="E19" i="5"/>
  <c r="E28" i="5" s="1"/>
  <c r="D28" i="5"/>
  <c r="C28" i="5"/>
  <c r="H18" i="5"/>
  <c r="F18" i="5"/>
  <c r="H74" i="5"/>
  <c r="F74" i="5"/>
  <c r="H17" i="5"/>
  <c r="F17" i="5"/>
  <c r="H14" i="5"/>
  <c r="F14" i="5"/>
  <c r="H76" i="5"/>
  <c r="F76" i="5"/>
  <c r="H6" i="5"/>
  <c r="F6" i="5"/>
  <c r="H5" i="5"/>
  <c r="F5" i="5"/>
  <c r="H4" i="5"/>
  <c r="F4" i="5"/>
  <c r="O19" i="4"/>
  <c r="J19" i="4"/>
  <c r="I19" i="4"/>
  <c r="D19" i="4"/>
  <c r="K14" i="4"/>
  <c r="H14" i="4"/>
  <c r="L14" i="4" s="1"/>
  <c r="F14" i="4"/>
  <c r="G14" i="4" s="1"/>
  <c r="K13" i="4"/>
  <c r="H13" i="4"/>
  <c r="L13" i="4" s="1"/>
  <c r="F13" i="4"/>
  <c r="G13" i="4" s="1"/>
  <c r="K12" i="4"/>
  <c r="H12" i="4"/>
  <c r="L12" i="4" s="1"/>
  <c r="F12" i="4"/>
  <c r="M12" i="4" s="1"/>
  <c r="K11" i="4"/>
  <c r="L11" i="4"/>
  <c r="F11" i="4"/>
  <c r="M11" i="4" s="1"/>
  <c r="H10" i="4"/>
  <c r="L10" i="4" s="1"/>
  <c r="F10" i="4"/>
  <c r="G10" i="4" s="1"/>
  <c r="H9" i="4"/>
  <c r="F9" i="4"/>
  <c r="M9" i="4" s="1"/>
  <c r="K8" i="4"/>
  <c r="H8" i="4"/>
  <c r="L8" i="4" s="1"/>
  <c r="F8" i="4"/>
  <c r="M8" i="4" s="1"/>
  <c r="E30" i="3"/>
  <c r="E29" i="3"/>
  <c r="E28" i="3"/>
  <c r="E27" i="3"/>
  <c r="E26" i="3"/>
  <c r="E24" i="3"/>
  <c r="E23" i="3"/>
  <c r="E3" i="3"/>
  <c r="F3" i="3" s="1"/>
  <c r="E31" i="3"/>
  <c r="E25" i="3"/>
  <c r="E48" i="3"/>
  <c r="J62" i="2"/>
  <c r="K62" i="2" s="1"/>
  <c r="J57" i="2"/>
  <c r="K57" i="2" s="1"/>
  <c r="J56" i="2"/>
  <c r="K56" i="2" s="1"/>
  <c r="J52" i="2"/>
  <c r="K52" i="2" s="1"/>
  <c r="J51" i="2"/>
  <c r="K51" i="2" s="1"/>
  <c r="J49" i="2"/>
  <c r="K49" i="2" s="1"/>
  <c r="J48" i="2"/>
  <c r="K48" i="2" s="1"/>
  <c r="J47" i="2"/>
  <c r="K47" i="2" s="1"/>
  <c r="J36" i="2"/>
  <c r="K36" i="2" s="1"/>
  <c r="J24" i="2"/>
  <c r="Q15" i="2"/>
  <c r="J15" i="2" s="1"/>
  <c r="Q13" i="2"/>
  <c r="J13" i="2" s="1"/>
  <c r="Q12" i="2"/>
  <c r="J12" i="2" s="1"/>
  <c r="J2" i="2"/>
  <c r="K2" i="2" s="1"/>
  <c r="H13" i="3" l="1"/>
  <c r="P14" i="6"/>
  <c r="Q14" i="6" s="1"/>
  <c r="F15" i="6"/>
  <c r="M13" i="13"/>
  <c r="M16" i="13"/>
  <c r="M17" i="13" s="1"/>
  <c r="G203" i="13"/>
  <c r="E26" i="13"/>
  <c r="G8" i="13"/>
  <c r="O197" i="13"/>
  <c r="O203" i="13" s="1"/>
  <c r="O6" i="6"/>
  <c r="P6" i="6" s="1"/>
  <c r="F19" i="5"/>
  <c r="F28" i="5" s="1"/>
  <c r="H19" i="5"/>
  <c r="H28" i="5" s="1"/>
  <c r="S3" i="3"/>
  <c r="K19" i="4"/>
  <c r="G9" i="4"/>
  <c r="M10" i="4"/>
  <c r="M19" i="4" s="1"/>
  <c r="H19" i="4"/>
  <c r="K33" i="2"/>
  <c r="M8" i="14"/>
  <c r="I6" i="13"/>
  <c r="I8" i="13" s="1"/>
  <c r="I197" i="13"/>
  <c r="I203" i="13" s="1"/>
  <c r="G204" i="13" s="1"/>
  <c r="F8" i="13"/>
  <c r="F6" i="6"/>
  <c r="G14" i="6"/>
  <c r="G12" i="4"/>
  <c r="G11" i="4"/>
  <c r="G8" i="4"/>
  <c r="L9" i="4"/>
  <c r="L19" i="4" s="1"/>
  <c r="F19" i="4"/>
  <c r="G15" i="6" l="1"/>
  <c r="F26" i="13"/>
  <c r="M19" i="13" s="1"/>
  <c r="M203" i="13"/>
  <c r="M18" i="13" s="1"/>
  <c r="G19" i="4"/>
  <c r="K243" i="7" l="1"/>
  <c r="H243" i="7"/>
  <c r="J243" i="7" s="1"/>
  <c r="K246" i="7"/>
  <c r="H246" i="7"/>
  <c r="J246" i="7" s="1"/>
  <c r="I12" i="7"/>
  <c r="K12" i="7" s="1"/>
  <c r="J12" i="7"/>
  <c r="J283" i="7"/>
  <c r="I283" i="7"/>
  <c r="K283" i="7" s="1"/>
  <c r="H247" i="7"/>
  <c r="J247" i="7" s="1"/>
  <c r="K247" i="7"/>
  <c r="H245" i="7"/>
  <c r="J245" i="7" s="1"/>
  <c r="K245" i="7"/>
  <c r="H244" i="7"/>
  <c r="J244" i="7" s="1"/>
  <c r="K244" i="7"/>
  <c r="I284" i="7"/>
  <c r="K284" i="7" s="1"/>
  <c r="J284" i="7"/>
  <c r="J285" i="7"/>
  <c r="I285" i="7"/>
  <c r="K285" i="7" s="1"/>
  <c r="I248" i="7"/>
  <c r="K248" i="7" s="1"/>
  <c r="J248" i="7"/>
  <c r="I13" i="7"/>
  <c r="K13" i="7" s="1"/>
  <c r="J13" i="7"/>
  <c r="I14" i="7"/>
  <c r="K14" i="7" s="1"/>
  <c r="J14" i="7"/>
  <c r="I15" i="7"/>
  <c r="K15" i="7" s="1"/>
  <c r="J15" i="7"/>
  <c r="I16" i="7"/>
  <c r="K16" i="7" s="1"/>
  <c r="J16" i="7"/>
  <c r="J17" i="7"/>
  <c r="I17" i="7"/>
  <c r="K17" i="7" s="1"/>
  <c r="J249" i="7"/>
  <c r="I249" i="7"/>
  <c r="K249" i="7" s="1"/>
  <c r="I250" i="7"/>
  <c r="K250" i="7" s="1"/>
  <c r="J250" i="7"/>
  <c r="J24" i="7"/>
  <c r="I24" i="7"/>
  <c r="K24" i="7" s="1"/>
  <c r="I18" i="7"/>
  <c r="K18" i="7" s="1"/>
  <c r="J18" i="7"/>
  <c r="H252" i="7"/>
  <c r="J252" i="7" s="1"/>
  <c r="K252" i="7"/>
  <c r="K251" i="7"/>
  <c r="H251" i="7"/>
  <c r="J251" i="7" s="1"/>
  <c r="J19" i="7"/>
  <c r="I19" i="7"/>
  <c r="K19" i="7" s="1"/>
  <c r="I20" i="7"/>
  <c r="K20" i="7" s="1"/>
  <c r="J20" i="7"/>
  <c r="I21" i="7"/>
  <c r="K21" i="7" s="1"/>
  <c r="J21" i="7"/>
  <c r="H255" i="7"/>
  <c r="J255" i="7" s="1"/>
  <c r="K255" i="7"/>
  <c r="J256" i="7"/>
  <c r="K256" i="7"/>
  <c r="K254" i="7"/>
  <c r="H259" i="7"/>
  <c r="J259" i="7" s="1"/>
  <c r="K259" i="7"/>
  <c r="K257" i="7"/>
  <c r="H258" i="7"/>
  <c r="J258" i="7" s="1"/>
  <c r="K258" i="7"/>
  <c r="H257" i="7"/>
  <c r="J257" i="7" s="1"/>
  <c r="H254" i="7"/>
  <c r="J254" i="7" s="1"/>
  <c r="H260" i="7"/>
  <c r="J260" i="7" s="1"/>
  <c r="K260" i="7"/>
  <c r="K253" i="7"/>
  <c r="H253" i="7"/>
  <c r="J253" i="7" s="1"/>
  <c r="J268" i="7"/>
  <c r="K268" i="7"/>
  <c r="I45" i="7"/>
  <c r="K45" i="7" s="1"/>
  <c r="J45" i="7"/>
  <c r="J54" i="7"/>
  <c r="I54" i="7"/>
  <c r="K54" i="7" s="1"/>
  <c r="K264" i="7"/>
  <c r="H262" i="7"/>
  <c r="J262" i="7" s="1"/>
  <c r="K262" i="7"/>
  <c r="K263" i="7"/>
  <c r="H264" i="7"/>
  <c r="J264" i="7" s="1"/>
  <c r="H261" i="7"/>
  <c r="J261" i="7" s="1"/>
  <c r="K261" i="7"/>
  <c r="H263" i="7"/>
  <c r="J263" i="7" s="1"/>
  <c r="J265" i="7"/>
  <c r="I265" i="7"/>
  <c r="K265" i="7" s="1"/>
  <c r="K266" i="7"/>
  <c r="H266" i="7"/>
  <c r="J266" i="7" s="1"/>
  <c r="J64" i="7"/>
  <c r="I64" i="7"/>
  <c r="K64" i="7" s="1"/>
  <c r="H267" i="7"/>
  <c r="J267" i="7" s="1"/>
  <c r="K267" i="7"/>
  <c r="H269" i="7"/>
  <c r="J269" i="7" s="1"/>
  <c r="K269" i="7"/>
  <c r="K272" i="7"/>
  <c r="K270" i="7"/>
  <c r="H271" i="7"/>
  <c r="J271" i="7" s="1"/>
  <c r="K271" i="7"/>
  <c r="H272" i="7"/>
  <c r="J272" i="7" s="1"/>
  <c r="H270" i="7"/>
  <c r="J270" i="7" s="1"/>
  <c r="H273" i="7"/>
  <c r="J273" i="7" s="1"/>
  <c r="K273" i="7"/>
  <c r="K275" i="7"/>
  <c r="K276" i="7"/>
  <c r="H276" i="7"/>
  <c r="J276" i="7" s="1"/>
  <c r="H274" i="7"/>
  <c r="J274" i="7" s="1"/>
  <c r="K274" i="7"/>
  <c r="H275" i="7"/>
  <c r="J275" i="7" s="1"/>
  <c r="H279" i="7"/>
  <c r="J279" i="7" s="1"/>
  <c r="K279" i="7"/>
  <c r="C13" i="3"/>
  <c r="D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Karina Godoy</author>
  </authors>
  <commentList>
    <comment ref="K2" authorId="0" shapeId="0" xr:uid="{D0F75953-911B-4482-B2AD-C2D80CB6DCD0}">
      <text>
        <r>
          <rPr>
            <b/>
            <sz val="9"/>
            <color indexed="81"/>
            <rFont val="Tahoma"/>
            <family val="2"/>
          </rPr>
          <t>Karina Godoy:</t>
        </r>
        <r>
          <rPr>
            <sz val="9"/>
            <color indexed="81"/>
            <rFont val="Tahoma"/>
            <family val="2"/>
          </rPr>
          <t xml:space="preserve">
VP FUE CAMBIADO POR VP 622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Karina Godoy</author>
  </authors>
  <commentList>
    <comment ref="E3" authorId="0" shapeId="0" xr:uid="{8C55F7C4-2B12-48BC-AEFB-BE050B91A7D0}">
      <text>
        <r>
          <rPr>
            <b/>
            <sz val="9"/>
            <color indexed="81"/>
            <rFont val="Tahoma"/>
            <family val="2"/>
          </rPr>
          <t>Karina Godoy:</t>
        </r>
        <r>
          <rPr>
            <sz val="9"/>
            <color indexed="81"/>
            <rFont val="Tahoma"/>
            <family val="2"/>
          </rPr>
          <t xml:space="preserve">
VIGENTE COBRO DE POLIZA QUEDANDO SALDO PTE. DE PAGO</t>
        </r>
      </text>
    </comment>
    <comment ref="D5" authorId="0" shapeId="0" xr:uid="{13D09C9A-2A3B-4CC1-9CF9-70B1521318AC}">
      <text>
        <r>
          <rPr>
            <b/>
            <sz val="9"/>
            <color indexed="81"/>
            <rFont val="Tahoma"/>
            <family val="2"/>
          </rPr>
          <t>Karina Godoy:</t>
        </r>
        <r>
          <rPr>
            <sz val="9"/>
            <color indexed="81"/>
            <rFont val="Tahoma"/>
            <family val="2"/>
          </rPr>
          <t xml:space="preserve">
Resciliación por 10.569,14
</t>
        </r>
      </text>
    </comment>
    <comment ref="J11" authorId="0" shapeId="0" xr:uid="{5D6076DF-7E93-45FE-93E8-04DEC2F184F6}">
      <text>
        <r>
          <rPr>
            <b/>
            <sz val="9"/>
            <color indexed="81"/>
            <rFont val="Tahoma"/>
            <family val="2"/>
          </rPr>
          <t>Karina Godoy:</t>
        </r>
        <r>
          <rPr>
            <sz val="9"/>
            <color indexed="81"/>
            <rFont val="Tahoma"/>
            <family val="2"/>
          </rPr>
          <t xml:space="preserve">
1° CUOTA POR 985,60 UF CON VTO EL 16/12/21</t>
        </r>
      </text>
    </comment>
    <comment ref="J90" authorId="0" shapeId="0" xr:uid="{2518C91C-6F5B-4BBD-BAEC-86ABC038DE70}">
      <text>
        <r>
          <rPr>
            <b/>
            <sz val="9"/>
            <color indexed="81"/>
            <rFont val="Tahoma"/>
            <family val="2"/>
          </rPr>
          <t>Karina Godoy:</t>
        </r>
        <r>
          <rPr>
            <sz val="9"/>
            <color indexed="81"/>
            <rFont val="Tahoma"/>
            <family val="2"/>
          </rPr>
          <t xml:space="preserve">
1° CUOTA POR 985,60 UF CON VTO EL 16/12/21</t>
        </r>
      </text>
    </comment>
    <comment ref="J91" authorId="0" shapeId="0" xr:uid="{093F685B-526B-4593-9336-6AC4DAE3D09A}">
      <text>
        <r>
          <rPr>
            <b/>
            <sz val="9"/>
            <color indexed="81"/>
            <rFont val="Tahoma"/>
            <family val="2"/>
          </rPr>
          <t>Karina Godoy:</t>
        </r>
        <r>
          <rPr>
            <sz val="9"/>
            <color indexed="81"/>
            <rFont val="Tahoma"/>
            <family val="2"/>
          </rPr>
          <t xml:space="preserve">
1° cuota por 729 uf al vto. 03/01/22
</t>
        </r>
      </text>
    </comment>
  </commentList>
</comments>
</file>

<file path=xl/sharedStrings.xml><?xml version="1.0" encoding="utf-8"?>
<sst xmlns="http://schemas.openxmlformats.org/spreadsheetml/2006/main" count="12681" uniqueCount="4364">
  <si>
    <t xml:space="preserve">Actualizado al </t>
  </si>
  <si>
    <t>UF</t>
  </si>
  <si>
    <t>USD</t>
  </si>
  <si>
    <t>Tipo producto</t>
  </si>
  <si>
    <t>Tipo Garantia</t>
  </si>
  <si>
    <t>Descripcion producto</t>
  </si>
  <si>
    <t>T/G</t>
  </si>
  <si>
    <t>Grupo</t>
  </si>
  <si>
    <t>Rut</t>
  </si>
  <si>
    <t>Razón social cliente</t>
  </si>
  <si>
    <t>Monto Doctos $</t>
  </si>
  <si>
    <t>Saldo deuda $</t>
  </si>
  <si>
    <t>Monto garantizado $</t>
  </si>
  <si>
    <t>Cobertura</t>
  </si>
  <si>
    <t>Cia/Propietario</t>
  </si>
  <si>
    <t>Vcto Gtia</t>
  </si>
  <si>
    <t>Descripción</t>
  </si>
  <si>
    <t>Sucursal</t>
  </si>
  <si>
    <t>Tasación en UF ( valor liquidacion)</t>
  </si>
  <si>
    <t>Gtía, Val liquid $</t>
  </si>
  <si>
    <t>Tasación en UF (valor Comercial)</t>
  </si>
  <si>
    <t>Tasacion en $ (Valor comercial)</t>
  </si>
  <si>
    <t>Fecha Tasación y o Valor  Comercial</t>
  </si>
  <si>
    <t>Modelo Vehiculo</t>
  </si>
  <si>
    <t>Patente</t>
  </si>
  <si>
    <t>Observaciones</t>
  </si>
  <si>
    <t>Cant.de cert</t>
  </si>
  <si>
    <t>Tip. Doc.</t>
  </si>
  <si>
    <t>Vcto Docto</t>
  </si>
  <si>
    <t>CONFIRMING</t>
  </si>
  <si>
    <t>WARRANTS</t>
  </si>
  <si>
    <t>CONF GTIA.  WARRANT EN U$</t>
  </si>
  <si>
    <t>E</t>
  </si>
  <si>
    <t>Dimar</t>
  </si>
  <si>
    <t>93.734.000-1</t>
  </si>
  <si>
    <t>Papelera Dimar S.A.</t>
  </si>
  <si>
    <t>Transwarrants</t>
  </si>
  <si>
    <t>Diferentes tipo de Papel por   Vale de prenda Nº 21942 por U$605.497,78</t>
  </si>
  <si>
    <t>Grande empresas</t>
  </si>
  <si>
    <t>FX</t>
  </si>
  <si>
    <t>CONF GTIA.  WARRANT EN U$ + POLIZA CREDITO</t>
  </si>
  <si>
    <t>Diferentes tipo de Papel por   Vale de prenda Nº 21992 por U$563.250,00</t>
  </si>
  <si>
    <t>Diferentes tipo de Papel por   Vale de prenda Nº 22240 por U$486.924,00</t>
  </si>
  <si>
    <t>Diferentes tipo de Papel por   Vale de prenda Nº 22295 por U$1.500.000,64</t>
  </si>
  <si>
    <t>COMEX</t>
  </si>
  <si>
    <t xml:space="preserve"> COMEX GTIA.  WARRANT EN U$</t>
  </si>
  <si>
    <t>Santis</t>
  </si>
  <si>
    <t>76.009.140-5</t>
  </si>
  <si>
    <t>Sociedad Exportadora Santis  Frut Ltda.</t>
  </si>
  <si>
    <t>Tattersall Warrants</t>
  </si>
  <si>
    <t>Frutos secos (pasas)  por  Vale de prenda Nº 220, con saldo U$247.234,00</t>
  </si>
  <si>
    <t>G. Empresas</t>
  </si>
  <si>
    <t>Frutos secos (pasas)  por  Vale de prenda Nº 243, por U$115.000,00</t>
  </si>
  <si>
    <t>Multiwireless</t>
  </si>
  <si>
    <t>76.056.463-K</t>
  </si>
  <si>
    <t>Comercial Multiwireless  Ltda.</t>
  </si>
  <si>
    <t>Celulares xiaomi  por   Vale de prenda Nº 350 por U$750.026,96</t>
  </si>
  <si>
    <t xml:space="preserve">ASOCIADA CON POLIZA </t>
  </si>
  <si>
    <t>V. Echeverria</t>
  </si>
  <si>
    <t>78.334.060-7</t>
  </si>
  <si>
    <t>Viña Echeverria Ltda.</t>
  </si>
  <si>
    <t>Vino tinto en barricas  por Vale de  prenda N°22289 por  U$63.481,00</t>
  </si>
  <si>
    <t>VP Endosado a Euro por Op.5</t>
  </si>
  <si>
    <t>X1</t>
  </si>
  <si>
    <t>Vino tinto en barricas  por Vale de  prenda N°22330 por  U$91.627,17</t>
  </si>
  <si>
    <t>Vino tinto en barricas  reserva por Vale de  prenda N°22335 por  U$50.259,69</t>
  </si>
  <si>
    <t>Vino tinto en barricas  reserva por Vale de  prenda N°22338 por  U$76.807,06</t>
  </si>
  <si>
    <t>Mercury</t>
  </si>
  <si>
    <t>76.283.252-6</t>
  </si>
  <si>
    <t>Comercial Mercury Music Ltda.</t>
  </si>
  <si>
    <t xml:space="preserve">Articulos e instrumentos  musical   por Vale de  Prenda N°22299 </t>
  </si>
  <si>
    <t xml:space="preserve">POLIZA CLIENTE </t>
  </si>
  <si>
    <t>COMEX CON POLIZA DE CLIENTE</t>
  </si>
  <si>
    <t>Interlog</t>
  </si>
  <si>
    <t>96.911.210-8</t>
  </si>
  <si>
    <t>Interlog Paper Spa</t>
  </si>
  <si>
    <t xml:space="preserve">Compañía de seguros de Credito Continental S.A. </t>
  </si>
  <si>
    <t xml:space="preserve">FI POLIZA + FLUJO.  Factoring internacional con poliza de credito </t>
  </si>
  <si>
    <t>X4</t>
  </si>
  <si>
    <t>Casa Silva</t>
  </si>
  <si>
    <t>78.945.100-1</t>
  </si>
  <si>
    <t xml:space="preserve">Viña Casa Silva S.A. </t>
  </si>
  <si>
    <t>Rancagua</t>
  </si>
  <si>
    <t>Casanova</t>
  </si>
  <si>
    <t>76.136.570-3</t>
  </si>
  <si>
    <t>Comercial Hugo Casanova Ltda.</t>
  </si>
  <si>
    <t>Avla Seguros de Credito y Garantia S.A.</t>
  </si>
  <si>
    <t>Apoquindo</t>
  </si>
  <si>
    <t xml:space="preserve">Op. 1 endoso a Euro.  Pte. Informe. </t>
  </si>
  <si>
    <t>FACTORING</t>
  </si>
  <si>
    <t>POLIZA CREDITO FINAN INV</t>
  </si>
  <si>
    <t>OP. DE FACTORING CON POLIZA CREDITO FINAN.  INV</t>
  </si>
  <si>
    <t>Eurotrading</t>
  </si>
  <si>
    <t>77.367.664-K</t>
  </si>
  <si>
    <t>Eurotrading Spa</t>
  </si>
  <si>
    <t>Solunión Chile Seguros  de Creditos S.A.</t>
  </si>
  <si>
    <t xml:space="preserve">POLIZA  FIRMADA </t>
  </si>
  <si>
    <t>CREDITO</t>
  </si>
  <si>
    <t>POLIZA CREDITO</t>
  </si>
  <si>
    <t>CREDITO EXP GTIA. POLIZA DE CREDITO</t>
  </si>
  <si>
    <t>Valle Frio</t>
  </si>
  <si>
    <t>76.197.286-3</t>
  </si>
  <si>
    <t>Agroindustrial Valle Frio S.A.</t>
  </si>
  <si>
    <t>Cia. Davies Insunance Limited</t>
  </si>
  <si>
    <t>CX</t>
  </si>
  <si>
    <t>CONF CON PAGARE + POLIZA DE CREDITO</t>
  </si>
  <si>
    <t>Politex</t>
  </si>
  <si>
    <t>96.777.810-9</t>
  </si>
  <si>
    <t>Politex S.A.</t>
  </si>
  <si>
    <t xml:space="preserve">OP CONF Con poliza credito internacional </t>
  </si>
  <si>
    <t>76.756.768-5</t>
  </si>
  <si>
    <t>Temuco</t>
  </si>
  <si>
    <t>Marsella</t>
  </si>
  <si>
    <t>79.996.420-1</t>
  </si>
  <si>
    <t>Ferreteria Marsella Spa</t>
  </si>
  <si>
    <t>Hbc Latina</t>
  </si>
  <si>
    <t>76.942.020-7</t>
  </si>
  <si>
    <t>HBC Latina Spa</t>
  </si>
  <si>
    <t>Multimecanica</t>
  </si>
  <si>
    <t>76.037.092-4</t>
  </si>
  <si>
    <t xml:space="preserve">Terramar </t>
  </si>
  <si>
    <t>77.620.020-4</t>
  </si>
  <si>
    <t>Terramar Chile SPA.</t>
  </si>
  <si>
    <t>Precisión</t>
  </si>
  <si>
    <t>96.980.910-9</t>
  </si>
  <si>
    <t>Precisión SPA</t>
  </si>
  <si>
    <t xml:space="preserve">Australis </t>
  </si>
  <si>
    <t>76.003.885-7</t>
  </si>
  <si>
    <t>Australis Mar  S.A.</t>
  </si>
  <si>
    <t xml:space="preserve">Credito Exportación Pae con Poliza  credito, asociada a op. comex </t>
  </si>
  <si>
    <t>CG</t>
  </si>
  <si>
    <t xml:space="preserve">Collipulli </t>
  </si>
  <si>
    <t>96.651.180-K</t>
  </si>
  <si>
    <t>Collipulli Red Soil S.A.</t>
  </si>
  <si>
    <t>Credito Exportación Pae con Poliza  credito internacional</t>
  </si>
  <si>
    <t>BB Trading</t>
  </si>
  <si>
    <t>76.411.988-6</t>
  </si>
  <si>
    <t>Exp. BB Trading Spa</t>
  </si>
  <si>
    <t xml:space="preserve"> CG</t>
  </si>
  <si>
    <t>LEASING</t>
  </si>
  <si>
    <t>HIPOTECA</t>
  </si>
  <si>
    <t>OP. LEASING GTIA. HIPOTECA</t>
  </si>
  <si>
    <t>G</t>
  </si>
  <si>
    <t>Errazuriz</t>
  </si>
  <si>
    <t>96.836.500-2</t>
  </si>
  <si>
    <t>Interagro S.A.</t>
  </si>
  <si>
    <t>Bismaq Spa</t>
  </si>
  <si>
    <t>Indefinido</t>
  </si>
  <si>
    <t xml:space="preserve">Hip+Prenda:Lote 3A comuna de Coronel, por 34.000 M2. Prenda 4 galpones almacenaje, mas un galpón redes, </t>
  </si>
  <si>
    <t xml:space="preserve">Hipoteca + prendas </t>
  </si>
  <si>
    <t>DEUDA LEASING</t>
  </si>
  <si>
    <t>96.571.770-6</t>
  </si>
  <si>
    <t>Compañía Minera Florida S.A.</t>
  </si>
  <si>
    <t>Baquedano Spa</t>
  </si>
  <si>
    <t xml:space="preserve">Hip:Inmueble  por 3 lotes: A) Lote 1 por  17.280 M2. B)  Lote 2 de 19.200 M2.C) Lote terreno de 45.300 M2.    Coronel Fundo Playa Negra. </t>
  </si>
  <si>
    <t>OP. FACTORING GTIA. HIPOTECA</t>
  </si>
  <si>
    <t>Movterra</t>
  </si>
  <si>
    <t>76.530.017-7</t>
  </si>
  <si>
    <t>Ingenieria Obras y Proyecto Movterra Ltda.</t>
  </si>
  <si>
    <t>Carlos Alberto Maldonado Bahamondes</t>
  </si>
  <si>
    <t>Lote N° 24 ubicado en retazo del terreo Pichinal, San Fabián. Bio-Bio</t>
  </si>
  <si>
    <t>Calama</t>
  </si>
  <si>
    <t>G/E</t>
  </si>
  <si>
    <t>Aninat</t>
  </si>
  <si>
    <t>76.418.704-0</t>
  </si>
  <si>
    <t xml:space="preserve"> Maquinarias y  Transporte Aninat Ltda.  </t>
  </si>
  <si>
    <t>Sociedad Inmobiliaria A Y S S.A.</t>
  </si>
  <si>
    <t>Lote MEQ 1 -1A3 ubicado en Camino el Venado N° 2850 , San Pedro de la Paz , Concepcion.</t>
  </si>
  <si>
    <t>Concepcion</t>
  </si>
  <si>
    <t>Agricola Sta. Luisa</t>
  </si>
  <si>
    <t>77.332.790-4</t>
  </si>
  <si>
    <t>Agricola Santa Luisa Ltda.</t>
  </si>
  <si>
    <r>
      <rPr>
        <b/>
        <sz val="8"/>
        <rFont val="Calibri"/>
        <family val="2"/>
        <scheme val="minor"/>
      </rPr>
      <t>A)</t>
    </r>
    <r>
      <rPr>
        <sz val="8"/>
        <rFont val="Calibri"/>
        <family val="2"/>
        <scheme val="minor"/>
      </rPr>
      <t xml:space="preserve"> </t>
    </r>
    <r>
      <rPr>
        <u/>
        <sz val="8"/>
        <rFont val="Calibri"/>
        <family val="2"/>
        <scheme val="minor"/>
      </rPr>
      <t>Parcela nº 9</t>
    </r>
    <r>
      <rPr>
        <sz val="8"/>
        <rFont val="Calibri"/>
        <family val="2"/>
        <scheme val="minor"/>
      </rPr>
      <t xml:space="preserve">, con superf.  6,89 has,  </t>
    </r>
    <r>
      <rPr>
        <b/>
        <sz val="8"/>
        <rFont val="Calibri"/>
        <family val="2"/>
        <scheme val="minor"/>
      </rPr>
      <t>B)</t>
    </r>
    <r>
      <rPr>
        <sz val="8"/>
        <rFont val="Calibri"/>
        <family val="2"/>
        <scheme val="minor"/>
      </rPr>
      <t xml:space="preserve"> </t>
    </r>
    <r>
      <rPr>
        <u/>
        <sz val="8"/>
        <rFont val="Calibri"/>
        <family val="2"/>
        <scheme val="minor"/>
      </rPr>
      <t>Parcela nº 10</t>
    </r>
    <r>
      <rPr>
        <sz val="8"/>
        <rFont val="Calibri"/>
        <family val="2"/>
        <scheme val="minor"/>
      </rPr>
      <t xml:space="preserve">, superf 1,20 has.  + </t>
    </r>
    <r>
      <rPr>
        <u/>
        <sz val="8"/>
        <rFont val="Calibri"/>
        <family val="2"/>
        <scheme val="minor"/>
      </rPr>
      <t>Derecho de aprov de agua por cada parcela</t>
    </r>
    <r>
      <rPr>
        <sz val="8"/>
        <rFont val="Calibri"/>
        <family val="2"/>
        <scheme val="minor"/>
      </rPr>
      <t xml:space="preserve">.   ambas del Proy. de Parcelación Los Faisanes, ubicada en predio rústico denominado Fundo Lo Rojas,   </t>
    </r>
    <r>
      <rPr>
        <b/>
        <sz val="8"/>
        <rFont val="Calibri"/>
        <family val="2"/>
        <scheme val="minor"/>
      </rPr>
      <t>C)</t>
    </r>
    <r>
      <rPr>
        <sz val="8"/>
        <rFont val="Calibri"/>
        <family val="2"/>
        <scheme val="minor"/>
      </rPr>
      <t xml:space="preserve"> </t>
    </r>
    <r>
      <rPr>
        <u/>
        <sz val="8"/>
        <rFont val="Calibri"/>
        <family val="2"/>
        <scheme val="minor"/>
      </rPr>
      <t>50% de los derechos en el Sitio nº 10</t>
    </r>
    <r>
      <rPr>
        <sz val="8"/>
        <rFont val="Calibri"/>
        <family val="2"/>
        <scheme val="minor"/>
      </rPr>
      <t xml:space="preserve">, superf 1,01 has de la subdivisión del Bien Común Lote D, Vegas, del P.P. +  </t>
    </r>
    <r>
      <rPr>
        <u/>
        <sz val="8"/>
        <rFont val="Calibri"/>
        <family val="2"/>
        <scheme val="minor"/>
      </rPr>
      <t>Derecho de aprov de agua subterranea</t>
    </r>
    <r>
      <rPr>
        <sz val="8"/>
        <rFont val="Calibri"/>
        <family val="2"/>
        <scheme val="minor"/>
      </rPr>
      <t xml:space="preserve">.  Los Faisanes, ubicado en Lo Rojas, Comuna La Cruz. </t>
    </r>
  </si>
  <si>
    <t>INSCRIPCION DE HIPOTECA CBR OK TASACACION INDICA NO ES VALIDA COMO TASACION PARA  GTIAS HIPOTECARIA Y BANCARIA.</t>
  </si>
  <si>
    <t>Semar</t>
  </si>
  <si>
    <t>76.370.253-7</t>
  </si>
  <si>
    <t>Soc. de Transporte y  Serv. Semar Ltda.</t>
  </si>
  <si>
    <t>Guillermo Iraola</t>
  </si>
  <si>
    <t>Sitio Nº10 del predio ubicado en Ciudad de Calama. Denominado Lotes Primero  y  Tercero" de la Finca Carvajal</t>
  </si>
  <si>
    <t xml:space="preserve">Frugood </t>
  </si>
  <si>
    <t>77.150.951-7</t>
  </si>
  <si>
    <t>Frugood Spa</t>
  </si>
  <si>
    <t xml:space="preserve">Agricola el Principal Ltda. </t>
  </si>
  <si>
    <t xml:space="preserve">1 Oficina N°716 piso 7 y 2 estacionamientos, unicados en edificio  Nueva la Dehesa, comuna La Dehesa, Stgo. </t>
  </si>
  <si>
    <t>Curico</t>
  </si>
  <si>
    <t>PRENDA</t>
  </si>
  <si>
    <t>OP. FACTORING GTIA. PRVEHIC</t>
  </si>
  <si>
    <t>Cauquenes</t>
  </si>
  <si>
    <t>99.580.390-9</t>
  </si>
  <si>
    <t xml:space="preserve">Constructora Cauquenes S.A. </t>
  </si>
  <si>
    <t>1 Camioneta, marca Hyundai, modelo porter CRDI GL 2.5. año 2018</t>
  </si>
  <si>
    <t>Porter CRDI GL 2.5</t>
  </si>
  <si>
    <t>KPPX26-8</t>
  </si>
  <si>
    <t>Por automotriz, solo fotocopia</t>
  </si>
  <si>
    <t>Villegas</t>
  </si>
  <si>
    <t>76.177.912-5</t>
  </si>
  <si>
    <t>Soc. Com. e Import. Villegas y Mora Ltda.</t>
  </si>
  <si>
    <t>Pta. Arenas</t>
  </si>
  <si>
    <t xml:space="preserve">New BT 50 DCAB SDX  4x4 </t>
  </si>
  <si>
    <t>HRKT.36-0.</t>
  </si>
  <si>
    <t>SE ALZO  VEHICULO  PATENTE  JBJS.98-9 CON FECHA DEL 17/06</t>
  </si>
  <si>
    <t>76.177.912-6</t>
  </si>
  <si>
    <t>modelo 2500 laramie</t>
  </si>
  <si>
    <t>LKRZ.97.-0</t>
  </si>
  <si>
    <t>1 Camión, marca mercedez benz, modelo actros 2.233,  año 2008</t>
  </si>
  <si>
    <t>actros 2.233</t>
  </si>
  <si>
    <t>JRKD.53-9</t>
  </si>
  <si>
    <t>NUEVAS PRENDAS CON FECHA DE NOV 2020</t>
  </si>
  <si>
    <t>Ytamblay</t>
  </si>
  <si>
    <t>76.327.647-3</t>
  </si>
  <si>
    <t>Yoselin Tamblay Contr. Obras Menores EIRL.</t>
  </si>
  <si>
    <t>1 Camion, año 2017, marca hyundau, modelo HD 65</t>
  </si>
  <si>
    <t>modelo HD 65</t>
  </si>
  <si>
    <t>JSVT.92-4</t>
  </si>
  <si>
    <t>Bermudez</t>
  </si>
  <si>
    <t>76.146.887-1</t>
  </si>
  <si>
    <t>Bermudez y Castillo Service S.A.</t>
  </si>
  <si>
    <t>Iquique</t>
  </si>
  <si>
    <t>AC100</t>
  </si>
  <si>
    <t>FVLR.92-1</t>
  </si>
  <si>
    <t xml:space="preserve">VALOR DE VEHICULO EN EL MERCADO . </t>
  </si>
  <si>
    <t>E/G</t>
  </si>
  <si>
    <t xml:space="preserve">Kiefer </t>
  </si>
  <si>
    <t>77.004.517-7</t>
  </si>
  <si>
    <t>1 Minibus, marca Ford, modelo transit 2.2. año 2016</t>
  </si>
  <si>
    <t>Castro</t>
  </si>
  <si>
    <t>Transit 2.2</t>
  </si>
  <si>
    <t>HSRF.46-0</t>
  </si>
  <si>
    <t>credito</t>
  </si>
  <si>
    <t>76.040.561-2</t>
  </si>
  <si>
    <t xml:space="preserve">Maquinaria y Equipos Herrera Ltda. </t>
  </si>
  <si>
    <t>Apoquindo 1</t>
  </si>
  <si>
    <t>HCR 1200 EDII, RP/RF CABINADO</t>
  </si>
  <si>
    <t>VALOR DE MAQUINARIA INDICADO EN SOL.</t>
  </si>
  <si>
    <t>Tansp Jaiña Q</t>
  </si>
  <si>
    <t>76.177.293-7</t>
  </si>
  <si>
    <t>Transportes y Almacenamiento de carga Rene Jaiña Q. EIRL</t>
  </si>
  <si>
    <t>1 Semirremolque , marca randon, modelo SR PT CS0226, año 2016</t>
  </si>
  <si>
    <t>SR PT CS0226</t>
  </si>
  <si>
    <t>Cruzero</t>
  </si>
  <si>
    <t>76.706.738-0</t>
  </si>
  <si>
    <t>1 Bus , marca Volvo, modelo B380R, año 2013</t>
  </si>
  <si>
    <t>76.561.043-5</t>
  </si>
  <si>
    <t xml:space="preserve">Sociedad de Inv. Sepulveda Ltda. </t>
  </si>
  <si>
    <t xml:space="preserve">1 Camioneta, marca Ford, modelo  New Ranger Dcab 4x4 2.0, año 2022. </t>
  </si>
  <si>
    <t>Modelo NEW RANGER DCAB, PATENTE RGDS.73-1</t>
  </si>
  <si>
    <t>patente HZKC.75-4</t>
  </si>
  <si>
    <t>NUEVA</t>
  </si>
  <si>
    <t xml:space="preserve">Vecchiola </t>
  </si>
  <si>
    <t>76.129.826-7</t>
  </si>
  <si>
    <t xml:space="preserve">Vecchiola Ingenieria y Construcción S.A. </t>
  </si>
  <si>
    <t>1) Maquinaria  Industrial  año 2018. marca kleemann, modelo ms 15  y Planta  de Asfalto marca terex; modelo  magnum 140, año 2006</t>
  </si>
  <si>
    <t>Normalización</t>
  </si>
  <si>
    <t>modelo ms 15</t>
  </si>
  <si>
    <t>Patente JZKJ 68.4</t>
  </si>
  <si>
    <t>KP</t>
  </si>
  <si>
    <t>CAPITAL PREFERENTE + POLIZA</t>
  </si>
  <si>
    <t>La Cruz</t>
  </si>
  <si>
    <t>76.351.991-0</t>
  </si>
  <si>
    <t>La Cruz Inmobiliria y Constructora S.A.</t>
  </si>
  <si>
    <t>Suaval Seguros S.A.</t>
  </si>
  <si>
    <t>30/07/2023 - 05/08/2023- 01/10/2023</t>
  </si>
  <si>
    <t xml:space="preserve"> Financiar gastos operacionales de 3  proyectos Inmobiliarios.  Con  promesa de cv + Resciliación + Opcion de v.</t>
  </si>
  <si>
    <t>Leasing</t>
  </si>
  <si>
    <t>CON POLIZA ENDOSADAS A EURO</t>
  </si>
  <si>
    <t>30/07/23- 05/08/23- 01/10/23</t>
  </si>
  <si>
    <t>Zañartu</t>
  </si>
  <si>
    <t>76.731.963-0</t>
  </si>
  <si>
    <t>Inmobiliaria Zañartu Spa</t>
  </si>
  <si>
    <t xml:space="preserve">Orsan Seguros  de Credito y Gtias S.A. </t>
  </si>
  <si>
    <t xml:space="preserve"> Financiar gastos operacionales de 1 proyectos Inmobiliario.  Con  Promesa de cv + Resciliación  -  sin opcion de venta </t>
  </si>
  <si>
    <t xml:space="preserve">Uno Norte </t>
  </si>
  <si>
    <t>76.754.198-8</t>
  </si>
  <si>
    <t>Inmobiliaria Terrazas de Uno Norte Spa</t>
  </si>
  <si>
    <t xml:space="preserve">Avla Seguros  de Credito y Gtias S.A. </t>
  </si>
  <si>
    <t xml:space="preserve"> Financiar gastos operacionales de 1 proyectos Inmobiliario.  Con  Promesa de cv + Resciliación  con opcion de venta </t>
  </si>
  <si>
    <t xml:space="preserve">Los Alerces </t>
  </si>
  <si>
    <t>77.073.883-0</t>
  </si>
  <si>
    <t>Inmobiliaria Parque Los Alerces II  Spa</t>
  </si>
  <si>
    <t xml:space="preserve">Continental S.A. </t>
  </si>
  <si>
    <t xml:space="preserve"> Financiar gastos operacionales de 2 proyectos Inmobiliario.  Con  Promesa de cv + Resciliación  - con opcion de venta </t>
  </si>
  <si>
    <t>Walker</t>
  </si>
  <si>
    <t>76.874.019-4</t>
  </si>
  <si>
    <t>Inmobiliaria Walker Martines S.A.</t>
  </si>
  <si>
    <t xml:space="preserve"> Financiar gastos operacionales de proyecto Inmobiliario.  Con  Promesa de cv + Resciliación  - con Fianza codeudora</t>
  </si>
  <si>
    <t>Olivares</t>
  </si>
  <si>
    <t>76.963.142-9</t>
  </si>
  <si>
    <t>Inmobiliaria Olivares Spa</t>
  </si>
  <si>
    <t xml:space="preserve"> Financiar gastos operacionales de 1 proyectos Inmobiliario.  Con  Promesa de cv + Resciliación  - </t>
  </si>
  <si>
    <t>OP. LEASING GTIA. PRVEHIC</t>
  </si>
  <si>
    <t>La Vinilla</t>
  </si>
  <si>
    <t>76.186.358-4</t>
  </si>
  <si>
    <t>Obras Civiles y Transportes La Vinilla SPA</t>
  </si>
  <si>
    <t xml:space="preserve">1 Tractocamion  año 2015, marca renault </t>
  </si>
  <si>
    <t>Apoquindo 2</t>
  </si>
  <si>
    <t>premiun lander 460</t>
  </si>
  <si>
    <t>HDPD.21-8</t>
  </si>
  <si>
    <t>PRENDA PARA GTIA LEASING</t>
  </si>
  <si>
    <t>1 Maquina Industrial Marca Powescreen, Modeo Warrior 600, año 2018</t>
  </si>
  <si>
    <t>KRZB50-0</t>
  </si>
  <si>
    <r>
      <rPr>
        <b/>
        <sz val="8"/>
        <color rgb="FF000000"/>
        <rFont val="Calibri"/>
        <family val="2"/>
      </rPr>
      <t xml:space="preserve">01) </t>
    </r>
    <r>
      <rPr>
        <sz val="8"/>
        <color rgb="FF000000"/>
        <rFont val="Calibri"/>
        <family val="2"/>
      </rPr>
      <t>Camion  M. Benz Actros 4144 K Año 2015 -</t>
    </r>
    <r>
      <rPr>
        <b/>
        <sz val="8"/>
        <color rgb="FF000000"/>
        <rFont val="Calibri"/>
        <family val="2"/>
      </rPr>
      <t xml:space="preserve"> 02) </t>
    </r>
    <r>
      <rPr>
        <sz val="8"/>
        <color rgb="FF000000"/>
        <rFont val="Calibri"/>
        <family val="2"/>
      </rPr>
      <t xml:space="preserve"> Maquinas Industrial  Telestrack Ltda  Modelo TC 420  año  2019</t>
    </r>
  </si>
  <si>
    <t>GWXT30-1 - LBDF47-6 - LCPS93-1</t>
  </si>
  <si>
    <t>PRENDA PARA GTIA LEASING valor de tasacion camion M$58.500.- y Camiones MM$63.</t>
  </si>
  <si>
    <t>Inversiones  La Vinilla SPA</t>
  </si>
  <si>
    <r>
      <rPr>
        <b/>
        <sz val="8"/>
        <color rgb="FF000000"/>
        <rFont val="Calibri"/>
        <family val="2"/>
      </rPr>
      <t>1 )</t>
    </r>
    <r>
      <rPr>
        <sz val="8"/>
        <color rgb="FF000000"/>
        <rFont val="Calibri"/>
        <family val="2"/>
      </rPr>
      <t xml:space="preserve"> Maquina Industrial, marca Powerscreen, modelo premiertrak 1180,1  año 2020   /  </t>
    </r>
    <r>
      <rPr>
        <b/>
        <sz val="8"/>
        <color rgb="FF000000"/>
        <rFont val="Calibri"/>
        <family val="2"/>
      </rPr>
      <t>1 )</t>
    </r>
    <r>
      <rPr>
        <sz val="8"/>
        <color rgb="FF000000"/>
        <rFont val="Calibri"/>
        <family val="2"/>
      </rPr>
      <t xml:space="preserve">  maquina industrial, marca Komatsu, Modelo GD6755, año 2011</t>
    </r>
  </si>
  <si>
    <t>LXJH.49-4 / JGXH.35-8</t>
  </si>
  <si>
    <t>PRENDA PARA GTIA LEASING valor de tasación maquina, año 2020 UF3443,89.- y Maquina año 2011 UF 860,97.</t>
  </si>
  <si>
    <t>PARA OP. 3579</t>
  </si>
  <si>
    <r>
      <rPr>
        <b/>
        <sz val="8"/>
        <color rgb="FF000000"/>
        <rFont val="Calibri"/>
        <family val="2"/>
      </rPr>
      <t>2)</t>
    </r>
    <r>
      <rPr>
        <sz val="8"/>
        <color rgb="FF000000"/>
        <rFont val="Calibri"/>
        <family val="2"/>
      </rPr>
      <t xml:space="preserve"> Camiones , marca man, modelo TGS 50.440,  año 2014</t>
    </r>
  </si>
  <si>
    <t>TGS 50.440</t>
  </si>
  <si>
    <t>GWGD.43-6 Y GWGD.44-4</t>
  </si>
  <si>
    <t>PRENDA POR 2 VEHICULOS CON VALOR DE UF 1.119,26 C/U</t>
  </si>
  <si>
    <t>1 Maquina Industrial Marca Komatsu Modelo GD675 5, Año 2017.</t>
  </si>
  <si>
    <t>GD675 5</t>
  </si>
  <si>
    <t>JFVV.97-6</t>
  </si>
  <si>
    <t xml:space="preserve">PRENDA POR 1 MAQUINA  </t>
  </si>
  <si>
    <t xml:space="preserve"> 1 Maquina Industrial Marca HAMM  Modelo 3410, Año 2018.-</t>
  </si>
  <si>
    <t>KRPR.48-6</t>
  </si>
  <si>
    <t xml:space="preserve">G/E </t>
  </si>
  <si>
    <t>G2</t>
  </si>
  <si>
    <t>76.057.186-5</t>
  </si>
  <si>
    <t>Ingenieria y  Construccion G2 Ltda.</t>
  </si>
  <si>
    <t>1 Camion marca JMC, modelo  Carryin, año 2013</t>
  </si>
  <si>
    <t>Sin tasacion</t>
  </si>
  <si>
    <t>modelo  Carryin</t>
  </si>
  <si>
    <t>FGBL.65-5</t>
  </si>
  <si>
    <t>E Com</t>
  </si>
  <si>
    <t>76.208.658-1</t>
  </si>
  <si>
    <t>E Com Latam SPA</t>
  </si>
  <si>
    <t>1 Camion marca HINO, modelo  GD8JLTA STD, año 2013</t>
  </si>
  <si>
    <t>modelo   GD8JLTA STD</t>
  </si>
  <si>
    <t>FKRY.54-2</t>
  </si>
  <si>
    <t>Esteros</t>
  </si>
  <si>
    <t>76.312.634-K</t>
  </si>
  <si>
    <t>Sociedad Comercial tres Esteros Ltda</t>
  </si>
  <si>
    <t>Patricio Hermogenes Torres Paz</t>
  </si>
  <si>
    <t xml:space="preserve">1 Tractor, marca  Case IH, Modelo Maxxum 125 FWD, año 2011.  </t>
  </si>
  <si>
    <t>Modelo Maxxum 125 FWD</t>
  </si>
  <si>
    <t>CTFW.50-2</t>
  </si>
  <si>
    <t xml:space="preserve">R y D </t>
  </si>
  <si>
    <t>76.122.917-6</t>
  </si>
  <si>
    <t>R y D Montajes Ltda.</t>
  </si>
  <si>
    <t xml:space="preserve">1 Camioneta, marca Nissan, modelo NP300 doble cabina, año 2018 </t>
  </si>
  <si>
    <t>modelo NP300 doble cabin</t>
  </si>
  <si>
    <t>KLVX.47-9</t>
  </si>
  <si>
    <t>Ciba</t>
  </si>
  <si>
    <t>76.337.011-9</t>
  </si>
  <si>
    <t>1 Semirremolque  marca Mussre, año 2014</t>
  </si>
  <si>
    <t>Viña</t>
  </si>
  <si>
    <t xml:space="preserve">14.6M Marca Mussre </t>
  </si>
  <si>
    <t>JF.8420-5</t>
  </si>
  <si>
    <t xml:space="preserve">Kruger </t>
  </si>
  <si>
    <t>12.226.488-2</t>
  </si>
  <si>
    <t>Alberto Kruger Orrego</t>
  </si>
  <si>
    <t>Alberto Ernesto Kruger Orrego</t>
  </si>
  <si>
    <t>1 Camión  marca Volkswagen, modelo constellation 16.280  año 2017.</t>
  </si>
  <si>
    <t>HBFV.24-8</t>
  </si>
  <si>
    <t xml:space="preserve">Soc. Rio Maule </t>
  </si>
  <si>
    <t>78.398.090-8</t>
  </si>
  <si>
    <t>Sociedad Arquitectura y Paisajismo Rio Maule Ltda.</t>
  </si>
  <si>
    <t>2 Camiónes  marca Ford, modelo cargo 1723  año 2015.</t>
  </si>
  <si>
    <t>Cargo 1723</t>
  </si>
  <si>
    <t>HCPV.19-4 /HCPV.21-6</t>
  </si>
  <si>
    <t>OP. 3875</t>
  </si>
  <si>
    <t>Alce Uno</t>
  </si>
  <si>
    <t>76.179.035-8</t>
  </si>
  <si>
    <t>Renta Bus Alce Uno  Ltda.</t>
  </si>
  <si>
    <t>Renta bus dos Ltda</t>
  </si>
  <si>
    <t>1 bus zhongtong, marca Navagator,  año 2014</t>
  </si>
  <si>
    <t>FXJB.73-7</t>
  </si>
  <si>
    <t>FXJB.76-1</t>
  </si>
  <si>
    <t>Renta bus alce tres Ltda</t>
  </si>
  <si>
    <t>FYTL59-0</t>
  </si>
  <si>
    <t>RD LEASING GTIA. HIPOTECA</t>
  </si>
  <si>
    <t xml:space="preserve">Inmobiliaria Trans-Car y Compañía Ltda. </t>
  </si>
  <si>
    <t xml:space="preserve">2  Propiedades, ubicadas en 5 Abril, comuna Estacion Central. </t>
  </si>
  <si>
    <t xml:space="preserve">fecha de tasación </t>
  </si>
  <si>
    <t xml:space="preserve">Propiedades inscritas en el conservador. 1 º propiedad con tasación valor Liq por UF3.020,21.- 2º propiedad valor Liq. UF5.678,26.- </t>
  </si>
  <si>
    <t>RL</t>
  </si>
  <si>
    <t>Sisa</t>
  </si>
  <si>
    <t>76.822.889-2</t>
  </si>
  <si>
    <t>Sisa Spa</t>
  </si>
  <si>
    <t>1 Maquina Industrial excavadora Hidraulica, marca Jhon Deere, modelo 310 L, año 2020</t>
  </si>
  <si>
    <t>LXWT66-6</t>
  </si>
  <si>
    <t>FOGAIN</t>
  </si>
  <si>
    <t>OP. LEASING GTIA. CORFO</t>
  </si>
  <si>
    <t>77.044.498-5</t>
  </si>
  <si>
    <t>77.118.201-1</t>
  </si>
  <si>
    <t>76.970.791-3</t>
  </si>
  <si>
    <t>76.794.529-9</t>
  </si>
  <si>
    <t>76.278.882-9</t>
  </si>
  <si>
    <t xml:space="preserve">No definida </t>
  </si>
  <si>
    <t>c-18</t>
  </si>
  <si>
    <t>76.404.103-8</t>
  </si>
  <si>
    <t>77.286.901-0</t>
  </si>
  <si>
    <t>Clinica Veterinaria Universo Spa</t>
  </si>
  <si>
    <t>76.948.488-4</t>
  </si>
  <si>
    <t>Clean Home Servicios Spa</t>
  </si>
  <si>
    <t>PROINVERSION</t>
  </si>
  <si>
    <t>96.669.540-4</t>
  </si>
  <si>
    <t>Intergrade S.A.</t>
  </si>
  <si>
    <t>76.951.498-8</t>
  </si>
  <si>
    <t>77.094.601-8</t>
  </si>
  <si>
    <t>77.215.148-9</t>
  </si>
  <si>
    <t>Servicios Integrales Cerro Sombrero Spa</t>
  </si>
  <si>
    <t>76.909.503-9</t>
  </si>
  <si>
    <t>Opazo y Silva Spa</t>
  </si>
  <si>
    <t>16.248.498-2</t>
  </si>
  <si>
    <t xml:space="preserve">Alberto Alexis Rojas Ordenes </t>
  </si>
  <si>
    <t>76.221.413-K</t>
  </si>
  <si>
    <t>65.156.385-2</t>
  </si>
  <si>
    <t>20.057.126-6</t>
  </si>
  <si>
    <t>c18</t>
  </si>
  <si>
    <t>76.997.670-1</t>
  </si>
  <si>
    <t>C-18</t>
  </si>
  <si>
    <t>Nettle</t>
  </si>
  <si>
    <t>76.061.539-0</t>
  </si>
  <si>
    <t>76.709.604-6</t>
  </si>
  <si>
    <t>76.593.049-9</t>
  </si>
  <si>
    <t>77.194.822-7</t>
  </si>
  <si>
    <t>Unicardio Spa</t>
  </si>
  <si>
    <t>76.955.615-K</t>
  </si>
  <si>
    <t>Maestranza Maroti Spa</t>
  </si>
  <si>
    <t>76.866.142-1</t>
  </si>
  <si>
    <t>76.946.239-2</t>
  </si>
  <si>
    <t>76.875.128-5</t>
  </si>
  <si>
    <t>Macfran Spa</t>
  </si>
  <si>
    <t>RUT</t>
  </si>
  <si>
    <t>RAZON SOCIAL</t>
  </si>
  <si>
    <t>MONTO DCTO. EN PESOS</t>
  </si>
  <si>
    <t>SALDO DEUDA EN PESOS</t>
  </si>
  <si>
    <t>MONTO GARANTIZADO</t>
  </si>
  <si>
    <t>COBERTURA</t>
  </si>
  <si>
    <t>MONTO VP VIGENTE  EN U$</t>
  </si>
  <si>
    <t>MONTO VP VIGENTE  EN $</t>
  </si>
  <si>
    <t>CIA. ADMINISTRADORA</t>
  </si>
  <si>
    <t>N°VALE PRENDA Y CERTIF DEPOSITO</t>
  </si>
  <si>
    <t xml:space="preserve">VTO.VALE PRENDA </t>
  </si>
  <si>
    <t>DESCRIPCIÓN</t>
  </si>
  <si>
    <t>SUCURSAL</t>
  </si>
  <si>
    <t>OPERACIÓN</t>
  </si>
  <si>
    <t>TIPO DCTO.</t>
  </si>
  <si>
    <t>TIPO PRODUCTO</t>
  </si>
  <si>
    <t>VTO. DCTO.</t>
  </si>
  <si>
    <t>LIBERACION PARCIAL</t>
  </si>
  <si>
    <t xml:space="preserve">SOLICITADO POR COMITÉ PARA CUBIR AL </t>
  </si>
  <si>
    <t>PAPELERA DIMAR S.A.</t>
  </si>
  <si>
    <t>TRANSWARRANTS</t>
  </si>
  <si>
    <t>VP POR DIFERENTES TIPOS DE PAPEL</t>
  </si>
  <si>
    <t>G.EMPRESAS</t>
  </si>
  <si>
    <t>US$12.275,97 EL 23/07/21</t>
  </si>
  <si>
    <t>150 /  110</t>
  </si>
  <si>
    <t>US$359.780,47 EL 23/07/21</t>
  </si>
  <si>
    <t>COMERCIAL MULTIWIRILESS LTDA.</t>
  </si>
  <si>
    <t xml:space="preserve">TATTERSALL WARRANTS </t>
  </si>
  <si>
    <t>VP POR CELULARES MARCA XIAOMI</t>
  </si>
  <si>
    <t>1)  US$52.000 EL 23/12/20 , 2)US$52.000 EL 27/01/21,  3)US$18.766.- EL 10/06/21</t>
  </si>
  <si>
    <t>COMERCIAL  MERCURY MUSIC LTDA.</t>
  </si>
  <si>
    <t xml:space="preserve">ARTICULOS E INSTRUMENTOS DE MUSICA </t>
  </si>
  <si>
    <t>VIÑA ECHEVERRIA LTDA.</t>
  </si>
  <si>
    <t xml:space="preserve">VP POR VINO TINTO EN BARRICAS </t>
  </si>
  <si>
    <t>OP. N°5 DEL 29/06/22 , CORRESPONDIENTE A FACTORING FINANCIERO  + V DE PRENDA</t>
  </si>
  <si>
    <t>COMEX (COBRANZA DELEGADA)</t>
  </si>
  <si>
    <t>OP. N°7 DEL 12/10/22 , CORRESPONDIENTE A FACTORING FINANCIERO  + V DE PRENDA</t>
  </si>
  <si>
    <t>OP. N°8 DEL 20/10/22 , CORRESPONDIENTE A FACTORING FINANCIERO  + V DE PRENDA</t>
  </si>
  <si>
    <t>SOCIEDAD EXPORTADORA SANTIS FRUT LTDA.</t>
  </si>
  <si>
    <t xml:space="preserve">VP POR FRUTOS SECOS, MOTO INDCADO CORRESPONDE  A SALDO DE VP </t>
  </si>
  <si>
    <t xml:space="preserve">VP POR FRUTOS SECOS  </t>
  </si>
  <si>
    <t>ALZADO</t>
  </si>
  <si>
    <t xml:space="preserve">OP. N°3 DEL 17/06/22 , CORRESPONDIENTE A FACTORING FINANCIERO  </t>
  </si>
  <si>
    <t xml:space="preserve">OP. N°4 DEL 23/06/22 , CORRESPONDIENTE A FACTORING FINANCIERO  </t>
  </si>
  <si>
    <t>76.222.804-1</t>
  </si>
  <si>
    <t xml:space="preserve">EXPORTACIONES TRALUÑE SPA </t>
  </si>
  <si>
    <t xml:space="preserve">TATTERSAL WARRANT </t>
  </si>
  <si>
    <t>VP POR FRUTILLAS CONGELADAS</t>
  </si>
  <si>
    <t>CURICO</t>
  </si>
  <si>
    <t>N°3 DEL 03/01/2022</t>
  </si>
  <si>
    <t xml:space="preserve">OP. N°1  DEL 09/06/22, CORRESPONDIENTE A FACTORING FINANCIERO  </t>
  </si>
  <si>
    <t xml:space="preserve">OP. N°2 DEL 13/06/22 CORRESPONDIENTE A FACTORING FINANCIERO  </t>
  </si>
  <si>
    <t>POLIZA DE SEGURO DE CREDITO -FINANCIAMIENTO DE INVENTARIOS</t>
  </si>
  <si>
    <t>TOMADOR DE POLIZA /CLIENTE:</t>
  </si>
  <si>
    <t>EUROTRADING SPA</t>
  </si>
  <si>
    <t>LINEA APROBADA  MM$2.000</t>
  </si>
  <si>
    <t>RUT:77.367.664-K</t>
  </si>
  <si>
    <t>POR 12 MESES (DESDE EL 07/09/22)</t>
  </si>
  <si>
    <t xml:space="preserve">NOMINA DE  CLIENTE </t>
  </si>
  <si>
    <t>NOMBRE</t>
  </si>
  <si>
    <t>FECHA DE COBERTURA DESDE</t>
  </si>
  <si>
    <t>LINEA COBERTURA DE POLIZA EN UF</t>
  </si>
  <si>
    <t>PLAZO MAXIMO CIA SEGUROS (dias)</t>
  </si>
  <si>
    <t>LINEA  COBERTURA DE POLIZA EN PESOS</t>
  </si>
  <si>
    <t>COBERTURA DE POLIZA EN DÓLAR</t>
  </si>
  <si>
    <t>DEUDA VIGENTE UF</t>
  </si>
  <si>
    <t>DEUDA VIGENTE EN PESOS</t>
  </si>
  <si>
    <t>SALDO DCTO EN PESOS</t>
  </si>
  <si>
    <t>DEUDA VIGENTE EN DÓLAR</t>
  </si>
  <si>
    <t>SALDO COBERTURA UF</t>
  </si>
  <si>
    <t>SALDO COBERTURA  PESOS</t>
  </si>
  <si>
    <t>ULTIMO VTO.  DE FACTURA</t>
  </si>
  <si>
    <t>LINEA DEUDORA EUROCAPITAL EN PESOS</t>
  </si>
  <si>
    <t>VTO.  DE LINEA EUROCAPITAL</t>
  </si>
  <si>
    <t>AGROINDUSTRIAL VALLE FRIO S.A</t>
  </si>
  <si>
    <t>EUROTRADING</t>
  </si>
  <si>
    <t>77.819.950-5</t>
  </si>
  <si>
    <t>AGRO ENTRE RIOS SPA</t>
  </si>
  <si>
    <t>96.615.800-K</t>
  </si>
  <si>
    <t>EXPORTADORA SUBSOLE S.A.</t>
  </si>
  <si>
    <t>LINEA DEUDORA</t>
  </si>
  <si>
    <t>76.135.122-2</t>
  </si>
  <si>
    <t>DEMO CONSTRUCCIONES S.A.</t>
  </si>
  <si>
    <t>96.697.910-0</t>
  </si>
  <si>
    <t>COMERCIAL Y PESQUERA SOUTH WIND S.A.</t>
  </si>
  <si>
    <t>EN PROCESO</t>
  </si>
  <si>
    <t>93.372.000-4</t>
  </si>
  <si>
    <t>CRISTALERIAS TORO SPA</t>
  </si>
  <si>
    <t>COMERCIAL MULTIWIRELESS LIMITADA</t>
  </si>
  <si>
    <t>TOTALES</t>
  </si>
  <si>
    <t>INFORMACION DE POLIZA</t>
  </si>
  <si>
    <t>POLIZA N°</t>
  </si>
  <si>
    <t xml:space="preserve">COMPAÑÍA : </t>
  </si>
  <si>
    <t>SOLUNION CHILE SEGUROS DE CREDITO S.A.</t>
  </si>
  <si>
    <t>COBERTURA :</t>
  </si>
  <si>
    <t>PLAZO MAXIMO DE COBERTURA:</t>
  </si>
  <si>
    <t>180 DIAS</t>
  </si>
  <si>
    <t>VTO. POLIZA:</t>
  </si>
  <si>
    <t>PLAZO GESTIONES PROPIAS:</t>
  </si>
  <si>
    <t>60 DIAS +10 DIAS PARA AVISO A LA COMPAÑÍA</t>
  </si>
  <si>
    <t>PLAZO INDEMNIZACIÓN:</t>
  </si>
  <si>
    <t>INFORME LIQUIDACION SE EMITIRÁ EL D 90 Y SE ENDMNIZARÁ AL DIA 120</t>
  </si>
  <si>
    <t>INDEM. MAXIMA:</t>
  </si>
  <si>
    <t>35 VECES DE LA PRIMA ESTIMADA O  LA DEVENGADA, LA QUE SEA MAYOR</t>
  </si>
  <si>
    <t>VENTAS A  ASEGURAR (ESTIMACION):</t>
  </si>
  <si>
    <t>UF 149.000.- (APP) ANUAL</t>
  </si>
  <si>
    <t xml:space="preserve">23 CLIENTES </t>
  </si>
  <si>
    <t xml:space="preserve">PARA INGRESAR. </t>
  </si>
  <si>
    <t>APROBADO POR LA COMPAÑÍA DE SEGURO</t>
  </si>
  <si>
    <t>79813740-9</t>
  </si>
  <si>
    <t>CHEMIE S A</t>
  </si>
  <si>
    <t>76003885-7</t>
  </si>
  <si>
    <t>AUSTRALIS MAR S.A.</t>
  </si>
  <si>
    <t>96716620-0</t>
  </si>
  <si>
    <t>ARRENDAMIENTO DE MAQUINAS ROYAL RENTAL</t>
  </si>
  <si>
    <t>76225273-2</t>
  </si>
  <si>
    <t>SOCIEDAD AGRICOLA TAITAMITO S.A.</t>
  </si>
  <si>
    <t>76327430-6</t>
  </si>
  <si>
    <t>AGRICOLA-FRUTICOLA MARANELLO LIMITADA</t>
  </si>
  <si>
    <t>76248671-7</t>
  </si>
  <si>
    <t>MAR FUSION S.A.</t>
  </si>
  <si>
    <t>79743390-K</t>
  </si>
  <si>
    <t>SOC AGRICOLA LA SELVA LIMITADA</t>
  </si>
  <si>
    <t>76037092-4</t>
  </si>
  <si>
    <t>MULTITECNICA S.A.</t>
  </si>
  <si>
    <t>99570800-0</t>
  </si>
  <si>
    <t>SOUTHERN CHERRY SOCIEDAD ANONIMA</t>
  </si>
  <si>
    <t>96563630-7</t>
  </si>
  <si>
    <t>BAYAS DEL SUR S.A.</t>
  </si>
  <si>
    <t>76146222-9</t>
  </si>
  <si>
    <t>SERVICIOS AGROINDUSTRIALES DANILO</t>
  </si>
  <si>
    <t>76080655-2</t>
  </si>
  <si>
    <t>INDUSTRIA PROCESADORA DE ACEITES Y</t>
  </si>
  <si>
    <t>76046956-4</t>
  </si>
  <si>
    <t>AGRICOLA SAN OSVALDO LIMITADA</t>
  </si>
  <si>
    <t>76237458-7</t>
  </si>
  <si>
    <t>COMERCIALIZADORA SAN LUIS S.A.</t>
  </si>
  <si>
    <t>76411988-6</t>
  </si>
  <si>
    <t>EXPORTADORA BB TRADING SPA</t>
  </si>
  <si>
    <t>96640940-1</t>
  </si>
  <si>
    <t>GENERAL TRADE S A</t>
  </si>
  <si>
    <t>76135122-2</t>
  </si>
  <si>
    <t>TERMICA SOCIEDAD ANONIMA</t>
  </si>
  <si>
    <t>02980644-6</t>
  </si>
  <si>
    <t>HOSAIN SABAG CASTILLO</t>
  </si>
  <si>
    <t>76368230-7</t>
  </si>
  <si>
    <t>BIOMASA CHILE S.A</t>
  </si>
  <si>
    <t>77332790-4</t>
  </si>
  <si>
    <t>AGRICOLA SANTA LUISA LTDA.</t>
  </si>
  <si>
    <t>79996420-1</t>
  </si>
  <si>
    <t>FERRETERIA MARSELLA LIMITADA</t>
  </si>
  <si>
    <t>79835560-0</t>
  </si>
  <si>
    <t>PLASTYVERG S.A.</t>
  </si>
  <si>
    <t>91510000-7</t>
  </si>
  <si>
    <t>EDYCE METALURGICA S.A.</t>
  </si>
  <si>
    <t>96651180-K</t>
  </si>
  <si>
    <t>COLLIPULLI RED SOIL S.A</t>
  </si>
  <si>
    <t>77333980-5</t>
  </si>
  <si>
    <t>RUBIO Y MAUAD LIMITADA</t>
  </si>
  <si>
    <t>96854230-3</t>
  </si>
  <si>
    <t>EXPORTADORA HUERTOS DEL VALLE S A</t>
  </si>
  <si>
    <t>76009140-5</t>
  </si>
  <si>
    <t>SOC EXPORTADORA SANTIS FRUT LIMITADA</t>
  </si>
  <si>
    <t>76942020-7</t>
  </si>
  <si>
    <t>HBC LATINA SPA</t>
  </si>
  <si>
    <t>76167091-3</t>
  </si>
  <si>
    <t>COMERCIAL MARES DE CHILOE SPA</t>
  </si>
  <si>
    <t>77295440-9</t>
  </si>
  <si>
    <t>INDEF S.A.</t>
  </si>
  <si>
    <t>78143850-2</t>
  </si>
  <si>
    <t>AUTOMA ELECTRONICA S.A</t>
  </si>
  <si>
    <t>76424331-5</t>
  </si>
  <si>
    <t>ALCHILE SPA</t>
  </si>
  <si>
    <t xml:space="preserve">RUT </t>
  </si>
  <si>
    <t>CLIENTE</t>
  </si>
  <si>
    <t>MONTO DCTOS. EN $</t>
  </si>
  <si>
    <t>SALDO DCTO. EN $</t>
  </si>
  <si>
    <t>LIMITE DE RESP.  O TRANSACCION DE POLIZA EN DÓLAR</t>
  </si>
  <si>
    <t>LIMITE DE RESP.  O TRANSACCION DE POLIZA EN PESOS</t>
  </si>
  <si>
    <t>MONTO COBERTURA EN $</t>
  </si>
  <si>
    <t>VTO. POLIZA</t>
  </si>
  <si>
    <t>COMPAÑÍA DE SEGURO DE CREDITO</t>
  </si>
  <si>
    <t>N° DE ENDOSO</t>
  </si>
  <si>
    <t>ESTADO DE ENDOSO</t>
  </si>
  <si>
    <t>TIPO DE OP.</t>
  </si>
  <si>
    <t>DESCRIPCION OP.</t>
  </si>
  <si>
    <t>DETALLE OP</t>
  </si>
  <si>
    <t>FECHA DE OP.</t>
  </si>
  <si>
    <t>N° DE OP.</t>
  </si>
  <si>
    <t>LINEA APROBADA POR EUROCAPITAL EN PESOS</t>
  </si>
  <si>
    <t>FECHA VTO. LINEAS  EUROCAPITAL</t>
  </si>
  <si>
    <t xml:space="preserve">DAVIES INSURANCE LIMITED </t>
  </si>
  <si>
    <t>VIGENTE</t>
  </si>
  <si>
    <t>CONF CON POLIZA DE CREDITO +WARRANTS</t>
  </si>
  <si>
    <t>OP CONFIRMING CON POLIZA  DE CREDITO ASOCIADA CON PAGARE + WARRANTS (TRANSWARRANTS CIA ALMACENISTA)</t>
  </si>
  <si>
    <t>G. EMPRESAS</t>
  </si>
  <si>
    <t>POLITEX  S.A.</t>
  </si>
  <si>
    <t>CONF CON POLIZA DE CREDITO</t>
  </si>
  <si>
    <t>OP CONFIRMING CON POLIZA CREDITO + PAGARE POR NO TENER CONVENIO DE CONFIRMING</t>
  </si>
  <si>
    <t>SEGURIDAD INDUSTRIAL   S.A.</t>
  </si>
  <si>
    <t>OP CONFIRMING CON POLIZA  DE CREDITO  +  PAGARE DE RESPALDO</t>
  </si>
  <si>
    <t xml:space="preserve">VENCIDA </t>
  </si>
  <si>
    <t>FERRETERIA MARSELLA SPA</t>
  </si>
  <si>
    <t>COMERCIAL MULTIWIRELESS LTDA.</t>
  </si>
  <si>
    <t>OP CONFIRMING CON POLIZA  DE CREDITO +  PAGARE DE RESPALDO</t>
  </si>
  <si>
    <t>MULTIMECANICA  S.A.</t>
  </si>
  <si>
    <t>TERRAMAR CHILE SPA</t>
  </si>
  <si>
    <t>PRECISIÓN SPA</t>
  </si>
  <si>
    <t>AGROINDUSTRIAL VALLE FRIO S.A.</t>
  </si>
  <si>
    <t xml:space="preserve">CREDITO  </t>
  </si>
  <si>
    <t>CREDITO EXPORT  CON POLIZA</t>
  </si>
  <si>
    <t>CREDITO PAE CON PAGARE + POLIZA DE SEGURO CREDITO</t>
  </si>
  <si>
    <t>COLLIPULLI RED SOIL S.A.</t>
  </si>
  <si>
    <t xml:space="preserve">CREDITO </t>
  </si>
  <si>
    <t>CREDITO CON POLIZA</t>
  </si>
  <si>
    <t>CREDITO  PAE CON PAGARE,  ASOCIADA A OP. DE COMEX, CON COBRANZA DELEGADA (X1) + POLIZA CREDITO</t>
  </si>
  <si>
    <t>AUSTRALIS MAR   S.A.</t>
  </si>
  <si>
    <t>CREDITO  PAE CON PAGARE,  ASOCIADA A OP. DE COMEX ( X3) POR DEUDOR RELACIONADO + POLIZA CREDITO</t>
  </si>
  <si>
    <t>PTO. MONTT</t>
  </si>
  <si>
    <t>EXP.  BB TRADING SPA</t>
  </si>
  <si>
    <t>CREDITO PAE CON POLIZA</t>
  </si>
  <si>
    <t>LIMITE DE RESPONSABILIDAD: US$10.000.000</t>
  </si>
  <si>
    <t>COMPAÑÍA:DAVIES INSURANCE LIMITED (POR Y EN NOMBRE DE LA CUENTA SEGREGADA DEL TCU ED CONTINENTAL)</t>
  </si>
  <si>
    <t xml:space="preserve">1°POLIZA </t>
  </si>
  <si>
    <t xml:space="preserve">N°. TCU20-20020-026 </t>
  </si>
  <si>
    <t>CON VTO AL 15/04/22</t>
  </si>
  <si>
    <t>NOTA: La póliza tiene un límite máximo de indemnización de US$10MM, lo cual las líneas pueden sumar mucho más que eso.</t>
  </si>
  <si>
    <t xml:space="preserve">Informado por Julio N. el 16/06. </t>
  </si>
  <si>
    <t>76.294.030-2</t>
  </si>
  <si>
    <t>EXP. FRUTAMERICA S.A.</t>
  </si>
  <si>
    <t xml:space="preserve">SINIESTRADA </t>
  </si>
  <si>
    <t>CIA. LTR GLOBAL INSIGHT</t>
  </si>
  <si>
    <t xml:space="preserve"> Endoso de Transacción N°7,  Póliza N°TCU21-20032-026 </t>
  </si>
  <si>
    <t xml:space="preserve">POLIZA RENOVADA </t>
  </si>
  <si>
    <t xml:space="preserve">CREDITO EXPORT </t>
  </si>
  <si>
    <t>CANCELADO</t>
  </si>
  <si>
    <t xml:space="preserve">OP. POR  MONTO DE RESCILIACION </t>
  </si>
  <si>
    <t>OP</t>
  </si>
  <si>
    <t>CLIENTE (RAZON SOCIAL)</t>
  </si>
  <si>
    <t>MONTO DEL KP. / CURSADO VALOR RESCILIACION) UF</t>
  </si>
  <si>
    <t>CUOTAS</t>
  </si>
  <si>
    <t>CUOTA PAGADA</t>
  </si>
  <si>
    <t>VALOR  CADA CUOTA UF</t>
  </si>
  <si>
    <t>ULTIMA CUOTA  UF</t>
  </si>
  <si>
    <t xml:space="preserve">PERIOCIDAD </t>
  </si>
  <si>
    <t xml:space="preserve">FECHA PRIMER VTO. </t>
  </si>
  <si>
    <t xml:space="preserve">FECHA ULTIMO VTO. </t>
  </si>
  <si>
    <t>PERIODOS</t>
  </si>
  <si>
    <t xml:space="preserve"> VALOR POLIZA EN UF SALDO DEUDA </t>
  </si>
  <si>
    <t>VALOR POLIZA EN $ SALDO DEUDA</t>
  </si>
  <si>
    <t>DETALLE</t>
  </si>
  <si>
    <t xml:space="preserve">ESCRITURA PROMESA DE COMPRA VENTA </t>
  </si>
  <si>
    <t xml:space="preserve">ESCRITURA OPCION RESCILIACIÓN </t>
  </si>
  <si>
    <t xml:space="preserve">ESCRITURA CON OPCION DE VENTA/ </t>
  </si>
  <si>
    <t>PROXIMA CUOTA A VENCER</t>
  </si>
  <si>
    <t>VTO. DE POLIZAS</t>
  </si>
  <si>
    <t>PAGO DE PRIMA POLIZA</t>
  </si>
  <si>
    <t>NUMERO DE POLIZA (CODIGO)</t>
  </si>
  <si>
    <t>TIPO DE GTIA.</t>
  </si>
  <si>
    <t>LA CRUZ INMOBILIARIA Y CONSTRUCTORA S.A</t>
  </si>
  <si>
    <t>TRIMESTRAL</t>
  </si>
  <si>
    <t>PROYECTO INMOBILIARIO EL PRADO, COMUNA SAN VICENTE DE TAGUA TAGUA. RANCAGUA  (DS19) -CONST. DE CASAS</t>
  </si>
  <si>
    <t>REP 11.635-2021 CON FECHA DEL 30/07/2021</t>
  </si>
  <si>
    <t>REP 11.636-2021 CON FECHA DEL 30/07/2021</t>
  </si>
  <si>
    <t>REP 11.637-2021 CON FECHA DEL 30/07/2021</t>
  </si>
  <si>
    <t>GFCM-11999-0</t>
  </si>
  <si>
    <t>FIEL CUMPLIMIENTO DEL CONTRATO</t>
  </si>
  <si>
    <t xml:space="preserve">NO PAGADA </t>
  </si>
  <si>
    <t>PROYECTO INMOBILIARIO EL ABRA II, COMUNA REQUINOA, RANCAGUA. CONST. DE CASAS</t>
  </si>
  <si>
    <t>REP 12.081-2021 CON FECHA DEL 05/08/2021</t>
  </si>
  <si>
    <t>REP 12.082-2021 CON FECHA DEL 05/08/2021</t>
  </si>
  <si>
    <t>REP 12.083-2021 CON FECHA DEL 05/08/2021</t>
  </si>
  <si>
    <t>GFCM-11998-0</t>
  </si>
  <si>
    <t xml:space="preserve">PROYECTO INMOBILIARIO  ALTOS DE YUNGAY IV,  QUILLOTA - EDIFICIOS </t>
  </si>
  <si>
    <t>REP 15.572-2021 CON FECHA DEL 01/10/2021</t>
  </si>
  <si>
    <t>REP 15.575-2021 CON FECHA DEL 01/10/2021</t>
  </si>
  <si>
    <t>REP 15.576-2021 CON FECHA DEL 01/10/2021</t>
  </si>
  <si>
    <t>GFCM-17177-0</t>
  </si>
  <si>
    <t>INMOBILIARIA ZAÑARTU SPA</t>
  </si>
  <si>
    <t xml:space="preserve">PROYECTO INMOBILIARIA  VITRO II, COMUNA ÑUÑOA. SANTIAGO- CONST. DE EDIFICIO </t>
  </si>
  <si>
    <t>REP 14.613-2021 CON FECHA DEL 14/09/2021</t>
  </si>
  <si>
    <t>REP 14.616-2021 CON FECHA DEL 14/09/2021</t>
  </si>
  <si>
    <t>SE CURSA SIN OPCION DE VENTA</t>
  </si>
  <si>
    <t xml:space="preserve">FIEL CUMPLIMIENTO DEL CONTRATO, EJECUCION INMEDIATA </t>
  </si>
  <si>
    <t xml:space="preserve">INMOBILIARIA TERRAZAS DE UNO NORTE  SPA </t>
  </si>
  <si>
    <t xml:space="preserve">PROYECTO INMOBILIARIO "TERRAZAS DE UNO NORTE",  VIÑA DEL MAR- 12 TORRES HASTA 6 PISOS </t>
  </si>
  <si>
    <t>REP 18.695-2021 CON FECHA DEL 16/12/2021</t>
  </si>
  <si>
    <t>REP 18.696-2021 CON FECHA DEL 16/12/2021</t>
  </si>
  <si>
    <t>TOTAL</t>
  </si>
  <si>
    <t xml:space="preserve">OP POR MONTO DE PROMESA DE COMPRA Y VENTA </t>
  </si>
  <si>
    <t>MONTO DE PROMESA CVTA + OPCION DE V (ENTREGADO A CLIENTE)</t>
  </si>
  <si>
    <t>MONTO DE RESCILIACION) UF</t>
  </si>
  <si>
    <t xml:space="preserve"> VALOR POLIZA EN UF</t>
  </si>
  <si>
    <t>VALOR POLIZA EN $</t>
  </si>
  <si>
    <t>ESCRITURA CON OPCION DE VENTA</t>
  </si>
  <si>
    <t>TIPO DE GTIA</t>
  </si>
  <si>
    <t xml:space="preserve">CUATRIMESTRAL </t>
  </si>
  <si>
    <t xml:space="preserve">PROYECTO INMOBILIARIO  "EDIFICIO LA PLAZA"- EDIFICIOS DE 4 PISOS DE ALTURA  CON 44 DEP. COMUNA LO BARNECHEA, REG METROPOLITANA </t>
  </si>
  <si>
    <t>REP 19.219-2021 CON FECHA DEL 16/12/2021</t>
  </si>
  <si>
    <t>REP 19.221-2021  CON FECHA DEL 16/12/2021</t>
  </si>
  <si>
    <t>REP 19.223-2021 CON FECHA DEL 16/12/2021</t>
  </si>
  <si>
    <t>PARTE DEL PRECIO QUE EURO HA PAGADO EN EL ACTO. (PROMESA DE COMPRA VENTA)</t>
  </si>
  <si>
    <t>217.20</t>
  </si>
  <si>
    <t xml:space="preserve">PROYECTO INMOBILIARIO  "EDIFICIO LA PLAZA"- EDIFICIOS DE 4 PISOS DE ALTURA  CON 44 DEP. IBICADA EN CALLE EL PERAL,  COMUNA LO BARNECHEA, REG METROPOLITANA </t>
  </si>
  <si>
    <t>REP 31-2022 CON FECHA DEL 03/01/2022</t>
  </si>
  <si>
    <t>REP 32-2022 CON FECHA DEL 03/01/2022</t>
  </si>
  <si>
    <t>REP 33-2022 CON FECHA DEL 03/01/2022</t>
  </si>
  <si>
    <t>PARTE DEL PRECIO QUE EURO HA PAGADO EN EL ACTO. POR 6.727,78 (PROMESA DE COMPRA VENTA)</t>
  </si>
  <si>
    <t xml:space="preserve">INMOBILIARIA WALKER MARTINEZ S.A. </t>
  </si>
  <si>
    <t>PROYECTO INMOBILIARIO  EDIFICIOS 104 VIVIENDAS +15 EST. Y 106 BODEGAS , EN LA COMUNA DE LA FLORIDA</t>
  </si>
  <si>
    <t>REP 2791-2022 CON FECHA DEL 23/03/2022</t>
  </si>
  <si>
    <t>REP 2792-2022 CON FECHA DEL 23/03/2022</t>
  </si>
  <si>
    <t>REP 2793-2022 CON FECHA DEL 23/03/2022. FIANZA Y CODEUDORA SOLIDARIA.</t>
  </si>
  <si>
    <t>FIEL Y OPORTUNO  CUMPLIMIENTO DE LA OBLIGACION</t>
  </si>
  <si>
    <t>INMOBILIARIA OLIVARES SPA</t>
  </si>
  <si>
    <t>PROYECTO INMOBILIARIO  EDIFICIO CORTE SUPREMA 140  VIVIENDAS + EST. Y  BODEGAS , EN LA COMUNA DE STGO.</t>
  </si>
  <si>
    <t>REP 4411-2022 CON FECHA DEL 27/04/2022</t>
  </si>
  <si>
    <t>REP 4412-2022 CON FECHA DEL 27/04/2022</t>
  </si>
  <si>
    <t>NO HAY</t>
  </si>
  <si>
    <t>OBSERVACIONES:</t>
  </si>
  <si>
    <t>SALDO TOTA  DE CARTERA  $</t>
  </si>
  <si>
    <t>SALDO  DE POLIZA $</t>
  </si>
  <si>
    <t xml:space="preserve">OP. N°8 y 9 SE TRANSFIERE A CLIENTE LA CANTIDAD DE PROMESA </t>
  </si>
  <si>
    <t>LA CRUZ</t>
  </si>
  <si>
    <t xml:space="preserve">DE COMPRAVENTA Y SE DESCTA. 1° CUOTA DE RESCILIACIÓN EN </t>
  </si>
  <si>
    <t>ZAÑARTU</t>
  </si>
  <si>
    <t xml:space="preserve">SALDO DE DEUDA. </t>
  </si>
  <si>
    <t>TERRAZAS UNO</t>
  </si>
  <si>
    <t xml:space="preserve">PAGO ANTICIPADO  POR PARTE DEL CLIENTE TOTAL DE PRIMA DE POLIZA,  UNA VEZ GENERADO EL ENDOSO </t>
  </si>
  <si>
    <t>LOS ALERCES</t>
  </si>
  <si>
    <t>WALKER MARTINEZ</t>
  </si>
  <si>
    <t>OLIVARES</t>
  </si>
  <si>
    <t xml:space="preserve">Proyectos por cliente La Cruz Inmob. Y Const. S.A. </t>
  </si>
  <si>
    <t xml:space="preserve">Compañía de seguro: Suaval seguros S.A. </t>
  </si>
  <si>
    <t>Poliza:</t>
  </si>
  <si>
    <t>POL120170185 (En formato electronico y validad en pagina de compañía con codigos de PO)</t>
  </si>
  <si>
    <t xml:space="preserve">Endosada:  Eurocapital S.A. </t>
  </si>
  <si>
    <t>Proyecto Inmobiliaria Zañartu Spa</t>
  </si>
  <si>
    <t xml:space="preserve">Compañía de Seguro: Orsan  seguro de creditos y Gtias S.A. </t>
  </si>
  <si>
    <t xml:space="preserve">Poliza:  </t>
  </si>
  <si>
    <t>4712 (En formato electronico y validad en pagina de compañía )</t>
  </si>
  <si>
    <t>Proyecto Inmobiliaria Terrazas de uno Norte Spa</t>
  </si>
  <si>
    <t xml:space="preserve">Compañía de Seguro:Avla  seguros de creditos y Gtias S.A. </t>
  </si>
  <si>
    <t xml:space="preserve">Garantiza la evantual restitución del precio de compraventa </t>
  </si>
  <si>
    <t>Proyecto Inmobiliaria Parque Los Alerces II Spa</t>
  </si>
  <si>
    <t xml:space="preserve">Compañía de Seguro: Continental    S.A. </t>
  </si>
  <si>
    <t>Garantiza parte del precio que Euro ha pagado en el act o (promesa de compra venta)</t>
  </si>
  <si>
    <t>Garantiza parte del precio que Euro ha pagado en el acto (promesa de compra venta) de venta en verde</t>
  </si>
  <si>
    <t xml:space="preserve">Proyecto Inmobiliaria Comuna la Florida </t>
  </si>
  <si>
    <t>Compañía de Seguro: Avla Seguros de Credito y Gtia S.A.</t>
  </si>
  <si>
    <t>Garantiza Fiel  y oprotuno cumplimiento de las oblig. De restituir a la priminente compradora la totalidad del anticipo pagado corresp a compraventa</t>
  </si>
  <si>
    <t>Proyecto Inmobiliario Edificio Corte Suprema</t>
  </si>
  <si>
    <t>Compañía de Seguro: Orzan Seguros de Credito y Gtia.S.A.</t>
  </si>
  <si>
    <t xml:space="preserve">Garantiza Fiel  y oprotuno cumplimiento de las oblig. Asumidas por el cliente </t>
  </si>
  <si>
    <t xml:space="preserve">Nota:  Operaciones  Capial Preferente para financiar gastos Operacionales  no financiados por Banco. </t>
  </si>
  <si>
    <t xml:space="preserve">Pago de prima de polizas pagadas al inicio de toma de garantia. </t>
  </si>
  <si>
    <t>N°</t>
  </si>
  <si>
    <t>RUT CLIENTE</t>
  </si>
  <si>
    <t>RAZON SOCIAL DEL CLIENTE</t>
  </si>
  <si>
    <t>GARANTIA  (FOGAIN O PROINVERSION)</t>
  </si>
  <si>
    <t xml:space="preserve">% GARANTIA </t>
  </si>
  <si>
    <t>MONTO VALOR CONTRATO  EN UF</t>
  </si>
  <si>
    <t>MONTO O VALOR CONTRATO EN $</t>
  </si>
  <si>
    <t>SALDO CARTERA EN UF</t>
  </si>
  <si>
    <t>SALDO CARTERA  EN  $</t>
  </si>
  <si>
    <t>MONTO GARANTIZADO EN  UF</t>
  </si>
  <si>
    <t>MONTO GARANTIZADO EN $</t>
  </si>
  <si>
    <t>ESTADO DE CONTRATO</t>
  </si>
  <si>
    <t>FECHA TERMINO CONTRATO</t>
  </si>
  <si>
    <t>TIPO DE BIEN</t>
  </si>
  <si>
    <t>CARTA FIRMADA</t>
  </si>
  <si>
    <t>DECLARACION JURADA FIRMADA</t>
  </si>
  <si>
    <t>OPERACIÓN/CONTRATO</t>
  </si>
  <si>
    <t>FECHA INGRESO
CONTRATO</t>
  </si>
  <si>
    <t>EJECUTIVO LEASING</t>
  </si>
  <si>
    <t>TIPO DE ARRIENDO</t>
  </si>
  <si>
    <t>PLAZO CONTRATO</t>
  </si>
  <si>
    <t>COSTO 
 FONDO %</t>
  </si>
  <si>
    <t>SPREAD %</t>
  </si>
  <si>
    <t>TASA %</t>
  </si>
  <si>
    <t>TRANSPORTES TC SPA</t>
  </si>
  <si>
    <t>SI</t>
  </si>
  <si>
    <t>A.QUEZADA</t>
  </si>
  <si>
    <t>ANTICIPADO</t>
  </si>
  <si>
    <t xml:space="preserve">TRANSPORTES HECTOR LAVANDERO LIMITADA </t>
  </si>
  <si>
    <t>01 CAMIÓN MARCA JAC MODELO HFC 1039 K1MV_CH_E5 CON CARROCERÍA DE CARGA GENERAL, AÑO 2022, NUEVO SIN USO.</t>
  </si>
  <si>
    <t>MT.EMPARAN</t>
  </si>
  <si>
    <t>TRANSPORTE Y COMERCIALIZADORA ALIWEN SPA</t>
  </si>
  <si>
    <t>01 TRACTOCAMIÓN MARCA INTERNATIONAL MODELO PROSTAR 6X4, AÑO 2018, PATENTE JYTK.90, NÚMERO CHASIS 3HSDJAPT4JN072677, NUMERO MOTOR 3HSDJAPT4JN072677.</t>
  </si>
  <si>
    <t>SEAL CORP SPA</t>
  </si>
  <si>
    <t>02 BUS PULLMAN MARCA MERCEDES BENZ MODELO LO-916/48 (31 + 1 ASIENTOS) CARROCERÍA MARCA MASCARELLO MODELO GRAN MIRO S4, AÑO 2022, NUEVO SIN USO.</t>
  </si>
  <si>
    <t>SERVICIOS FULL MED SPA</t>
  </si>
  <si>
    <t>NO DEFINIDA</t>
  </si>
  <si>
    <t>01 EQUIPO RX MARCA LANMAGE MODELO 6600A, NUEVO Y SIN USO AÑO 2022</t>
  </si>
  <si>
    <t>01 DETECTOR FLAT PANEL MARCA KONICA MINOLTA MODELO UNIVERSAL DR, NUEVO Y SIN USO AÑO 2022</t>
  </si>
  <si>
    <t>01 ECÓGRAFO MARCA SONOSCAPE MODELO P20, NUEVO Y SIN USO, AÑO 2022</t>
  </si>
  <si>
    <t>SOCIEDAD COMERCIAL AUTOLIMPIO SPA</t>
  </si>
  <si>
    <t>01 CAMIONETA MARCA JAC MODELO HFC 1039 K1MV CH E5 CON CARROCERÍA TIPO PICK UP 500 MM., AÑO 2022, NUEVO SIN USO.</t>
  </si>
  <si>
    <t>CLINICA VETERINARIA UNIVERSO SPA</t>
  </si>
  <si>
    <t>01 EQUIPO ECÓGRAFO MINDRAY DP50VET EXPERT, NUEVO SIN USO, AÑO 2022.</t>
  </si>
  <si>
    <t>CLEAN HOME SERVICIOS SPA</t>
  </si>
  <si>
    <t>01 CAMIÓN MARCA JAC MODELO HFC1120KN_E5_PU_AC CON TOMA DE FUERZA, AÑO 2022, NUEVO SIN USO.</t>
  </si>
  <si>
    <t>INTERGRADE S.A.</t>
  </si>
  <si>
    <t>INVERSIONES Y GESTION  NEW ENEGY SPA</t>
  </si>
  <si>
    <t>ARRIENDO DE MAQUINARIAS D&amp;M</t>
  </si>
  <si>
    <t>01 CAMIÓN MARCA SINOTRUK, MODELO  T7H 6X4 400 TOLVA EV, AÑO  2022, NUEVO SIN USO.</t>
  </si>
  <si>
    <t>SERVICIOS INTEGRALES CERRO SOMBRERO SPA</t>
  </si>
  <si>
    <t>01 TRACTOCAMION MARCA SCANIA MODELO G400A NÚMERO MOTOR 8270826, NÚMERO CHASIS 9BSG6X400G3882468, PATENTE JDZL.32, AÑO 2017, USADO</t>
  </si>
  <si>
    <t>01 TRACTOCAMIÓN MARCA SCANIA MODELO R480A , NÚMERO MOTOR 8283492, NÚMERO CHASIS 9BSR6X400H3894611, PATENTE JFTX.14, AÑO 2017, USADO.</t>
  </si>
  <si>
    <t>OPAZO Y SILVA SPA</t>
  </si>
  <si>
    <t xml:space="preserve">ALBERTO ALEXIS ROJAS ORDENES </t>
  </si>
  <si>
    <t xml:space="preserve">ARRIENDO Y TRANSPORTES  DE MAQUINARIA FUENTES Y COMPAÑÍA </t>
  </si>
  <si>
    <t xml:space="preserve">FUNDACION EDUCACIONAL EVA DEL CARMEN OLIVARES </t>
  </si>
  <si>
    <t>F.AREVALO</t>
  </si>
  <si>
    <t xml:space="preserve">CAMILO ANDES TORO CARRASCO  </t>
  </si>
  <si>
    <t>MARIA BALLESTERO TARDON Y SERVICIOS  E.I.R.L</t>
  </si>
  <si>
    <t>SERVICIO NETTLE HERMANOS LTDA.</t>
  </si>
  <si>
    <t xml:space="preserve">5 CAMION, MARCA RENAULT, MODELO K480, AÑO 2022, 480 HP, 8x4, EURO 5 CON TOLVA ROQUERA, NUEVOS SIN USO. </t>
  </si>
  <si>
    <t>TRANSPORTES CASTLE SPA</t>
  </si>
  <si>
    <t>1 CAMIÓN MARCA JAC MODELO HFC1137KN_E5_PU_AC, AÑO 2023, NUEVO SIN USO.</t>
  </si>
  <si>
    <t>TRANSPORTES LUS LATORRE GUAJARDO E.I.R.L.</t>
  </si>
  <si>
    <t>1 CAMIÓN MARCA VOLKSWAGEN MODELO CONSTELLATION 14.190 DC 4800MM MT6, AÑO 2023, NUEVO SIN USO.</t>
  </si>
  <si>
    <t>UNICARDIO SPA</t>
  </si>
  <si>
    <t>MAESTRANZA MAROTI SPA</t>
  </si>
  <si>
    <t>TRANSPORTES  CASTLE SPA</t>
  </si>
  <si>
    <t>TRANSPORTE INTERNACIONAL SAN JOSE SPA</t>
  </si>
  <si>
    <t>CONSTRUCTORA INGEVALLE SPA</t>
  </si>
  <si>
    <t>MACFRAN SPA</t>
  </si>
  <si>
    <t>76.191.689-0</t>
  </si>
  <si>
    <t>LR CHILE SPA</t>
  </si>
  <si>
    <t>FOGAIN:  Capital de Trabajo Micro, pequeñas y medianas empresas con ventas hasta por UF100.000 al año (excluido el IVA).</t>
  </si>
  <si>
    <t xml:space="preserve"> Beneficiarios de proyectos de inversión en tierras indígenas, con ventas hasta por UF 100.000 al año (excluido el IVA).</t>
  </si>
  <si>
    <t xml:space="preserve">Proinversion : Fomenta a empresas que desean realizar proyectos de inversión y/o adquirir  Activos fijos. </t>
  </si>
  <si>
    <t xml:space="preserve">esta garantía tiene como objetivo facilitar el acceso a financiamientos que requieran las empresas (venta anual hasta UF600.000). </t>
  </si>
  <si>
    <t>Respalda operaciones de largo plazo para fomentar la inversión en empresas. Las operaciones deben ser otorgadas a un plazo superior a 3 años y pueden ser créditos, leasing y leaseback</t>
  </si>
  <si>
    <t>Karina : Las operaciones indicadas , son operaciones comunes ; sólo que tienen una garantía adicional otorgada por la Corfo, llamada FOGAIN o PROINVERSION ,</t>
  </si>
  <si>
    <t>Distinto nombre por que son programas distintos y que tiene el mismo fin , garantizar un porcentaje del saldo capital de los contratos que lo cubrirá la Corfo si el cliente</t>
  </si>
  <si>
    <t>Cae en mora,  en mas de 2 cuotas del contrato de arriendo.</t>
  </si>
  <si>
    <t>No hay póliza de seguro asociada , cliente debe firmar 2 documentos que los firma , también Felipe Sanhueza en representación de Eurocapital .</t>
  </si>
  <si>
    <t>El procedimiento,  es que Sandra Bahamondes;  provea a Garantías de dichos documentos cada vez que se formalice una operación , asociada a este tipo de Garantía.</t>
  </si>
  <si>
    <t>Copias de ambos documentos , o originales si se define así, los podría custodiar la unidad de Garantías.</t>
  </si>
  <si>
    <t>Creo que a lo que se refiere Felipe , es que a nivel de informe sistémico, no podemos obtener listado, puesto que recién se esta sacando Orden de compra , para el desarrollo del sistema , que marque y liste estas operaciones.</t>
  </si>
  <si>
    <t>Por tanto hoy, sólo tenemos un control Manual , listado que lo preparemos hoy al cierre del mes.</t>
  </si>
  <si>
    <t>Pd: Te adjunto, un ejemplo de los documentos, que se firman</t>
  </si>
  <si>
    <t>PRENDAS   POR   CONTRATOS   DE   SERVICIOS,   EJECUCION   DE   OBRAS   CIVILES   Y   OTROS</t>
  </si>
  <si>
    <t>D A T O S         D E L          C O N T R A T O</t>
  </si>
  <si>
    <t>GARANTIA DEL CONTRATO</t>
  </si>
  <si>
    <t>DATOS DE LA PRENDA A EUROCAPITAL</t>
  </si>
  <si>
    <t>OBSERVACIONES</t>
  </si>
  <si>
    <t>FECHA</t>
  </si>
  <si>
    <t xml:space="preserve">N° </t>
  </si>
  <si>
    <t>INICIO</t>
  </si>
  <si>
    <t>TERMINO</t>
  </si>
  <si>
    <t>CONCEPTO</t>
  </si>
  <si>
    <t>MONTO $</t>
  </si>
  <si>
    <t>PORC</t>
  </si>
  <si>
    <t>BCO/CIA SEG</t>
  </si>
  <si>
    <t>VIGENCIA</t>
  </si>
  <si>
    <t>TIPO GTIA</t>
  </si>
  <si>
    <t>N° REP</t>
  </si>
  <si>
    <t>NOTARIA</t>
  </si>
  <si>
    <t>FECHA NOT</t>
  </si>
  <si>
    <t>GRANDE EMPRESAS</t>
  </si>
  <si>
    <t>96.716.620-0</t>
  </si>
  <si>
    <t>ARRENDAMIENTO DE MAQUINARIAS ROYAL RENTAL S.A.</t>
  </si>
  <si>
    <t>76.319.017-9</t>
  </si>
  <si>
    <t>FPC TISSUE SPA</t>
  </si>
  <si>
    <t>7 MAQUINARIAS QUE LA ARRENDATARIAOPERARA EN SUS DEPENDECIAS, UBICADA NE PARQUE INDUSTRIAL ESCUADRON II KM 17,5</t>
  </si>
  <si>
    <t>319,2 UF + IVA (19,152 UF)</t>
  </si>
  <si>
    <t>SERV.MENSUAL</t>
  </si>
  <si>
    <t>NO SE MENCIONA EN EL CONTRATO</t>
  </si>
  <si>
    <t>GRAL</t>
  </si>
  <si>
    <t>16981/2021</t>
  </si>
  <si>
    <t xml:space="preserve">ROBERTO CIFUENTES </t>
  </si>
  <si>
    <t xml:space="preserve">PRENDA OK Y NOTIFICADA AL DEUDOR  CON ACUSE </t>
  </si>
  <si>
    <t>76.359.722-9</t>
  </si>
  <si>
    <t>ID LOGISTICA CHILE S.A.</t>
  </si>
  <si>
    <t>81 MAQUINARIAS PARA LA PRESTACION DE SERVICIOS LOGISTICO EN EL CENTRO DE DISTRIBUCIÓN DE UNILEVER EN LAMPA</t>
  </si>
  <si>
    <t>1.809 UF +119 UF POR SERV ADICIONAL (TOTAL 1.928 UF)+ IVA</t>
  </si>
  <si>
    <t>16984/2021</t>
  </si>
  <si>
    <t xml:space="preserve">NOTA: SE GESTIONA PRENDA POR CONTRATO CLIENTE </t>
  </si>
  <si>
    <t>PRENDAS POR CONTRATOS DE SERVICOS, EJECUCION DE OBRAS CIVILES Y OTROS</t>
  </si>
  <si>
    <t>GARANTIA</t>
  </si>
  <si>
    <t>DATOS DE LA PRENDA</t>
  </si>
  <si>
    <t>EJECUTIVO</t>
  </si>
  <si>
    <t>PORCENTAJE</t>
  </si>
  <si>
    <t xml:space="preserve">A.QUEZADA </t>
  </si>
  <si>
    <t>76.110.359-8</t>
  </si>
  <si>
    <t>GRUPO COMERCIAL ABLUO LTDA</t>
  </si>
  <si>
    <t>78.627.210-6</t>
  </si>
  <si>
    <t>HIPERMERCADO TOTTUS S.A.</t>
  </si>
  <si>
    <t>SUMINISTROS QUIMICOS Y DE MAQUINARIAS  QUE SE DETALLAN:  03 VACUOLAVADORA PIONNER 300BU / 12 VACUOLAVADORA PIONNER 300BU / 02 VACUOLAVADORA PIONNER 300BU / 01 VACUOLAVADORA PIONNER 300BU / 14 VACUOLAVADORA FIMAP, MMG 107640  / 08 MÁQUINA DECAPADORA-SECADORA FIMAP, MAGNA 108671 / 1 ELECTROMECÁNICA, DE PISOS, USO INDUSTRIAL / 17 MÁQUINA DECAPADORA / 1 SECADORA FIMAP, MXR 108671 / 1 ELECTROMECÁNICA, DE PISOS, USO INDUSTRIAL.</t>
  </si>
  <si>
    <t xml:space="preserve">GENERAL </t>
  </si>
  <si>
    <t>11.892-2019</t>
  </si>
  <si>
    <t>NO INDICA EN CONTRATO INICIO DE TRABAJOS / POR 48 MESES. SE INDICA QUE NO SE DEBE TRANSFERIR A TERCEROS, FALTA ANEXO 1</t>
  </si>
  <si>
    <t>A.CONTRERAS</t>
  </si>
  <si>
    <t>99.591.040-3</t>
  </si>
  <si>
    <t>MEKANO SIGA S.A.</t>
  </si>
  <si>
    <t>82.623.500-4</t>
  </si>
  <si>
    <t>IDEAL S.A.</t>
  </si>
  <si>
    <t xml:space="preserve">CONTRATO  MARCO DE LICENCIA DE USO DE PROGRAMAS DE COMPUTO Y DE SERVICIOS </t>
  </si>
  <si>
    <t>33467-2019</t>
  </si>
  <si>
    <t xml:space="preserve">RICARDO SAN MARTIN </t>
  </si>
  <si>
    <t>SE ADJUNTA NOTIFICACION CERTIFICADA EL 27/08/19</t>
  </si>
  <si>
    <t>MT. EMPARAN</t>
  </si>
  <si>
    <t>78.779.600-1</t>
  </si>
  <si>
    <t>SERVICIOS GENERALES DE ASEO AROMOS LTDA</t>
  </si>
  <si>
    <t>69.200.800-6</t>
  </si>
  <si>
    <t>MUNICIPALIDAD DE LA UNION</t>
  </si>
  <si>
    <t>CONCESIÓN ADMIN. DE SERVICIOS DE ASEO DOMICILIARIO Y BARRIDOS DE CALLES DE LA COMUNA DE LA UNION</t>
  </si>
  <si>
    <t>SERV.MENSUAL + IVA INCLUIDO</t>
  </si>
  <si>
    <t xml:space="preserve">VALE VISTA - O BG. </t>
  </si>
  <si>
    <t>8684-2019</t>
  </si>
  <si>
    <t xml:space="preserve">CARTA RECIBIDA E INDICADA POR CORREOS DE CHILE. </t>
  </si>
  <si>
    <t>76.141.007-5</t>
  </si>
  <si>
    <t>INMOBILIARIA, INVERSIONES, ASESORIAS SJCE S.A.</t>
  </si>
  <si>
    <t>76.096.195-7</t>
  </si>
  <si>
    <t>ESTACIONAMIENTOS GASTRONOMICOS JACQUES ALBAGLIMONTT EIRL</t>
  </si>
  <si>
    <t>RENTAS DE ARRENDAMIENTOS  DE PROPIEDAD PARA USO INDUSTRIAL DE DISTRIBUIDORA Y COMERCIALIZADO DE FRUTAS Y VERDURAS</t>
  </si>
  <si>
    <t>SERV. MENSUAL POR 12 MESES RENOVABLES</t>
  </si>
  <si>
    <t>CUOTA DE ARRIENDO</t>
  </si>
  <si>
    <t>1878-2017</t>
  </si>
  <si>
    <t>NO NOTIFICADO</t>
  </si>
  <si>
    <t>PRENDA MERCANTIL  POR CONTRATO DE ARRIENDO CON OPORTUNIDAD DE COMPRA SOBRE INMUEBLE. ARRIENDO DE 60 RENTAS MESNUALES DE 114 UF A PARTIR DEL 01/09/2017 Y ULTIMA POR 10.571,1 CON VTO. 01/09/2021</t>
  </si>
  <si>
    <t>PROPIEDAD UBICADA EN CALLE CAMINO DEL BOSQUE  126, DEL CONDOMINIO CATAGUA COMUNA DE ZAPALLAR, Rol 324-4</t>
  </si>
  <si>
    <t>96.502.540-5</t>
  </si>
  <si>
    <t>STUDEMANN S.A. (OFIMUNDO)</t>
  </si>
  <si>
    <t>85.555.900-5</t>
  </si>
  <si>
    <t>FLUOR CHILE S.A.</t>
  </si>
  <si>
    <t>NO INDICA</t>
  </si>
  <si>
    <t>EQUIPOS COMPUTACIONALES (LA GARANTIA ES SOBRE LOS CONTRATOS A PLAZO FIJO POR BIENES EN SUBARRIENDO A TERCEROS)</t>
  </si>
  <si>
    <t>90,36 UF</t>
  </si>
  <si>
    <t>SERV. MENSUAL POR 36 MESES</t>
  </si>
  <si>
    <t>37857-2019</t>
  </si>
  <si>
    <t>PRENDA  MERCANTIL CON MANDATO DE COBRO CORRESP. A CONTRATO CON EURO DE ARRENDAMIENTO CON OPORTUNIDAD DE COMPRA  POR 36 RENTAS MENSUALES POR 77,32 UF.  SIN COMPROBANTE DE INGRESO  Y SIN  NOTIFICAR (INDICA EN ESCRITRUA QUE  SI  CLIENTE SE ATRASA EN 30 DIAS SE DEBE NOTIFICAR). APROB EN ESAS CONDICIONES</t>
  </si>
  <si>
    <t>76.940.700-6</t>
  </si>
  <si>
    <t>MORALESA BESA Y CIA LTDA</t>
  </si>
  <si>
    <t xml:space="preserve">ARRIENDO DE EQUIPOS COMPUTACIONALES </t>
  </si>
  <si>
    <t>115,20 UF</t>
  </si>
  <si>
    <t>SERV. MENSUAL</t>
  </si>
  <si>
    <t xml:space="preserve">POLIZA </t>
  </si>
  <si>
    <t xml:space="preserve">NO  INDICA </t>
  </si>
  <si>
    <t>51980-2019</t>
  </si>
  <si>
    <t>ANEXO  DE CONTRATO  CON FECHA 08/07/19. NO  ESTA INGRESADO  EN REGISTRO  DE PRENDA Y NO  NOTIFICADO. INDICA EN ESCRITRUA QUE  SI  CLIENTE SE ATRASA EN 30 DIAS SE DEBE NOTIFICAR.  APROBADA EN ESAS CONDICIONES</t>
  </si>
  <si>
    <t>1 PRENDA POR 3 SUB. CO</t>
  </si>
  <si>
    <t>76.466.770-7</t>
  </si>
  <si>
    <t>JORGE ODEH Y CIA LTDA</t>
  </si>
  <si>
    <t>LEASEBACK EQUIPOS COMPUTACIONALES POR CONTRATO A04193098</t>
  </si>
  <si>
    <t>18,50 UF</t>
  </si>
  <si>
    <t>SERV MENSUAL POR 64 MESES</t>
  </si>
  <si>
    <t>18341-2020</t>
  </si>
  <si>
    <t>PRENDA  MERCANTIL CON MANDATO DE COBRO CORRESP. A CONTRATO CON EURO DE ARRENDAMIENTO CON OPORTUNIDAD DE COMPRA  POR 36 RENTAS MENSUALES POR 54,38 UF.  COMPROBANTE DE INGRESO Nº207331 DEL 23/07/2020.  PRENDA NO SE ENCUENTRA NOTIFICADA (INDICA EN ESCRITRUA QUE  SI  CLIENTE SE ATRASA EN 30 DIAS SE DEBE NOTIFICAR). APROB EN ESAS CONDICIONES</t>
  </si>
  <si>
    <t>76.991.567-2</t>
  </si>
  <si>
    <t>INVERSIONES MIGS SPA</t>
  </si>
  <si>
    <t>LEASEBACK EQUIPOS COMPUTACIONALES POR CONTRATO A11193257</t>
  </si>
  <si>
    <t>21,32 UF</t>
  </si>
  <si>
    <t>SERV MENSUAL POR 48 MESES</t>
  </si>
  <si>
    <t>18341-2021</t>
  </si>
  <si>
    <t>76.320.186-4</t>
  </si>
  <si>
    <t>TECNO FAST S.A.</t>
  </si>
  <si>
    <t>LEASEBACK EQUIPOS COMPUTACIONALES POR CONTRATO A05193114</t>
  </si>
  <si>
    <t>15 UF</t>
  </si>
  <si>
    <t>18341-2022</t>
  </si>
  <si>
    <t>96.522.220-0</t>
  </si>
  <si>
    <t>UPGRADE (CHILE) S.A.</t>
  </si>
  <si>
    <t>99.551.050-2</t>
  </si>
  <si>
    <t xml:space="preserve">ASESORIA Y SERVICIOS  DE GESTION EMPRESARIAL SPA </t>
  </si>
  <si>
    <t xml:space="preserve">ARRIENDO DE EQUIPOS DE IMPRESIÓN </t>
  </si>
  <si>
    <t>169,87 UF</t>
  </si>
  <si>
    <t>SERV. MENSUAL POR 48 MESES</t>
  </si>
  <si>
    <t>12035-2020</t>
  </si>
  <si>
    <t>FALTA</t>
  </si>
  <si>
    <t>NO SE ADJ NOTIF Y CONTRATO- COMPROBANTE DE INGRESO  Nº179654 DEL 18/06/20. MANDATO ESPECIAL  REP.12037/2020 + PROTOCOLIZACION DEL 23/04/20.</t>
  </si>
  <si>
    <t>78.083.710-1</t>
  </si>
  <si>
    <t>SERVICIOS AGROSISTEMAS LTDA</t>
  </si>
  <si>
    <t>118,49 UF</t>
  </si>
  <si>
    <t>12031-2020</t>
  </si>
  <si>
    <t>NO SE ADJ NOTIF Y CONTRATO- COMPROBANTE DE INGRESO  Nº 179655 DEL 18/06/20. MANDATO ESPECIAL  REP.12031/2020 + PROTOCOLIZACION DEL 23/04/20.</t>
  </si>
  <si>
    <t>61.953.200-7</t>
  </si>
  <si>
    <t>CENTRO DE REFERENCIA DE SALUD DE PEÑALOLEN CORDILLERA  ORIENTE</t>
  </si>
  <si>
    <t>SERVICIO DE ARRIENDO Y MANTENCION DE IMPRESORAS (300 LICENCIAS OFFICE 365 BUSSINES/630 LICENCIAS OFICCE 365 B. PRO PLUS)</t>
  </si>
  <si>
    <t>TOTAL CONTRATO</t>
  </si>
  <si>
    <t>187 UF</t>
  </si>
  <si>
    <t>POLIZA  HDMI</t>
  </si>
  <si>
    <t>34756-2020</t>
  </si>
  <si>
    <t>CERTIFICADA EL 25/01/2021</t>
  </si>
  <si>
    <t>SE ADJUNTA CON MANDATO  ESPECIAL Y DE COBRO REP.35473/2020 CON EFCHA DEL 22/12/20. CONTRATO, ADJUDICACION Y COMPROBANTE DE INGRESO Nº410805</t>
  </si>
  <si>
    <t xml:space="preserve">1 PRENDA POR OC/ 3 CO DE ARRIENDO </t>
  </si>
  <si>
    <t>61.601.000-K</t>
  </si>
  <si>
    <t>SEREMI SALUD V REGION</t>
  </si>
  <si>
    <t xml:space="preserve">OC  2123-826-CM POR LEASEBACK EQUIPOS COMPUTACIONALES </t>
  </si>
  <si>
    <t>SERV MENSUAL POR 12 MESES</t>
  </si>
  <si>
    <t>6876/2021</t>
  </si>
  <si>
    <t>PRENDA  INGRESADA EN REGISTRO DE PRENDA CON CONTRATO CON EURO POR 24 RENTAS ARRENDAMIENTO POR  101,01 CON  PRENDA NO SE ENCUENTRA NOTIFICADA (INDICA EN ESCRITRUA QUE  SI  CLIENTE SE ATRASA EN 30 DIAS SE DEBE NOTIFICAR). APROB EN ESAS CONDICIONES</t>
  </si>
  <si>
    <t>77.260.520-K</t>
  </si>
  <si>
    <t>KOMATSU CUMMINGS CHILE LTDA</t>
  </si>
  <si>
    <t xml:space="preserve">CONTRATO DE ARRIENDO POR LEASEBACK EQUIPOS COMPUTACIONALES </t>
  </si>
  <si>
    <t>4,55 UF</t>
  </si>
  <si>
    <t>SERV MENSUAL POR 36 MESES</t>
  </si>
  <si>
    <t>76.547.643-7</t>
  </si>
  <si>
    <t>OHL SERVICIOS INGESAM S.A. AGENCIA EN CHILE</t>
  </si>
  <si>
    <t>2,62 UF</t>
  </si>
  <si>
    <t>REVISAR</t>
  </si>
  <si>
    <t>5.858.793-1</t>
  </si>
  <si>
    <t>ROBERTO DIAZ ARANCIBIA</t>
  </si>
  <si>
    <t>79.606.430-7</t>
  </si>
  <si>
    <t>EURO /VICHERAT Y PRADENAS LTDA</t>
  </si>
  <si>
    <t>ARRENDAMIENTO DE BUS MARCA VOLVO, MODELO B450R 6X2, AÑO 2021 DUEÑO EUROCAPITAL</t>
  </si>
  <si>
    <t>4261/2021</t>
  </si>
  <si>
    <t>PROMESA DE COMPRAVENTA: RETROCOMPRA, SI ARRENDATARIO SE RETRASA EN PAGO DE RENTA 90 DIAS Y CON ENVIO DE NOTIF RESPECTIVAS, SE GENERA UNA COMPRAVENTA ENTRE EURO CON VICHERAT Y PRADENAS LTDA. POR EL PAGO TOTAL DE LA DEUDA VIGENTE.</t>
  </si>
  <si>
    <t>61.108.000-K</t>
  </si>
  <si>
    <t>CAJA DE PREVISION DE LA DEFENSA NACIONAL</t>
  </si>
  <si>
    <t xml:space="preserve">SERVICIO DE ARRIENDO Y SUMINISTRO   DE IMPRESORAS </t>
  </si>
  <si>
    <t>US$262.739,36</t>
  </si>
  <si>
    <t>UF 740</t>
  </si>
  <si>
    <t>28852-2021</t>
  </si>
  <si>
    <t>CERTIFICADA EL 14/10/2021</t>
  </si>
  <si>
    <t>CARTA CERTIFICADA Y ENVIADA POR CORRESO DE CHILE., CON PROTOCOLIZACIÓN Y PRENDA</t>
  </si>
  <si>
    <t>1 MANDATO</t>
  </si>
  <si>
    <t>81.242.500-5</t>
  </si>
  <si>
    <t>COOPERATIVA DE CONSUMO CARABINEROS DE CHILE LTDA</t>
  </si>
  <si>
    <t>MANDATO MERCANTIL CONTRATO SISTEMA HIPERCONVERGENTE  NUTANIX</t>
  </si>
  <si>
    <t xml:space="preserve">NO NOTARIADO </t>
  </si>
  <si>
    <t xml:space="preserve">CON FECHA DEL 11/05/20 POR ABOGADO INF QUE NO ES INGRESADO </t>
  </si>
  <si>
    <t>65.117.794-4</t>
  </si>
  <si>
    <t xml:space="preserve">ASOCIACION METROPOLITANA DE MUNICIPALIDAD DE SANTIAGO SUR </t>
  </si>
  <si>
    <t>76.360.050-5</t>
  </si>
  <si>
    <t>OMB LATAM S.A.</t>
  </si>
  <si>
    <t xml:space="preserve">PROMESA DE COMPRAVENTA ENTRE OMB TALTAM Y EURO POR INCUMPLIMIENTO  DEL ARRENDATARIO </t>
  </si>
  <si>
    <t>MANDATO</t>
  </si>
  <si>
    <t>61.313.000-4</t>
  </si>
  <si>
    <t xml:space="preserve">CORPORACION NACIONAL FORESTAL </t>
  </si>
  <si>
    <t xml:space="preserve">LEASEBACK EQUIPOS COMPUTACIONALES / MANDATO MERCANTIL  POR ARRIENDO DE IMPRESORAS </t>
  </si>
  <si>
    <t>SERVICIO MENSUAL POR 36 MESES</t>
  </si>
  <si>
    <t xml:space="preserve">NO NOTIFICADO </t>
  </si>
  <si>
    <t xml:space="preserve">Nota: </t>
  </si>
  <si>
    <t>Empresa de Aseo Cordillera SpA contrato mencionado en CO por factoring</t>
  </si>
  <si>
    <t>VENCIDOS</t>
  </si>
  <si>
    <t>76.594.786-3</t>
  </si>
  <si>
    <t>SERVICIOS JOSABA SPA</t>
  </si>
  <si>
    <t xml:space="preserve">55,23 UF </t>
  </si>
  <si>
    <t>1964-2018</t>
  </si>
  <si>
    <t>RICARDO SAN MARTIN</t>
  </si>
  <si>
    <t>PRENDA ESPECIFICA  MERCANTIL. NO INGRESADAS AL REGISTRO CIVIL</t>
  </si>
  <si>
    <t>93.628.000-5</t>
  </si>
  <si>
    <t>MOLIBDENOS Y METALES S.A.</t>
  </si>
  <si>
    <t>101,87 UF</t>
  </si>
  <si>
    <t>7976-2018</t>
  </si>
  <si>
    <t>96.723.770-1</t>
  </si>
  <si>
    <t>KORTHO CHILE S.A.</t>
  </si>
  <si>
    <t>91.083.000-7</t>
  </si>
  <si>
    <t>EMPRESAS TUCAPEL S.A.</t>
  </si>
  <si>
    <t>14 EQUIPOS CODIFICADORES MARCA HITACHI MODELO RX2-SD160E, NUEVOS SIN USO</t>
  </si>
  <si>
    <t>68,58 UF</t>
  </si>
  <si>
    <t>SERVICIO MENSUAL POR 35 MESES</t>
  </si>
  <si>
    <t>54991-2017</t>
  </si>
  <si>
    <t xml:space="preserve">PRENDA ESPECIFICA  MERCANTIL. </t>
  </si>
  <si>
    <t>96.940.420-K</t>
  </si>
  <si>
    <t>CONATRUCTORA BERSA S.A.</t>
  </si>
  <si>
    <t>88,10 UF</t>
  </si>
  <si>
    <t>19194-2017</t>
  </si>
  <si>
    <t>95.467.000-7</t>
  </si>
  <si>
    <t>ORICA CHILE S.A.</t>
  </si>
  <si>
    <t>72,84 UF</t>
  </si>
  <si>
    <t>19191-2017</t>
  </si>
  <si>
    <t>79.915.540-0</t>
  </si>
  <si>
    <t>SOCIEDAD EDUCACIONAL LA ABADIA LTDA</t>
  </si>
  <si>
    <t>2.233,90 UF</t>
  </si>
  <si>
    <t>48706-2016</t>
  </si>
  <si>
    <t>79.527.230-5</t>
  </si>
  <si>
    <t>EMIN INGENIERIA Y CONSTRUCCION S.A.</t>
  </si>
  <si>
    <t>107,02 UF</t>
  </si>
  <si>
    <t>32472-2016</t>
  </si>
  <si>
    <t>76.071.935-8</t>
  </si>
  <si>
    <t>AAKTEI SPA</t>
  </si>
  <si>
    <t>179,21 UF</t>
  </si>
  <si>
    <t>22071-2016</t>
  </si>
  <si>
    <t>76.178.360-2</t>
  </si>
  <si>
    <t>CENTRAL DE RESTAURANTES ARAMARK LTDA</t>
  </si>
  <si>
    <t>196 EQUIPOS COMPUTACIONALES (LA GARANTIA ES SOBRE LOS CONTRATOS A PLAZO FIJO POR BIENES EN SUBARRIENDO A TERCEROS)</t>
  </si>
  <si>
    <t xml:space="preserve">126,79 UF </t>
  </si>
  <si>
    <t>12997-2016</t>
  </si>
  <si>
    <t>81.847.800-5</t>
  </si>
  <si>
    <t>FUNDICION BRUNO S.A.</t>
  </si>
  <si>
    <t>19969-2016</t>
  </si>
  <si>
    <t>93.329.000-K</t>
  </si>
  <si>
    <t>DAVIS DEL CRTO S.A.</t>
  </si>
  <si>
    <t>67,75 UF</t>
  </si>
  <si>
    <t>19970-2016</t>
  </si>
  <si>
    <t>INTEGRADE S.A.</t>
  </si>
  <si>
    <t>69.255.200-8</t>
  </si>
  <si>
    <t>MUNICIPALIDAD LO BARNECHEA</t>
  </si>
  <si>
    <t>ARRIENDO Y SOPORTE DE EQUIPOS  COMPUTACIONALES, MANTENCION, SOPORTE  PARA PLATAFORMA</t>
  </si>
  <si>
    <t>65.342,27 USD</t>
  </si>
  <si>
    <t>MENSUAL</t>
  </si>
  <si>
    <t>CERTIFICADO DE FIANZA</t>
  </si>
  <si>
    <r>
      <rPr>
        <sz val="8"/>
        <color rgb="FFFF0000"/>
        <rFont val="Calibri"/>
        <family val="2"/>
        <scheme val="minor"/>
      </rPr>
      <t>PTE. INSCRIPCION DE  AMPLIACION PRENDA EN REGISTRO CIVIL Y NOTIFICACION:</t>
    </r>
    <r>
      <rPr>
        <sz val="8"/>
        <color theme="1"/>
        <rFont val="Calibri"/>
        <family val="2"/>
        <scheme val="minor"/>
      </rPr>
      <t xml:space="preserve"> SE ADJ MODIFICACION DECONTRATO, DECRETO POR AUMENTO (CO INDICA QUE PUEDE SER RENOVADA POR 3 MESE MAS). PRENDA POR AUMENTO DE SERVICIO</t>
    </r>
  </si>
  <si>
    <t>1 PRENDA POR 4 SUB CO</t>
  </si>
  <si>
    <t>79.651.900-2</t>
  </si>
  <si>
    <t>ADMINISTRADORA DE EMPRESAS LTDA</t>
  </si>
  <si>
    <t>EQUIPOS COMPUTACIONALES (LA GARANTIA ES SOBRE LOS CONTRATOS A PLAZO FIJO POR BIENES EN SUBARRIENDO A TERCEROS) CO A07172620</t>
  </si>
  <si>
    <t>101,22 UF</t>
  </si>
  <si>
    <t>25369-2019</t>
  </si>
  <si>
    <t>PRENDA  MERCANTIL CON MANDATO DE COBRO CORRESP. A CONTRATO CON EURO DE ARRENDAMIENTO CON OPORTUNIDAD DE COMPRA  POR 36 RENTAS MENSUALES POR 209,63 UF.  SIN COMPROBANTE DE INGRESO  Y SIN  NOTIFICAR (INDICA EN ESCRITRUA QUE  SI  CLIENTE SE ATRASA EN 30 DIAS SE DEBE NOTIFICAR). APROB EN ESAS CONDICIONES</t>
  </si>
  <si>
    <t>82.135.600-6</t>
  </si>
  <si>
    <t xml:space="preserve">INSTITUTO CHILENO DE ADMIN. RACIONAL DE EMPRESA ICARE </t>
  </si>
  <si>
    <t>EQUIPOS COMPUTACIONALES (LA GARANTIA ES SOBRE LOS CONTRATOS A PLAZO FIJO POR BIENES EN SUBARRIENDO A TERCEROS) CO A62182734</t>
  </si>
  <si>
    <t>49,29 UF</t>
  </si>
  <si>
    <t>96.545.450-0</t>
  </si>
  <si>
    <t>DERCOMAQ S.A.</t>
  </si>
  <si>
    <t>EQUIPOS COMPUTACIONALES (LA GARANTIA ES SOBRE LOS CONTRATOS A PLAZO FIJO POR BIENES EN SUBARRIENDO A TERCEROS) CO A05110957 ANEXO A04172576</t>
  </si>
  <si>
    <t>809 USD</t>
  </si>
  <si>
    <t>76.257.513-2</t>
  </si>
  <si>
    <t>MACO S.A.</t>
  </si>
  <si>
    <t>EQUIPOS COMPUTACIONALES (LA GARANTIA ES SOBRE LOS CONTRATOS A PLAZO FIJO POR BIENES EN SUBARRIENDO A TERCEROS) CO A09182942</t>
  </si>
  <si>
    <t>41,50 UF</t>
  </si>
  <si>
    <t>ARRIENDO Y SOPORTE DE EQUIPOS  COMPUTACIONALES, MANTENCION, SOPORTE  PARA PLATAFORMA (LEASEBACK DE 540 ORDENADOR PORTATIL PROBOOK 445 G7 RYZEN  5 4500U 8GB SSD 512, NUEVOS</t>
  </si>
  <si>
    <t>9721/2021</t>
  </si>
  <si>
    <t>INSCRIPCION DE  AMPLIACION PRENDA EN REGISTRO CIVIL Y NOTIFICACION: SE ADJ MODIFICACION DE CONTRATO, DECRETO POR AUMENTO (CO INDICA QUE PUEDE SER RENOVADA POR 3 MESES MAS). PRENDA POR AUMENTO DE SERVICIO HASTA MAYO. SE ADJ CARTA CERTIFICADA</t>
  </si>
  <si>
    <t xml:space="preserve">ALZADA </t>
  </si>
  <si>
    <t>60.701.000-5</t>
  </si>
  <si>
    <t>SUBSECRETARIA DE ECONOMIA Y EMPRESAS  DE MENOR TAMAÑO</t>
  </si>
  <si>
    <t>ARRIENDO DE EQUIPOS IMPRESORAS HP, SEGÚN OC18519,NUEVOS SIN USO</t>
  </si>
  <si>
    <t>321.063  USD TOTAL CO /403,95 USD MONTO FIJO MENSUAL</t>
  </si>
  <si>
    <t>12038-2020</t>
  </si>
  <si>
    <t>76.441.153-6</t>
  </si>
  <si>
    <t>INVERSIONES TI SPA</t>
  </si>
  <si>
    <t>SECRETARIA REGIONAL MINISTERIAL DE SALUD MAGALLANES Y ANTARTICA DE CHILE</t>
  </si>
  <si>
    <t>ARRIENDO DE 70 EQUIPOS  PROONE 400 G5 AIO I5-9500 CON 30 LICENCIAS OFFICE HOME AND BUSINESS  2019 SPANISH</t>
  </si>
  <si>
    <t xml:space="preserve">1.949,00 UDS  </t>
  </si>
  <si>
    <t>SERVICIO MENSUAL POR CADA EQUIPO</t>
  </si>
  <si>
    <t>SERAN REPARACIONES, REPUESTOS DE LOS EQUIPOS</t>
  </si>
  <si>
    <t>1171-2021</t>
  </si>
  <si>
    <t>SE ADJUNTA PROTOCOLIZACION  DE PRENDA, COMPROBANTE DE INGRESO 30138 22/01/21, MANDATO DE COBRO  REP.1172/2021 DEL 14/01/21, CONTRATO DE ARRIENDO  Y PROTOCOLIZACION DE CO REP 35-2021 / SE ADJUNTA CARTA  CON CERTIFICACION N° 1176306743695 CERTIFICADO CORREOS DE CHILE  DEL 07-05-2021.-</t>
  </si>
  <si>
    <t>INVEERSIONES LA VINILLA SPA</t>
  </si>
  <si>
    <t>61.704.000-K</t>
  </si>
  <si>
    <t>CORPORACION NACIONAL DEL COBRE</t>
  </si>
  <si>
    <t>01 CHANCADOR DE CONO MOVIL  3 1/4' + HARNERO DE  2 DECK, MARCA POWERSCREEN, MODELO MAXTRAK 1000SR, NUEVO Y SIN USO  / 01 CHANCADOR DE  MANDIBULA MOVIL  MARCA POWERSCREEN, MODELO  PREMIERTRAK 330, año 2021 (CO:SERVICIO DE CHANCADO DE CARGA FRIA)</t>
  </si>
  <si>
    <t>UF 3.350</t>
  </si>
  <si>
    <t>BOLETA SOLO SE MENCIONA EN CO</t>
  </si>
  <si>
    <t xml:space="preserve">E </t>
  </si>
  <si>
    <t>10347/2021</t>
  </si>
  <si>
    <t>SIN NOTIFICACION</t>
  </si>
  <si>
    <t>SERA SOLO NOTIFICADA LA PRENDA EN CASO DE CLIENTE CAE EN MORA (CLAUSULA OCTAVA DEL CONVENIO). SE SIGUEN INSTRUCCIONES DE ALVARO ASTABURUAGA POR CORREO  DIRIGIDO A NOTARIA  SAN MARTIN CON FECHA DEL 22/04/21</t>
  </si>
  <si>
    <t>Saldo deuda</t>
  </si>
  <si>
    <t>PRVEHIC/FACTORING</t>
  </si>
  <si>
    <t>RCM</t>
  </si>
  <si>
    <t>76.316.451-9</t>
  </si>
  <si>
    <t>RMC Servicios Ltda.</t>
  </si>
  <si>
    <t>Roberto Marcelo Munizaga Castro - RCM Servicios Ltda.</t>
  </si>
  <si>
    <t>1 Camioneta  año 2014 Marca Dodge -  1 Camion marca dodge año 2013 y  1 camion  hyundai año 2011</t>
  </si>
  <si>
    <t xml:space="preserve">  (cam) GKVK.38-0 (cam) DDPL.78-9 (camioneta) GKVJ.88-0 </t>
  </si>
  <si>
    <t>Llubomir</t>
  </si>
  <si>
    <t>77.540.850-2</t>
  </si>
  <si>
    <t xml:space="preserve">Soc. Com. E Inm. Llubonir Derpic y Cia. Ltda. </t>
  </si>
  <si>
    <t>ALZADA 2018</t>
  </si>
  <si>
    <t>Marco Antonio Drpic Diaz</t>
  </si>
  <si>
    <t>1 camioneta  marca honda año 2012</t>
  </si>
  <si>
    <t>P Arenas</t>
  </si>
  <si>
    <t>ridseline D car 4x4</t>
  </si>
  <si>
    <t>DXVY.70-5</t>
  </si>
  <si>
    <t xml:space="preserve">Soc. Escobar y Olivares </t>
  </si>
  <si>
    <t>76.241.327-2</t>
  </si>
  <si>
    <t>Soc. Constr. E Ing. Escobar y Olivares Ltda.</t>
  </si>
  <si>
    <t>ALZADA 05/04/2018</t>
  </si>
  <si>
    <t>Jaime Olivares Rodriguez</t>
  </si>
  <si>
    <t>1 Minibus, año 2009, marca Peugeot - 1 Camioneta Mahindra, año 2012</t>
  </si>
  <si>
    <t>modelo  Peugot; modleo expert tepee,  y mahindra; modeo New pik up;</t>
  </si>
  <si>
    <t>año 2009; patente BRFC.27-K -  año 2012; patente DKBC.46-4</t>
  </si>
  <si>
    <t>Oliver y  Burgos S.A.</t>
  </si>
  <si>
    <t>78.085.070-1</t>
  </si>
  <si>
    <t>ALZADA 17/05/18</t>
  </si>
  <si>
    <t>2 Camiones Chassis cabina  FVR 1724 año 2010 y 2013</t>
  </si>
  <si>
    <t>Los Angeles</t>
  </si>
  <si>
    <t>CRCP.92-K , FVWP.51-5</t>
  </si>
  <si>
    <t>Serv. J y R Ltda.</t>
  </si>
  <si>
    <t>76.585.899-2</t>
  </si>
  <si>
    <t>Servicios de Alimentos J y R Ltda.</t>
  </si>
  <si>
    <t>Jorge Astete Fernandez</t>
  </si>
  <si>
    <t>1 camioneta  marca Hyundau, modelo Porter HR STD TDI 2.5 , año 2008</t>
  </si>
  <si>
    <t>modelo Porter HR STD TDI 2.5</t>
  </si>
  <si>
    <t>BRRZ.20-6</t>
  </si>
  <si>
    <t>Retalmin</t>
  </si>
  <si>
    <t>78.812.120-2</t>
  </si>
  <si>
    <t>Echeverria Oyarzun e  Hijos  Ltda  (Retalmin)</t>
  </si>
  <si>
    <t>ALZADA, SIN RECIBO  DE ESCRITURA</t>
  </si>
  <si>
    <t>Christtian Ignacio Echeverria Oyarzun</t>
  </si>
  <si>
    <t>Dpto N° 72 + bodega, + 3 estac. Lo Barrenechea</t>
  </si>
  <si>
    <t>Antofagasta</t>
  </si>
  <si>
    <t>76.110.235-4</t>
  </si>
  <si>
    <t xml:space="preserve">Rentalmin Spa </t>
  </si>
  <si>
    <t>Misma tasación de Echeverria Izquierdo.</t>
  </si>
  <si>
    <t>ALZADA POR  CAMBIO  DE GTIA 06/08/2018</t>
  </si>
  <si>
    <t xml:space="preserve">1 Camioneta, marca Chevrolet, año 2017.  </t>
  </si>
  <si>
    <t>Modelo Montana LS 1.8</t>
  </si>
  <si>
    <t xml:space="preserve"> JSYX.72-5</t>
  </si>
  <si>
    <t>Rosales</t>
  </si>
  <si>
    <t>18.147.446-7</t>
  </si>
  <si>
    <t>Matias Rosales Zambrano</t>
  </si>
  <si>
    <t>ALZADA 09/08/2018</t>
  </si>
  <si>
    <t>1 camion marca mercedez benz , año 2005</t>
  </si>
  <si>
    <t>Modelo 33485 S</t>
  </si>
  <si>
    <t>YV4008-8</t>
  </si>
  <si>
    <t>Tcribach Ltda.</t>
  </si>
  <si>
    <t>76.146.110-9</t>
  </si>
  <si>
    <t>Transportes Construccion y  Servicios Cribach Ltda.</t>
  </si>
  <si>
    <t>ALZADA POR CABIO DE GTIA 26/10/18</t>
  </si>
  <si>
    <t xml:space="preserve"> 1 Maquina Industrial, año 2011, marca caterpillar, modelo D9T.</t>
  </si>
  <si>
    <t>DFLZ.45-6</t>
  </si>
  <si>
    <t>PRVEHIC/LEASING</t>
  </si>
  <si>
    <t>Sotrans</t>
  </si>
  <si>
    <t>76.242.122-4</t>
  </si>
  <si>
    <t xml:space="preserve">Servicio de Transporte Aut. E Inv. Sotrans Ltda. </t>
  </si>
  <si>
    <t>ALZADA 06/11/18</t>
  </si>
  <si>
    <t>Diego Soto Gonzalez</t>
  </si>
  <si>
    <t>1 Furgon  año 2013   y 1 Camion año 2013.</t>
  </si>
  <si>
    <t>Mercedes Benz.</t>
  </si>
  <si>
    <t>FDHJ.64-2.  FHFG.56-1</t>
  </si>
  <si>
    <t>MDn Nicolas</t>
  </si>
  <si>
    <t>76.016.900-5</t>
  </si>
  <si>
    <t>Maquinarias Don Nicolas Ltda.</t>
  </si>
  <si>
    <t>ALZADA 13/12/18</t>
  </si>
  <si>
    <t>1 Camion man</t>
  </si>
  <si>
    <t>TGS 33.370</t>
  </si>
  <si>
    <t>FYRH.98-1</t>
  </si>
  <si>
    <t>ALZADA POR CAMBIO DE PRENDA 24/12/18</t>
  </si>
  <si>
    <t>1 Camión  marca Volkswagen, modelo delivery 8160,  año 2015.</t>
  </si>
  <si>
    <t>ALZADA 18/02/19</t>
  </si>
  <si>
    <t>1 Station Wagon, marca BMW, modelo X6 M 4.4 Aut. Año 2012.</t>
  </si>
  <si>
    <t xml:space="preserve"> X6 M 4.4 AUT</t>
  </si>
  <si>
    <t>DJVT.56-1</t>
  </si>
  <si>
    <t>ALZADA POR CAMBIO DE PRENDA 20/02/19</t>
  </si>
  <si>
    <t>1 Camioneta marca Mazda año 2016.</t>
  </si>
  <si>
    <t>New BT 50 DCAB SDX - Santa fe CRDI 2.2</t>
  </si>
  <si>
    <t>HYCF.35-8, GKST.44-9</t>
  </si>
  <si>
    <t>NUEVO VEICULO  VALOR COM 526,01 Y  VALOR LIQ 315,60</t>
  </si>
  <si>
    <t>Aguilera, Becerra</t>
  </si>
  <si>
    <t>76.137.619-5</t>
  </si>
  <si>
    <t>Aguilera, Becerra y  Compañía Ltda.</t>
  </si>
  <si>
    <t>ALZADA 05/03/19</t>
  </si>
  <si>
    <t>1 Camión,  marca Mercedes Benz, modelo actros 3336 ,  año 2012.</t>
  </si>
  <si>
    <t>actros 3336</t>
  </si>
  <si>
    <t>DJKZ.43-8</t>
  </si>
  <si>
    <t>XCiudad</t>
  </si>
  <si>
    <t>13.640.464-4</t>
  </si>
  <si>
    <t>Ximena Andrea Ciudad Varela</t>
  </si>
  <si>
    <t>ALZADA 05/04/19</t>
  </si>
  <si>
    <t>Juan Carlos Brito Ayala</t>
  </si>
  <si>
    <t xml:space="preserve">Lote B (vivienda). Ubicado en calle Las Bugambilias, nº2518, Poblacion 11 de Sep. Iquique. </t>
  </si>
  <si>
    <t>Puchi SPA</t>
  </si>
  <si>
    <t>76.216.131-1</t>
  </si>
  <si>
    <t>Puchi Constructora Spa</t>
  </si>
  <si>
    <t>ALZADA 24/04/19</t>
  </si>
  <si>
    <t>Cristian Aliro Puchi Mancilla</t>
  </si>
  <si>
    <t>1 Station Wagon, año 2009, marca Chrysler, modelo gtown y country touting</t>
  </si>
  <si>
    <t>Talca</t>
  </si>
  <si>
    <t>Patente: BSRX.30-5</t>
  </si>
  <si>
    <t>Realini</t>
  </si>
  <si>
    <t>78.075.740-K</t>
  </si>
  <si>
    <t>Realini Fuentes Compañía Ltda.</t>
  </si>
  <si>
    <t>ALZADA</t>
  </si>
  <si>
    <t>2 Camioneta Fiat, año 2017</t>
  </si>
  <si>
    <t>Soc. C y C</t>
  </si>
  <si>
    <t>76.149.976-9</t>
  </si>
  <si>
    <t xml:space="preserve">Sociedad Transp.  C y C Ltda. </t>
  </si>
  <si>
    <t>ALZADA  26/06/19</t>
  </si>
  <si>
    <t>1 Camioneta, marca mazda Modelo  New BT50 DCAB SDX 4x4  2.2, año 2018</t>
  </si>
  <si>
    <t>new bt 50 DCAB SDX 4X4</t>
  </si>
  <si>
    <t>KBJS.21-4</t>
  </si>
  <si>
    <t>Carlos Rene Gross</t>
  </si>
  <si>
    <t>78.868.250-6</t>
  </si>
  <si>
    <t>Constructora Carlos Rene Garcia Gross Ltda.</t>
  </si>
  <si>
    <t>EJECUTIVO INDICA QUE  ALZAMIENTO  SE ENCUENTRA EN CBR PARA SOLICITAR ESCRITURA DE ALZAMIENTO</t>
  </si>
  <si>
    <t>Carlos Rene Garcia Grosses</t>
  </si>
  <si>
    <t xml:space="preserve">1) Sitio Nº8 de la manzana Nº8 ubicada en Genral Carrera 964, Temuco </t>
  </si>
  <si>
    <t>Soc. M y M Ltda.</t>
  </si>
  <si>
    <t>76.608.392-7</t>
  </si>
  <si>
    <t xml:space="preserve">Sociedad M y M Ltda. </t>
  </si>
  <si>
    <t>ALZADA 14/08/2019</t>
  </si>
  <si>
    <t>1 Furgon , marca peugeot, año 2016. Modelo Partner maxi HFI 1.6</t>
  </si>
  <si>
    <t>Modelo Partner maxi HFI 1.6</t>
  </si>
  <si>
    <t>Patente  JCSC.29-2</t>
  </si>
  <si>
    <t>POLIZA AL30/08/17 PTE. PAGO PRIMA</t>
  </si>
  <si>
    <t>NORMALIZACION</t>
  </si>
  <si>
    <t>Induflex</t>
  </si>
  <si>
    <t>76.143.988-K</t>
  </si>
  <si>
    <t>Induflex Spa</t>
  </si>
  <si>
    <t>EN PROCESO DE ALZAMIENTO 30/07/19</t>
  </si>
  <si>
    <t>Indulog Spa</t>
  </si>
  <si>
    <t>1 Maquina industrial , marca JCB,  Modelo 533 105 T, año 2017</t>
  </si>
  <si>
    <t>533 105 T</t>
  </si>
  <si>
    <t>JFRJ.13-1</t>
  </si>
  <si>
    <t>Master Chile</t>
  </si>
  <si>
    <t>76.364.506-1</t>
  </si>
  <si>
    <t>Master Chile Limitada</t>
  </si>
  <si>
    <t>ALZADA 22/07/19</t>
  </si>
  <si>
    <t>1 Camioneta, marca ssanyong, modelo actyon sprt 2.0, año 2015</t>
  </si>
  <si>
    <t>Informado por  leasing</t>
  </si>
  <si>
    <t>GZCK.29-K</t>
  </si>
  <si>
    <t>Asegim</t>
  </si>
  <si>
    <t>77.067.410-7</t>
  </si>
  <si>
    <t>Soc. Ing. Electrica Asegim Ltda</t>
  </si>
  <si>
    <t>EN PROCESO DE ALZAMIENTO 29/11/19</t>
  </si>
  <si>
    <t xml:space="preserve">2 Camionetas Marca Nissan Año 2013 </t>
  </si>
  <si>
    <t>La Serena</t>
  </si>
  <si>
    <t>Terrano</t>
  </si>
  <si>
    <t>FFXC-77-2 FFXC-78-0</t>
  </si>
  <si>
    <t>GTIA EN NORMALIZACION</t>
  </si>
  <si>
    <t>Jorge Giménez González</t>
  </si>
  <si>
    <t xml:space="preserve"> 1 Station wagon, año 2013. marca Honda, Nodeo CRV EXR 4X4</t>
  </si>
  <si>
    <t>FJLT.65-6</t>
  </si>
  <si>
    <t>1 Camiontea, marca chevrolet, modelo colorado 4 WD3.7, año 2008</t>
  </si>
  <si>
    <t>30/11/02018</t>
  </si>
  <si>
    <t>Spoblete</t>
  </si>
  <si>
    <t>53.325.481-0</t>
  </si>
  <si>
    <t>Sucesion Poblete Poblete Juan de Dios</t>
  </si>
  <si>
    <t>ALZADA 23/11/19</t>
  </si>
  <si>
    <t>Sucesion Poblete Poblete</t>
  </si>
  <si>
    <t>1 Camion Hino, Modelo XZU, año 2014</t>
  </si>
  <si>
    <t>GJCX.98-7</t>
  </si>
  <si>
    <t>COMEX CON  POL DE SEGUROS</t>
  </si>
  <si>
    <t>Armenia</t>
  </si>
  <si>
    <t>76.683.010-2</t>
  </si>
  <si>
    <t>Armenia Export Ltda.</t>
  </si>
  <si>
    <t>POLIZA VENCIDA</t>
  </si>
  <si>
    <t>Coface</t>
  </si>
  <si>
    <t>FCI CZA + POLIZA</t>
  </si>
  <si>
    <t>X7</t>
  </si>
  <si>
    <t>vigencia poliza 30/06/19. Plazo para siniestrar 29/12/19</t>
  </si>
  <si>
    <t>ALZADA  30/12/19</t>
  </si>
  <si>
    <t>1 Chasis Cabinado, marca volkswagen, modelo 8120 M3, año 2012</t>
  </si>
  <si>
    <t>8120 M3</t>
  </si>
  <si>
    <t>DVVP.75-3</t>
  </si>
  <si>
    <t>Scharpntier EIRL</t>
  </si>
  <si>
    <t>76.337.307-K</t>
  </si>
  <si>
    <t>Sebastian Charpentier Representaciones Comerciales spa (Incosil)</t>
  </si>
  <si>
    <t>ALZADA  17/01/20</t>
  </si>
  <si>
    <t>Sebastian Charpentier Representaciones Comerciales EIRL</t>
  </si>
  <si>
    <t>2 Maquina Industrial  , año 2010. Color amarillo,  marca Caterpillar y Lingong</t>
  </si>
  <si>
    <t>842 -966H</t>
  </si>
  <si>
    <t>CFDT.53-9 - CCLC.48-3</t>
  </si>
  <si>
    <t>ALZADA 24/02/20</t>
  </si>
  <si>
    <t>1 Camion, año 2014, marca Hyundai, Modelo HD120</t>
  </si>
  <si>
    <t>Modelo HD120</t>
  </si>
  <si>
    <t>GHZL.79-7</t>
  </si>
  <si>
    <t>Inverbas</t>
  </si>
  <si>
    <t>76.001.012-K</t>
  </si>
  <si>
    <t>Inverbas S.A.</t>
  </si>
  <si>
    <t>ALZADA 27/02/20</t>
  </si>
  <si>
    <t>Itzami Manases Valenzuela Fuentes</t>
  </si>
  <si>
    <t>Propiedad , casa ubicada en calle Rio Lauca Numero  3.675. Peñuela, Coquimbo</t>
  </si>
  <si>
    <t>Normalizacion</t>
  </si>
  <si>
    <t xml:space="preserve">GTIA solo fotocopia en gtias- En poder Normalziacion. </t>
  </si>
  <si>
    <t>ALZADA 03/06/2020</t>
  </si>
  <si>
    <t xml:space="preserve">1 Camionetas Marca Chevrolet Año 2014 </t>
  </si>
  <si>
    <t xml:space="preserve">Silverado AT 5.3 </t>
  </si>
  <si>
    <t>GSFH-75-4</t>
  </si>
  <si>
    <t>Dmo  Const</t>
  </si>
  <si>
    <t>77.804.210-K</t>
  </si>
  <si>
    <t>Soc. Cons. Com. de Capacitacion Ocup. DMO Const Ltda.</t>
  </si>
  <si>
    <t>ALZADA 06/07/2020</t>
  </si>
  <si>
    <t>1 Camion, marca  Mitsubishi fuso, Modelo Canter 915, año 2017</t>
  </si>
  <si>
    <t>Modelo Canter 915</t>
  </si>
  <si>
    <t>JFTD.39-0</t>
  </si>
  <si>
    <t>ALZADA SOLO 1 VEHICULO  EL 17/06/20</t>
  </si>
  <si>
    <t xml:space="preserve">  1 Camioneta  Marca Toyota año 2017.</t>
  </si>
  <si>
    <t>HI LUX 4x4</t>
  </si>
  <si>
    <t xml:space="preserve"> JBJS.98-9</t>
  </si>
  <si>
    <t>FACTORING GTIA  WARRANTS U$</t>
  </si>
  <si>
    <t>76.359.616-8</t>
  </si>
  <si>
    <t>Pesquera Mar Azul SPA</t>
  </si>
  <si>
    <t>ALZADO 06/07/20</t>
  </si>
  <si>
    <t>756 TN Harina de Pescado  Nº VP 21586</t>
  </si>
  <si>
    <t>PTE. ENDOSO A VALE DE PRENDA EN CONJUNTO CON HIOJA DE PROLONGACION VALOR DE HARINA 1.298,00</t>
  </si>
  <si>
    <t>PX</t>
  </si>
  <si>
    <t>FACTORING GTIA  WARRANTS $</t>
  </si>
  <si>
    <t>Agrospec /Lira</t>
  </si>
  <si>
    <t>76.411.040-4</t>
  </si>
  <si>
    <t>Lira Garnham y Cia Ltda.</t>
  </si>
  <si>
    <t>Insumos Agric.  Vale de prenda Nº 21339</t>
  </si>
  <si>
    <t>POR OP. 306</t>
  </si>
  <si>
    <t>FZ</t>
  </si>
  <si>
    <t>saldo vprenda</t>
  </si>
  <si>
    <t>79.670.620-1</t>
  </si>
  <si>
    <t>Agrospec S.A.</t>
  </si>
  <si>
    <t>ALZADO 01/09/2020</t>
  </si>
  <si>
    <t>Insumos Agric.  Vale de prenda Nº 21546</t>
  </si>
  <si>
    <t>193-194/ SE SOLICITA POLIZA A EJE</t>
  </si>
  <si>
    <t>Metalmar</t>
  </si>
  <si>
    <t>76.128.098-8</t>
  </si>
  <si>
    <t>Ing. Servicios Metalmar S.A.C.</t>
  </si>
  <si>
    <t>ALZADA EL 21/08/2020</t>
  </si>
  <si>
    <t>1 Camion, año 2015, marca Jac, Modelo Urban HFC 1042</t>
  </si>
  <si>
    <t>Urban HFC 1042</t>
  </si>
  <si>
    <t>GZBT,12-4</t>
  </si>
  <si>
    <t>Oceano</t>
  </si>
  <si>
    <t>76.492.186-0</t>
  </si>
  <si>
    <t xml:space="preserve">Constructora Oceano Spa. </t>
  </si>
  <si>
    <t>ALZADA, 05/10/2020</t>
  </si>
  <si>
    <t>Camila Andrea Hormazabal Miranda</t>
  </si>
  <si>
    <t>1 Automovil, año 2013. Marca MG, Modelo 31.5</t>
  </si>
  <si>
    <t>FWPF.56-1</t>
  </si>
  <si>
    <t>Jaguilera</t>
  </si>
  <si>
    <t>6.606.294-5</t>
  </si>
  <si>
    <t>Jaime Aguilera Leon</t>
  </si>
  <si>
    <t>1 Maquina Industrial, año 2014, marca Doosan, modelo D160S5</t>
  </si>
  <si>
    <t>modelo D160S5</t>
  </si>
  <si>
    <t>GCGH.98-4</t>
  </si>
  <si>
    <t>EmpJOsorio</t>
  </si>
  <si>
    <t>76.011.547-9</t>
  </si>
  <si>
    <t>Empresa de Construccion y  Obras Civiles Jacqueline Rossana Ororio Rojas EIRL</t>
  </si>
  <si>
    <t>Jacqueline Osorio Rojas</t>
  </si>
  <si>
    <t>1 Semiremolque  Rondon, año 1998</t>
  </si>
  <si>
    <t>V. del Mar</t>
  </si>
  <si>
    <t>TMS</t>
  </si>
  <si>
    <t>76.330.665-8</t>
  </si>
  <si>
    <t>Soc. Com. e Industrial TMS Obras Civiles Ltda. nueva</t>
  </si>
  <si>
    <t>ALZADA, 24/12/20</t>
  </si>
  <si>
    <t>Soc. Com. e Industrial TMS Obras Civiles Ltda.</t>
  </si>
  <si>
    <t>1 Camion , marca hyundai, modelo  HD120, año 2014</t>
  </si>
  <si>
    <t>modelo  HD120</t>
  </si>
  <si>
    <t>FXGG.98-7</t>
  </si>
  <si>
    <t>Adng</t>
  </si>
  <si>
    <t>76.856.202-4</t>
  </si>
  <si>
    <t xml:space="preserve">Adng Ingenieria y  Construccion Ltda </t>
  </si>
  <si>
    <t>ALZADA 30/12/2020</t>
  </si>
  <si>
    <t>1 Maquina industrial , año 2008, marca  JCB, Modelo 3c4x4 T US</t>
  </si>
  <si>
    <t>Viña del Mar</t>
  </si>
  <si>
    <t>Modelo 3c4x4 T US</t>
  </si>
  <si>
    <t>BDLB70-7</t>
  </si>
  <si>
    <t>Cpalacios</t>
  </si>
  <si>
    <t>16.204.931-3</t>
  </si>
  <si>
    <t xml:space="preserve">Carlos Palacios Mardones </t>
  </si>
  <si>
    <t xml:space="preserve"> ALZADA  28/01/2021</t>
  </si>
  <si>
    <t>1 chasis cabinado chevrolet et nq . Año 2016</t>
  </si>
  <si>
    <t>Transportes Internacional  San Jose Spa</t>
  </si>
  <si>
    <t>ALZADA  8/01/2021</t>
  </si>
  <si>
    <t>1 Semiremolque , marca wabash, modelo 53  pies  reefer, año 2014</t>
  </si>
  <si>
    <t>53  pies  reefer</t>
  </si>
  <si>
    <t>GRCC.88-5</t>
  </si>
  <si>
    <t>Matmin</t>
  </si>
  <si>
    <t>76.345.790-7</t>
  </si>
  <si>
    <t>Soc. Comercial Matmin Spa.</t>
  </si>
  <si>
    <t xml:space="preserve">ALZADA MARZO </t>
  </si>
  <si>
    <t>Rodolfo Nuñez  Droguett</t>
  </si>
  <si>
    <t>1 Camion marca Man. Modelo TGS 18.320, AÑO 2012</t>
  </si>
  <si>
    <t>Modelo TGS 18.320</t>
  </si>
  <si>
    <t>DXLG.87-K</t>
  </si>
  <si>
    <t>VALOR LIQ INDICADO EN SOLICITUD DE CREDITO</t>
  </si>
  <si>
    <t>CONF IMP USD DEP PLAZO</t>
  </si>
  <si>
    <t>Com. Americas</t>
  </si>
  <si>
    <t>76.014.543-2</t>
  </si>
  <si>
    <t>Comercial Las Americas S.A.</t>
  </si>
  <si>
    <t>VENCIDO</t>
  </si>
  <si>
    <t>Eurocapital</t>
  </si>
  <si>
    <t xml:space="preserve"> Garantia  Deposito a plaza en EK. Por U$30.000.-</t>
  </si>
  <si>
    <t>Op- 2184</t>
  </si>
  <si>
    <t>ALZADA    29/03/2021</t>
  </si>
  <si>
    <t>Jorge Antonio Puchi Mancilla</t>
  </si>
  <si>
    <t>1  Station Wagon, año 2015, marca Kia Motors, modelo Sorento EX</t>
  </si>
  <si>
    <t>Patente: HGCD.93-5</t>
  </si>
  <si>
    <t>Maesur</t>
  </si>
  <si>
    <t>76.396.651-8</t>
  </si>
  <si>
    <t>Maestranza Industrial Maesur Ltda.</t>
  </si>
  <si>
    <t>ALZADA EL 29/03/2021</t>
  </si>
  <si>
    <t>Ruben Uribe Vargas</t>
  </si>
  <si>
    <t>1 Station wagon, marca kia motors, modelo Sorento 2.4, año 2010</t>
  </si>
  <si>
    <t>modelo, sorento 2.4</t>
  </si>
  <si>
    <t>Patente; CGRL.98-K</t>
  </si>
  <si>
    <t>CREDITO PAE  GTIA  WARRANTS U$</t>
  </si>
  <si>
    <t>Traluñe</t>
  </si>
  <si>
    <t>Exportaciones Traluñe Spa</t>
  </si>
  <si>
    <t>ALZADO  11/06/21</t>
  </si>
  <si>
    <t>Tattersall Warrant</t>
  </si>
  <si>
    <t xml:space="preserve">   Vale de prenda Nº 230 por U$462.001,40.- Por fruta congelada</t>
  </si>
  <si>
    <t>Op. nº2</t>
  </si>
  <si>
    <t>Zambrano</t>
  </si>
  <si>
    <t>76.061.187-5</t>
  </si>
  <si>
    <t xml:space="preserve">Transportes  Eduardo Zambrano y  Cia Ltda. </t>
  </si>
  <si>
    <t>Transporte Eduardo Zambrano Cia Ltda.</t>
  </si>
  <si>
    <t>2 tractocamiones, marca scania, modelo P310A. Año 2013</t>
  </si>
  <si>
    <t>patente FTYB.39-9 Y FTYB.40-2</t>
  </si>
  <si>
    <t>B Juarez</t>
  </si>
  <si>
    <t>76.071.708-8</t>
  </si>
  <si>
    <t>Soc. Const. Berta Juarez y Cia Ltda</t>
  </si>
  <si>
    <t>ALZADA  08/06/2021</t>
  </si>
  <si>
    <t>Hugo Montecinos Rojas</t>
  </si>
  <si>
    <t xml:space="preserve">Lote N° 27 Parcela N° 11 Sector Piedra Colgada,  Copiapó. </t>
  </si>
  <si>
    <t>Luzga</t>
  </si>
  <si>
    <t>76.602.845-4</t>
  </si>
  <si>
    <t>Sociedad Construcotra Luzga Ltda.</t>
  </si>
  <si>
    <t xml:space="preserve">Alzada por cambio de garantia a empresa  P y C Spa </t>
  </si>
  <si>
    <t>Luz Soledad Rodriguez Bruna</t>
  </si>
  <si>
    <t>Lote Nº8, de la parcela Campo de lo Vasquez, ubicada en Casa Blanca</t>
  </si>
  <si>
    <t>SIN TASACION</t>
  </si>
  <si>
    <t>Central Gas</t>
  </si>
  <si>
    <t>76.747.198-K</t>
  </si>
  <si>
    <t xml:space="preserve">Comercial  Central Gas Ltda. </t>
  </si>
  <si>
    <t>ALZADA  25/06/2021</t>
  </si>
  <si>
    <t xml:space="preserve">1 Camioneta, marca Kia Motors , Modelo frontier 2.5 , año 2016.  </t>
  </si>
  <si>
    <t>Modelo frontier 2.5</t>
  </si>
  <si>
    <t>HVBB.47-3</t>
  </si>
  <si>
    <t xml:space="preserve">TG Spa </t>
  </si>
  <si>
    <t>77.029.546-7</t>
  </si>
  <si>
    <t>Comercializadora TG  Spa</t>
  </si>
  <si>
    <t>ALZADA  30/06/2021</t>
  </si>
  <si>
    <t>Manuel Torres Fuentes</t>
  </si>
  <si>
    <t xml:space="preserve">Predio santa Doris, (Terreno + propiedad) superficie de 4.481,43 M2. const. Viv 218,69 + 74,80 M2 y Galeria 30,76 M2.  Lugar Puentes Negros, Ubicado en la  Comuna de Cabrero, Concepcion. </t>
  </si>
  <si>
    <t xml:space="preserve">TASACION ENTREGADA POR CLIENTE </t>
  </si>
  <si>
    <t>ENTREGADA A NORMALIZACION 26/12/19</t>
  </si>
  <si>
    <t>AVega</t>
  </si>
  <si>
    <t>12.815.468-k</t>
  </si>
  <si>
    <t>Antonio Manuel Vega Vega</t>
  </si>
  <si>
    <t>ALZADA    30/07/2021</t>
  </si>
  <si>
    <t>Manuel Vega</t>
  </si>
  <si>
    <t>1 Minibus, año 2012</t>
  </si>
  <si>
    <t>DLLH.47-6</t>
  </si>
  <si>
    <t>Scerda</t>
  </si>
  <si>
    <t>8.049.815-2</t>
  </si>
  <si>
    <t xml:space="preserve">Sergio Cerda Vidal </t>
  </si>
  <si>
    <t>ALZADA      30/07/2021</t>
  </si>
  <si>
    <t>1 Semirremolque Strick, Modelo DRY van Vin, año 2012</t>
  </si>
  <si>
    <t>GRCF.84-5</t>
  </si>
  <si>
    <t>Southern</t>
  </si>
  <si>
    <t>76.730.288-6</t>
  </si>
  <si>
    <t>Exportadora Southern Food Trading Ltda.</t>
  </si>
  <si>
    <t>ALZADA  02/08/2021</t>
  </si>
  <si>
    <t>Jaime Errazuriz Push</t>
  </si>
  <si>
    <t>Lote Nº16, ubicado en la comuna   de Casa Blanca, provincia de Valparaiso, quinta Región. Sitio eriazo</t>
  </si>
  <si>
    <t xml:space="preserve"> HIPOTECA  CORRESPONDE COMO DEUDOR A CLIENTE LOS NOGALES </t>
  </si>
  <si>
    <t>SIN TACACION SOLO ACON AVALUO FISCAL</t>
  </si>
  <si>
    <t>ENTREGADA A NORMALIZACION 03/02/21</t>
  </si>
  <si>
    <t>Covo</t>
  </si>
  <si>
    <t>76.064.989-9</t>
  </si>
  <si>
    <t xml:space="preserve">Amigorena Ing y Construcciones S.A. </t>
  </si>
  <si>
    <t>ALZADA EL 24/08/2021</t>
  </si>
  <si>
    <t>Inmob. Futa Ruca Spa</t>
  </si>
  <si>
    <t xml:space="preserve">Sitio N°105 correspondiente a Casa, poblacion subercaseaux, San Miguel. </t>
  </si>
  <si>
    <t>N. York</t>
  </si>
  <si>
    <t>RENOVADA</t>
  </si>
  <si>
    <t>Mcarrasco</t>
  </si>
  <si>
    <t>13.220.233-8</t>
  </si>
  <si>
    <t>Maria Angelica Carrasco Diaz</t>
  </si>
  <si>
    <t>ALZADA EL 14/10/2021</t>
  </si>
  <si>
    <t>3 Maquinas Industrial Marca hyundai y  2 Komatsu, año 2004, año 2006</t>
  </si>
  <si>
    <t>ROBEX 210 LC 7 - WA 470-5</t>
  </si>
  <si>
    <t>XV.1318-5 - WJ.3651-K - WJ.3651</t>
  </si>
  <si>
    <t>PTE DE RECIBIR  1 PRENDA</t>
  </si>
  <si>
    <t>PRVEHIC/FACTORING (RD)</t>
  </si>
  <si>
    <t>Puga</t>
  </si>
  <si>
    <t>89.003.900-6</t>
  </si>
  <si>
    <t>Puga Mujica Asociados S.A.</t>
  </si>
  <si>
    <t>ALZAMIENTO EL  23/11/2021</t>
  </si>
  <si>
    <t>Soc. Renovada de Inversiones S.A.</t>
  </si>
  <si>
    <t>1 Maquina industrial , marca  XCMG, Modelo QY50K, patente DCWV.92-7</t>
  </si>
  <si>
    <t>Modelo QY50K</t>
  </si>
  <si>
    <t>DCWV.92-7</t>
  </si>
  <si>
    <t>REVISADO EN PAG DE INTERNET</t>
  </si>
  <si>
    <t>RD</t>
  </si>
  <si>
    <t>Altos del Sur</t>
  </si>
  <si>
    <t>76.832.973-7</t>
  </si>
  <si>
    <t>Constructora Altos del Sur Spa</t>
  </si>
  <si>
    <t>ALZADA EL 01/12/2021</t>
  </si>
  <si>
    <t>1 Camioneta, marca Nissan, Modelo Terrano DCAB DX turbo, año 2010</t>
  </si>
  <si>
    <t xml:space="preserve">Los Angeles </t>
  </si>
  <si>
    <t>Terrano DCAB DX turbo</t>
  </si>
  <si>
    <t>CPDJ.70-K</t>
  </si>
  <si>
    <t>ALZADA EL  22/12/2021</t>
  </si>
  <si>
    <t>1 automovil, marca audi, modelo AX2.0 multitronic, año 2006</t>
  </si>
  <si>
    <t>AX2.0 multitronic</t>
  </si>
  <si>
    <t>ZN.1840-0</t>
  </si>
  <si>
    <t>NUEVA  PRENDA POR CAMBIO DE GTIA</t>
  </si>
  <si>
    <t xml:space="preserve">CREDITO GTIA WARRANTS $ </t>
  </si>
  <si>
    <t xml:space="preserve">Upgrade </t>
  </si>
  <si>
    <t>Upgrade Chile S.A.</t>
  </si>
  <si>
    <t>ALZADO 31/12/21</t>
  </si>
  <si>
    <t xml:space="preserve">Equipos computacionales por  Vale de prenda Nº 22027. </t>
  </si>
  <si>
    <t>OP. 1 POR DEUDA LEASIN CON GTIA ADCIONAL DE CONTRATO</t>
  </si>
  <si>
    <t>C1</t>
  </si>
  <si>
    <t>ALZADA  POR CAMBIO DE GTIA.</t>
  </si>
  <si>
    <t>1 Camioneta, marca chevrolet, modelo silverado LT 4WD 5.3. Autimatica, año 2016</t>
  </si>
  <si>
    <t>Silverado LT 4WD 5.3</t>
  </si>
  <si>
    <t>HSDP.65-7</t>
  </si>
  <si>
    <t>CREDITO EXPT. PAE  GTIA  WARRANTS U$</t>
  </si>
  <si>
    <t>ALZADO 08/04/2022</t>
  </si>
  <si>
    <t xml:space="preserve">   Vale de prenda Nº 326 por U$560,007.- Por frutillas  congelada</t>
  </si>
  <si>
    <t xml:space="preserve">Op. nº3 del 03/01/2022, asociado a pagare </t>
  </si>
  <si>
    <t xml:space="preserve">Agrícola y Viñedos Tierruca S.A. </t>
  </si>
  <si>
    <r>
      <rPr>
        <b/>
        <sz val="8"/>
        <rFont val="Calibri"/>
        <family val="2"/>
      </rPr>
      <t>Hip</t>
    </r>
    <r>
      <rPr>
        <sz val="8"/>
        <rFont val="Calibri"/>
        <family val="2"/>
      </rPr>
      <t>:</t>
    </r>
    <r>
      <rPr>
        <sz val="8"/>
        <color indexed="8"/>
        <rFont val="Calibri"/>
        <family val="2"/>
      </rPr>
      <t>Fundo El Maitén, Graneros. 11 Parcelas  mas derechos de agua.</t>
    </r>
  </si>
  <si>
    <t>Machuca</t>
  </si>
  <si>
    <t>7.008.827-4</t>
  </si>
  <si>
    <t>Luis Machuca</t>
  </si>
  <si>
    <t>ALZADA 21/03/2022</t>
  </si>
  <si>
    <t>1 Camion, marca Volkswagen , año 1998, modelo 14.150</t>
  </si>
  <si>
    <t>Modelo 14.150</t>
  </si>
  <si>
    <t>SD.7875-3</t>
  </si>
  <si>
    <t>Tpaine</t>
  </si>
  <si>
    <t>76.381.806-3</t>
  </si>
  <si>
    <t>Constructora Torres del Paine Spa</t>
  </si>
  <si>
    <t>ALZADA 31/05/2022</t>
  </si>
  <si>
    <t>Maria Soledad  Bayer Anabalon</t>
  </si>
  <si>
    <t>Lote 10 A, subdivision de lote 2 y 1,  Emplazado en CatapiLCO, Comuna de Zapallar</t>
  </si>
  <si>
    <t>Fgonzalez M</t>
  </si>
  <si>
    <t>16.562.867-5</t>
  </si>
  <si>
    <t>Freddy Gonzalez Maripangue</t>
  </si>
  <si>
    <t>ALZADA  23/06/2022</t>
  </si>
  <si>
    <t>01 Camión Volkswagen 26.220  Año 2011</t>
  </si>
  <si>
    <t>CXSC.49-1</t>
  </si>
  <si>
    <t>Maqman</t>
  </si>
  <si>
    <t>76.225.719-K</t>
  </si>
  <si>
    <t>ALZADA 12/04/22</t>
  </si>
  <si>
    <t xml:space="preserve">Maquinaria Marcelo  Cubillos Manzur Spa </t>
  </si>
  <si>
    <t>2 Minicargadores  marca case , modelo SR175, año 2017.   A) patente JSGK.91-1,  B)patente  JSGJ,41-9</t>
  </si>
  <si>
    <t>SR175</t>
  </si>
  <si>
    <t>A) JSGK.91-1,  B)  JSGJ,41-9</t>
  </si>
  <si>
    <t>Jocam</t>
  </si>
  <si>
    <t>76.680.378-4</t>
  </si>
  <si>
    <t>Jocam Construcciones Ingenieria Ltda.</t>
  </si>
  <si>
    <t>ALZADA 21/04/2022</t>
  </si>
  <si>
    <t>Ricardo Alberto Camps Camps</t>
  </si>
  <si>
    <t>1 Camioneta marca JAC, modelo T6 DCAB CE 2,0, año 2016</t>
  </si>
  <si>
    <t>T6 DCAB CE 2,0</t>
  </si>
  <si>
    <t>HZKC.65-4</t>
  </si>
  <si>
    <t xml:space="preserve">Transportes Giovanni </t>
  </si>
  <si>
    <t>76.496.419-5</t>
  </si>
  <si>
    <t>Transportes y  Logistica Giovanni SPA</t>
  </si>
  <si>
    <t>ALZADA 03/08/2022</t>
  </si>
  <si>
    <t xml:space="preserve">Transportes Nora Carrasco  Naranjo EIRL </t>
  </si>
  <si>
    <t>1 Tractocamion international, modelo 9800, año 2007</t>
  </si>
  <si>
    <t>YW.8628-6</t>
  </si>
  <si>
    <t>Transportes Logisitica Giovanni Spa</t>
  </si>
  <si>
    <t>3 Semirremolque, marca  rondon, modelo SR BS CO 12.40 HC Multi, año 2017</t>
  </si>
  <si>
    <t>HGJS12-6,  HGJS13-4,  HGJS88-6</t>
  </si>
  <si>
    <t>Vino tinto en barricas  por Vale de  prenda N°22274 por  U$79.397,48</t>
  </si>
  <si>
    <t>VP Endosado a Euro por Op.1</t>
  </si>
  <si>
    <t>Vino tinto en barricas  por Vale de  prenda N°22275 por  U$66.421,02</t>
  </si>
  <si>
    <t>VP Endosado a Euro por Op.2</t>
  </si>
  <si>
    <t>1 tractocamión  marca scania, modelo G400A, año 2017</t>
  </si>
  <si>
    <t>modelo G400A,</t>
  </si>
  <si>
    <t>JDZL.32-4</t>
  </si>
  <si>
    <t xml:space="preserve">C Diaz </t>
  </si>
  <si>
    <t>77.875.330-8</t>
  </si>
  <si>
    <t>Cofre y  Diaz Ltda</t>
  </si>
  <si>
    <t>Cofre y  Dfiaz Ltda.</t>
  </si>
  <si>
    <t>1 Retroexcavadora , mcarca john deere, modelo 310K año 2014</t>
  </si>
  <si>
    <t>310k 4x4</t>
  </si>
  <si>
    <t>GFTY.36-0</t>
  </si>
  <si>
    <t>Neumadiesel</t>
  </si>
  <si>
    <t>76.676.209-3</t>
  </si>
  <si>
    <t>Neimadiesel Servicios Insutriales Spa</t>
  </si>
  <si>
    <t xml:space="preserve">1 Maquina Industrial, marca Linde,  modelo H 160 D. año 2006. </t>
  </si>
  <si>
    <t>H-160 D</t>
  </si>
  <si>
    <t>WT.1991-7</t>
  </si>
  <si>
    <t xml:space="preserve">Maestranza Maersur Ltda. </t>
  </si>
  <si>
    <t>1 Camioneta, marca Mahindra,  modelo Pink Up.  XL DCAB año 2012</t>
  </si>
  <si>
    <t>Pink Up.  XL DCAB</t>
  </si>
  <si>
    <t>DHPH.94-5</t>
  </si>
  <si>
    <t>Vino tinto en barricas  por Vale de  prenda N°22280 por  U$28.946,64</t>
  </si>
  <si>
    <t>VP Endosado a Euro por Op.3</t>
  </si>
  <si>
    <t>Vino tinto en barricas  por Vale de  prenda N°22284 por  U$50.461,16</t>
  </si>
  <si>
    <t>VP Endosado a Euro por Op.4</t>
  </si>
  <si>
    <t xml:space="preserve">PTES O EN PROCESO: </t>
  </si>
  <si>
    <t>Tasui</t>
  </si>
  <si>
    <t>79.894.670-6</t>
  </si>
  <si>
    <t>Servicios Tasui S.A. (Grupo)</t>
  </si>
  <si>
    <t>Servicios Tasui S.A.</t>
  </si>
  <si>
    <t xml:space="preserve">Predio de 110.724 M2.  ubicado en sector Peñuelas,  Coquimbo(Parcela 219 D)  </t>
  </si>
  <si>
    <t xml:space="preserve">Predio  de 13,578 Has, mas construc 957 M2, ubicado en sector Peñuelas, Coquimbo(Parcela 219 A)  </t>
  </si>
  <si>
    <t>EN PROCESO  PTE DCTO DE RESPALDO 19/12/19. EJECUTIVO NO  HA  ENVIADO  INF</t>
  </si>
  <si>
    <t>2)inmueble  ubicado en calle San Martin 985. Temuco</t>
  </si>
  <si>
    <t>PROCESO DE ALZAMIENTO  AL 18/08 FUE INGRESADA AL CBR, LA DEMORA PORQUE TENIA PAGO PTES. DE CONST</t>
  </si>
  <si>
    <t xml:space="preserve">Luz Jimena Rocha Duran </t>
  </si>
  <si>
    <t>Inmueble ubicado en calle plaza del Rey Nº2196. Loteo Pto. De Alcala, Comuna Temuco</t>
  </si>
  <si>
    <t>LA SERENA</t>
  </si>
  <si>
    <t>SERVICIOS TASUI</t>
  </si>
  <si>
    <t>69.073.400-1</t>
  </si>
  <si>
    <t>MUNICIPALIDAD DE SAN ANTONIO</t>
  </si>
  <si>
    <t>RECOLECCION DE RESIDUOS DOMICILIARIOS, BARRIDO DE CALLES, TRANSPORTE Y DISPOSICION FINAL,.</t>
  </si>
  <si>
    <t>POLIZA DE SEGURO MAS AVAL</t>
  </si>
  <si>
    <t>8979-2018</t>
  </si>
  <si>
    <t>OSCAR FERNANDEZ</t>
  </si>
  <si>
    <t>POLIZA CON VTO. 31/10/24 90 DIAS DESPUES DE LA RECEPCION FINAL/ NOTIIFCACION REALIZADA EN SAN ANTONIO</t>
  </si>
  <si>
    <t xml:space="preserve">CONTRATOS PRENDADOS Y VENCIDOS </t>
  </si>
  <si>
    <t>APOQUINDO 2</t>
  </si>
  <si>
    <t>96.580.060-3</t>
  </si>
  <si>
    <t>ADEXUS SA</t>
  </si>
  <si>
    <t>96.689.310-9</t>
  </si>
  <si>
    <t>TRANSBANK SA</t>
  </si>
  <si>
    <t>REQUERIMIENTO DE OFERTA DE SERVICIOS PARA LA RED POS DE TRANSBANK</t>
  </si>
  <si>
    <t>LIBERTY CÍA DE SEGUROS GENERALES SA</t>
  </si>
  <si>
    <t>11997-2019</t>
  </si>
  <si>
    <t>PRENDA POR MM$1.200.- SEERV MES DE NOV-DIC/ENERO, GARANTIA  CREDITO PAGARE 12692</t>
  </si>
  <si>
    <t>TALCA</t>
  </si>
  <si>
    <t>76.173.457-1</t>
  </si>
  <si>
    <t xml:space="preserve">CONSTRUCTORA PROESSA SPA </t>
  </si>
  <si>
    <t>69.255.400-0</t>
  </si>
  <si>
    <t xml:space="preserve">MUNICIPALIDAD DE HUECHURABA </t>
  </si>
  <si>
    <t>CONSTRUCCION CENTROS CULTURAL DE HUECHURABA, COMUNA HUECHURABA</t>
  </si>
  <si>
    <t>11.278,80 UF</t>
  </si>
  <si>
    <t xml:space="preserve">POLIZA DE SEGURO A LA VISTA </t>
  </si>
  <si>
    <t>1544-2019</t>
  </si>
  <si>
    <t>TEODORO DURAN PALMA</t>
  </si>
  <si>
    <t>PRENDA POR EL TOTAL DEL CONTRATO (EN NORMALIZACION)</t>
  </si>
  <si>
    <t>61.933.800-6</t>
  </si>
  <si>
    <t>DIRECCION REGIONAL METROPOLITANA DE GENDARMERIA DE CHILE</t>
  </si>
  <si>
    <t>SOLUCION HIPERCONVERGENTE  PARA EL MEJORAMINETO DE LA INFRAESTRUCTORA TECNOLOGICA EN LA DIR. REG. METROPOLITANA</t>
  </si>
  <si>
    <t>CERT DE FIANZA INSUR 218101775</t>
  </si>
  <si>
    <t>3419-2019</t>
  </si>
  <si>
    <t>GERMAN ROUSEEAU</t>
  </si>
  <si>
    <t xml:space="preserve">PRENDA INSCRITA Y  NOTARIADA. </t>
  </si>
  <si>
    <t>CARTERA</t>
  </si>
  <si>
    <t>933.160 uf</t>
  </si>
  <si>
    <t>30.000 UF</t>
  </si>
  <si>
    <t>13484-2019</t>
  </si>
  <si>
    <t>PRENDA POR MM$800.- SEERV MES DE FEB-MARZO, GARANTIA  CREDITO PAGARE 12714</t>
  </si>
  <si>
    <t>NOTIFICADA EL 30/10/19 A GTE GENERAL, FINANZAS Y FISCAL  POR PG12714</t>
  </si>
  <si>
    <t>69.040.300-5</t>
  </si>
  <si>
    <t>MUNICIPALIDAD DE COQUIMBO</t>
  </si>
  <si>
    <t xml:space="preserve">SERVICIO DE RECOLECCIÓN , TRANSPORTE Y DISPOSICIÓN FINAL DE RESIDUOS SÓLIDOS DOMICILIARIOS BARRIDO DE CALLES Y FERIAS LIBRES </t>
  </si>
  <si>
    <t>7006-2017</t>
  </si>
  <si>
    <t xml:space="preserve">PRENDA POR TOTAL DEL CONTRATO (SE ADJ CONTRATO POR AUMENTO DE PLAZO Y CERTIFICADO POR FIEL CUMPLIMIENTO </t>
  </si>
  <si>
    <t>SIN OP</t>
  </si>
  <si>
    <t>CONCESION ADMINISTRATIVA DE SERVIICO DE ASEO DOMICILIARIO Y BARRIDO DE CALLES DE LA COMUNA DE LA  UNION</t>
  </si>
  <si>
    <t xml:space="preserve">VALE VISTA  O  BOLETA DE GTIA </t>
  </si>
  <si>
    <t>120 DIAS</t>
  </si>
  <si>
    <t>INSCRIPCION PRENDA 29/07/2019, 68307.058.- + IVA MENSUAL</t>
  </si>
  <si>
    <t>QUILLOTA</t>
  </si>
  <si>
    <t>77.050.525-9</t>
  </si>
  <si>
    <t>EMPRESA DE ASEO CORDILLERA SPA</t>
  </si>
  <si>
    <t>69.070.100-1</t>
  </si>
  <si>
    <t>MUNICIPALIDAD DE QUILLOTA</t>
  </si>
  <si>
    <t>SERVICIO DE RECOLECCION Y  TRANSPORTE DE RESIDUOS DOMICILIARIOS, LIMPIEZA Y  BARRIDO DE CALZADAS, ACERAS Y  ALCANTARILLAS</t>
  </si>
  <si>
    <t>650 UF</t>
  </si>
  <si>
    <t xml:space="preserve">POLIZA SEGURO </t>
  </si>
  <si>
    <t>1901-2019</t>
  </si>
  <si>
    <t>HUGO MONROY</t>
  </si>
  <si>
    <t>SE RECIBE CORREO  DE LEASING INFORMANDO  Y  ADJ EN PFD NO  ORIGINALES. CONTRATO  GARANTIZA OP. FACTORING Y  LEASING</t>
  </si>
  <si>
    <t>69.040.700-0</t>
  </si>
  <si>
    <t>MUNICIPALIDAD OVALLE</t>
  </si>
  <si>
    <t xml:space="preserve">SERVICIOS DE DISPOSICION FINAL DE RESIDUOS SOLIDOS Y  SERVICIOS DE RECOLECCION Y  TRANSPORTE DE RESIDUOS </t>
  </si>
  <si>
    <t>CERTIF DE FIANZA MAS AVAL</t>
  </si>
  <si>
    <t>7692-2020</t>
  </si>
  <si>
    <t>JESUS OSSES REVECO</t>
  </si>
  <si>
    <t xml:space="preserve">PTE. DE RECIBIR DCTOS.  EN STGO. CON OFICIO 008/20 DEL 15/12/20 SE PRORROGA CONTRATO.  CARTA  POR MANO A TRAVES DE NOTARIA EL 17/02/21. </t>
  </si>
  <si>
    <t xml:space="preserve">VIÑA DEL MAR </t>
  </si>
  <si>
    <t>79.840.520-9</t>
  </si>
  <si>
    <t>SOC. PROFESIONALES DE LA SEGURIDAD LTDA</t>
  </si>
  <si>
    <t xml:space="preserve">MUNICIPALIDAD DE OVALLE </t>
  </si>
  <si>
    <t>SERVICIOS DE GUARDIAS PARA RECINTOS MUNICPALES, PERIODO 2018-2020</t>
  </si>
  <si>
    <t>CERTIF DE FIANZA INSUR PAGADERO A LA VISTA</t>
  </si>
  <si>
    <t>3462-2018/1935-2019</t>
  </si>
  <si>
    <t>25-06-19/06-12-18</t>
  </si>
  <si>
    <t>LIDIA MARIA CHAHUA ISSA</t>
  </si>
  <si>
    <t>28-12-18/31-07-2019</t>
  </si>
  <si>
    <t>PRENDA POR TOTAL CONTRATO PARA GARANTIZAR CREDITOS ENLACE/ PRENDA POR RENOVACION DE SERVICIOS</t>
  </si>
  <si>
    <t>VIÑA DEL MAR /NORMALIZACION</t>
  </si>
  <si>
    <t>CONSTRUCOTRA TORRES DEL PAINE SPA</t>
  </si>
  <si>
    <t>69.060.700-K</t>
  </si>
  <si>
    <t>MUNICIPALIDAD QUINTEROS</t>
  </si>
  <si>
    <t>1) CONTRATO DE CONSTRUCCION PAVIMENTACION CALLE JOSE BRITO. 2) CONTRUCCION PAVIMENTO CALLE SALAS QUINTEROS POR 240 DIAS</t>
  </si>
  <si>
    <t xml:space="preserve">POLIZA DE SEGURO Y BG POR 5% POR FIEL CUMPLIMIENTO Y CORRECTA EJECUCION </t>
  </si>
  <si>
    <t>4406-2021</t>
  </si>
  <si>
    <t>LUIS FISHER YAVAR</t>
  </si>
  <si>
    <t xml:space="preserve">PRENDA  CON INGRESO AL REGISTRO DE PRENDA  REP. 109413, NOTARIADA CON FECHA DEL 24/03/2021.  PAGO DE LAS OBRAS POR EP. FONDOS GORE Y  FAC MESNUAL DEBE SER EMITIDA AL GORE. </t>
  </si>
  <si>
    <t>LEASING/CREDITO</t>
  </si>
  <si>
    <t>61.603.000-0</t>
  </si>
  <si>
    <t>FONDO NACIONAL DE SALUD (FONASA)</t>
  </si>
  <si>
    <t xml:space="preserve">31/05/21 (+ 3 MESES MÁS AGOSTO </t>
  </si>
  <si>
    <t>CONTRATO POR ARRIENDO Y CONTINUIDAD  OPERATIVA DE COMPUTADORES Y  NOTEBOOKS</t>
  </si>
  <si>
    <t>76673,43 USD</t>
  </si>
  <si>
    <t>23.335,7 USD</t>
  </si>
  <si>
    <t xml:space="preserve">CERTIFICADO POR FIEL 5% DEL CONTRATO POR CUMPLIMIENTO </t>
  </si>
  <si>
    <t>E/GRAL</t>
  </si>
  <si>
    <t>3222/2021</t>
  </si>
  <si>
    <t xml:space="preserve">NO SE ADJ NOTIFICACION SOLO IMAGEN EN FORMATO WORD Y CERTIFICACION  DE ESTA CON FECHA EL 30/04/21. SE ASJ CORREO DE ABOGADO </t>
  </si>
  <si>
    <t>Tandrea Lara</t>
  </si>
  <si>
    <t>76.161.262-K</t>
  </si>
  <si>
    <t xml:space="preserve"> Transportes Andrea del Rosario Lara Nuñez EIRL</t>
  </si>
  <si>
    <t>SINIESTRADO, ALZADA CON ESCRITURA ENVIADA</t>
  </si>
  <si>
    <t>Andrea del Rosario Lara Nuñez</t>
  </si>
  <si>
    <t>1 Camioneta,  marca Ford, año 2012.</t>
  </si>
  <si>
    <t>F150 Lariat DCAB full 4x4 AUT</t>
  </si>
  <si>
    <t>CLCV.10-6</t>
  </si>
  <si>
    <t>Const OH</t>
  </si>
  <si>
    <t>76.583.450-3</t>
  </si>
  <si>
    <t xml:space="preserve">Soc. Constructora OH Ltda  </t>
  </si>
  <si>
    <t>REMATADO POR ACREEDOR PREFERENTE. NO VIGENTE.</t>
  </si>
  <si>
    <t>Dpto N° 1006 Edificio City 2 en Calle Angol N° 47.  Concepción.</t>
  </si>
  <si>
    <t>Chillan/Normalizacion</t>
  </si>
  <si>
    <t>Tasacion realizada por Eprointa</t>
  </si>
  <si>
    <t>A y A Ing</t>
  </si>
  <si>
    <t>77.268.280-8</t>
  </si>
  <si>
    <t>A y A Ing. Mecanica Integral Ltda</t>
  </si>
  <si>
    <t>REMATADO POR EL LIQ. NO VIGENTE</t>
  </si>
  <si>
    <t xml:space="preserve">Camion Marca Ford Año 2010 </t>
  </si>
  <si>
    <t xml:space="preserve">Cargo 1722E </t>
  </si>
  <si>
    <t>CJJZ-89-7</t>
  </si>
  <si>
    <t>Transp. Cielo</t>
  </si>
  <si>
    <t>76.954.140-3</t>
  </si>
  <si>
    <t>Transportes Cielo Ltda.</t>
  </si>
  <si>
    <t>1 Bus, marca Mercedes Benz, modelo Sprinter 515, año 2013.</t>
  </si>
  <si>
    <t xml:space="preserve"> modelo Sprinter 515</t>
  </si>
  <si>
    <t>DLGS.91-2</t>
  </si>
  <si>
    <t>SMP</t>
  </si>
  <si>
    <t>76.234.609-5</t>
  </si>
  <si>
    <t>SMP Expeditorias y Transporte SPA .</t>
  </si>
  <si>
    <t>EJECUTADOS</t>
  </si>
  <si>
    <t>SMP Transp. Y Serv. S.A.</t>
  </si>
  <si>
    <t xml:space="preserve">3 Camiones; año 2011 y 2012. </t>
  </si>
  <si>
    <t>Calama/Normalizacion</t>
  </si>
  <si>
    <t>NO- Solo inf de abogado indicando valor total de vehiculos M$131.240.-</t>
  </si>
  <si>
    <t xml:space="preserve">  MDOS 106 Y MDOS 112</t>
  </si>
  <si>
    <t>CYHW-76-5 CYHW-78-1  DPJJ.68-3</t>
  </si>
  <si>
    <t>76.105.945-9</t>
  </si>
  <si>
    <t>Exp. Frutamerica S.A.</t>
  </si>
  <si>
    <t>Cia. LTR Global  INSIGHT</t>
  </si>
  <si>
    <t>nuevo endoso N°8</t>
  </si>
  <si>
    <t>Op. 18</t>
  </si>
  <si>
    <t xml:space="preserve">Endoso n°8, Póliza No. TCU20-20020-026 </t>
  </si>
  <si>
    <t>CONF IMP USD CERT FIANZA</t>
  </si>
  <si>
    <t>Urbano</t>
  </si>
  <si>
    <t>76.182.684-0</t>
  </si>
  <si>
    <t>Comercial Urbano Chile Ltda</t>
  </si>
  <si>
    <t>Insur</t>
  </si>
  <si>
    <t xml:space="preserve">FC IMP GAR FIANZA </t>
  </si>
  <si>
    <t>IF</t>
  </si>
  <si>
    <t xml:space="preserve">siniestrando  certificdo. Inf enviada a Insur. </t>
  </si>
  <si>
    <t>Saldo  pte.  Se gestiona cobro  judicial</t>
  </si>
  <si>
    <t>Tsalinas</t>
  </si>
  <si>
    <t>76.275.767-2</t>
  </si>
  <si>
    <t>Transportes Salinas SPA</t>
  </si>
  <si>
    <t>SIN MOVIMIENTO</t>
  </si>
  <si>
    <t>Roberto Antonio Salinas Leon  - Transp. Salinas e Hijo Ltda</t>
  </si>
  <si>
    <t>3 Camiones kenworth año 2012-2013 + 1 Camion chevrolet año 2010</t>
  </si>
  <si>
    <t>T-460 / FVR-1830</t>
  </si>
  <si>
    <t>DSBB-49-9 DSBB.51-1 / CGJ-10-8 / FFVT.79-0</t>
  </si>
  <si>
    <t>C Austral</t>
  </si>
  <si>
    <t>76.329.654-7</t>
  </si>
  <si>
    <t>Construnova Autral Spa</t>
  </si>
  <si>
    <t>Carlos Felipe Sanchez Inostroza</t>
  </si>
  <si>
    <t>1 camioneta blanca 4x4 marca Great Wall año 2012</t>
  </si>
  <si>
    <t xml:space="preserve">WINGLE 5 2.2 </t>
  </si>
  <si>
    <t>DKGY.13-8</t>
  </si>
  <si>
    <t>Se intentó cobrar judicialmente, pero como no se pudo notificar, no hubo posibilidad de incautar y rematar la garantía. Sigue vigente.</t>
  </si>
  <si>
    <t>Mcadiz</t>
  </si>
  <si>
    <t>13.695.255-2</t>
  </si>
  <si>
    <t>Marta Cadiz Carrillo</t>
  </si>
  <si>
    <t>Marta Cadiz</t>
  </si>
  <si>
    <t>Automovil marca Renault, modeo Clio Expression, año 2005</t>
  </si>
  <si>
    <t xml:space="preserve"> modelo clio expression 1.6</t>
  </si>
  <si>
    <t>yp.1320-7. año 2005</t>
  </si>
  <si>
    <t xml:space="preserve">NORMALIZACION </t>
  </si>
  <si>
    <t>Savoy SPA</t>
  </si>
  <si>
    <t>76.622.125-4</t>
  </si>
  <si>
    <t>Savoy Camiones y  Equipos Spa.</t>
  </si>
  <si>
    <t>Importadora Kranen Spa</t>
  </si>
  <si>
    <t>1 camioneta ford negra año 2016, modelo F-150 Lariat CC Sport 5.0</t>
  </si>
  <si>
    <t>HSFX.65-7</t>
  </si>
  <si>
    <t>Ing. Const. Mauricio Toro EIRL</t>
  </si>
  <si>
    <t>76.152.636-7</t>
  </si>
  <si>
    <t>Ing. y  Const. Mauricio Zamora Toro EIRL</t>
  </si>
  <si>
    <t xml:space="preserve">1 Camioneta, año 2015. marca Mitsubishi, modelo  L200 Katana CR 2.5 </t>
  </si>
  <si>
    <t xml:space="preserve"> HCYT.71-K</t>
  </si>
  <si>
    <t>96.163.000-2</t>
  </si>
  <si>
    <t>Inver. y Servicios Isis S.A.(Grupo)</t>
  </si>
  <si>
    <t>Sin movimiento con con Ek</t>
  </si>
  <si>
    <t>88.501.200-0</t>
  </si>
  <si>
    <t>Tasui Norte Sur S.A. (Grupo)</t>
  </si>
  <si>
    <t>Jcuevas</t>
  </si>
  <si>
    <t>9.544.992-1</t>
  </si>
  <si>
    <t>Jose Cuevas Vargas</t>
  </si>
  <si>
    <t>1 Camión,marca  freightlinrt, modelo FL80,  año  1997</t>
  </si>
  <si>
    <t>FL80</t>
  </si>
  <si>
    <t>SK-3906-8</t>
  </si>
  <si>
    <t>Gomez</t>
  </si>
  <si>
    <t>76.532.786-5</t>
  </si>
  <si>
    <t xml:space="preserve">Gomez y  Florido Ingenieria y  Construcción Ltda. </t>
  </si>
  <si>
    <t>1 Martillo de 7 pulgadas, Air Bursting. Marca Hammerhead, Modelo; siete pulgadas air reverse</t>
  </si>
  <si>
    <t>Modelo; siete pulgadas air reverse</t>
  </si>
  <si>
    <t>Piramide</t>
  </si>
  <si>
    <t>77.153.620-4</t>
  </si>
  <si>
    <t>Com. Piramide Spa</t>
  </si>
  <si>
    <t>2 Vehiculos:  Camion Hyundai año 2012 Peugeot Año 2012  Camioneta Kia año 2011</t>
  </si>
  <si>
    <t>Patner L 1 HDI, HD 68 STD , Frontier II Plus</t>
  </si>
  <si>
    <t>DPDJ-54-1 DYDH-20-7 CWYK-64-6</t>
  </si>
  <si>
    <t xml:space="preserve">Julio infante Cia Ltda </t>
  </si>
  <si>
    <t>78.198.430-2</t>
  </si>
  <si>
    <t>Automotriz Julio Infante y  Compañía Ltda</t>
  </si>
  <si>
    <t>Inmobiliaria e Inversiones La Colina Ltda</t>
  </si>
  <si>
    <t>1 Propiedad ubicada en pasaje la llaveria  Nº615, comuna Vitacura</t>
  </si>
  <si>
    <t>Se adjunta  solo  certificado  de avaluo. Ejecutiva aun sin enviar tasacion</t>
  </si>
  <si>
    <t xml:space="preserve">P y P </t>
  </si>
  <si>
    <t>78.774.330-7</t>
  </si>
  <si>
    <t xml:space="preserve">Transportes y  Servicios P y P Ltda. </t>
  </si>
  <si>
    <t>1 Tractocamion,  marca Volvo, modelo FH,  año 2015.</t>
  </si>
  <si>
    <t>FH</t>
  </si>
  <si>
    <t>DGHC.27-1</t>
  </si>
  <si>
    <t>Sacha</t>
  </si>
  <si>
    <t>8.328.014-k</t>
  </si>
  <si>
    <t xml:space="preserve">Sacha Ivan Razmilic </t>
  </si>
  <si>
    <t>Carolina Serrano Joerges</t>
  </si>
  <si>
    <t xml:space="preserve">Automóvil  Wolkswagen  Año 2012  </t>
  </si>
  <si>
    <t>Vento 2.0</t>
  </si>
  <si>
    <t>DWXP-36-8</t>
  </si>
  <si>
    <t xml:space="preserve">AL 31/07/20 EJECUTIVA NUNCA ENVIO EL CERTIFICADO  PARA ALZAR </t>
  </si>
  <si>
    <t>PRVEHIC/FACTORING (RD UF)</t>
  </si>
  <si>
    <t>Sn Pedro</t>
  </si>
  <si>
    <t>76.012.946-1</t>
  </si>
  <si>
    <t>Industrial San Pedro S.A.</t>
  </si>
  <si>
    <t>Transportes Alcapan Ltda.</t>
  </si>
  <si>
    <t>1 Camión marca Ford, año 1997</t>
  </si>
  <si>
    <t>Jcampos</t>
  </si>
  <si>
    <t>12.698.037-K</t>
  </si>
  <si>
    <t>Jorge Campos Gertosio</t>
  </si>
  <si>
    <t>1 Camioneta, marca Mahindra, Modelo New Pick Up DCAB  4X4, año 2016</t>
  </si>
  <si>
    <t>New Pick Up DCAB  4X4,</t>
  </si>
  <si>
    <t>HHSL.77-1</t>
  </si>
  <si>
    <t xml:space="preserve">HIPOTECA </t>
  </si>
  <si>
    <t>Vial Vives</t>
  </si>
  <si>
    <t>76.136.076-0</t>
  </si>
  <si>
    <t>Vial Vives -DSD S.A.</t>
  </si>
  <si>
    <t>Lote B plano de subdivision de la parcela nº29 de la ruta de chena, San Bernardo. Sup. Aprox. 17.049 mt2 (camino la Vara  03422 PC29 B)</t>
  </si>
  <si>
    <t>VALOR DE AVALUO FISCAL EN SII</t>
  </si>
  <si>
    <t>ROL DE AVALUO  Nº4.570-45</t>
  </si>
  <si>
    <t xml:space="preserve">compraventa de bien, como garantia a Euro con mandato de cobro. </t>
  </si>
  <si>
    <t>MService</t>
  </si>
  <si>
    <t>8.786.142-2</t>
  </si>
  <si>
    <t>Jose Miguel Solar (Magic Service)</t>
  </si>
  <si>
    <t xml:space="preserve">CASTIGADO </t>
  </si>
  <si>
    <t>Jose Miguel Solar</t>
  </si>
  <si>
    <t xml:space="preserve"> Casa en sitio N° 9 Lote 2 Cerro Negro.  Calama. </t>
  </si>
  <si>
    <t xml:space="preserve">PROCESO DE EJECUCION DE HIP.  ULTIMO VTO RD 01/07/19. </t>
  </si>
  <si>
    <t>POLIZA EN RENOVACION POR 6 MESES</t>
  </si>
  <si>
    <t>Bcollege</t>
  </si>
  <si>
    <t>76.017.191-3</t>
  </si>
  <si>
    <t xml:space="preserve">Soc. Educacional Boston College Huechuraba Ltda. </t>
  </si>
  <si>
    <t>Inversiones Macar Ltda.</t>
  </si>
  <si>
    <t>Parcerlas  Nº59,60,63 y 64. Ubicadas en el ex Fundo  La Bandera de Algarrobo, San Antonio. Quinta Región.</t>
  </si>
  <si>
    <t xml:space="preserve">Tasacion año 2015 entregada por ejecutivo </t>
  </si>
  <si>
    <t>76.110.673-2</t>
  </si>
  <si>
    <t xml:space="preserve">Soc. Educacional Boston College Alto Macul Ltda. </t>
  </si>
  <si>
    <t>76.349.947-2</t>
  </si>
  <si>
    <t>Inversiones Panul Ltda.</t>
  </si>
  <si>
    <t>Csan Andres Spa</t>
  </si>
  <si>
    <t>76.275.866-0</t>
  </si>
  <si>
    <t>Comercial San Andres Spa</t>
  </si>
  <si>
    <t xml:space="preserve">Jaime Rodriguez </t>
  </si>
  <si>
    <t>1 Station wagon, marca jeep, modelo Compass Sport 2.4 aut. año 2014</t>
  </si>
  <si>
    <t xml:space="preserve"> 1  Camion, año 2013, marca volkswagen, modelo constellation 31280.</t>
  </si>
  <si>
    <t>FSPY.98-0</t>
  </si>
  <si>
    <t>Mancilla y Valenzuela</t>
  </si>
  <si>
    <t>76.070.063-0</t>
  </si>
  <si>
    <t>Mancilla y Valenzuela Ltda</t>
  </si>
  <si>
    <t>SIN MOVIMIENTO / EJECUTIVA NUNCA ADJ CERTIFICADO PARA LIBERACIÓN</t>
  </si>
  <si>
    <t>Juan Mancilla Olave</t>
  </si>
  <si>
    <t>2 Camioneta marca Ford,  modelo Ranger XLS 4X4, AÑO 2019</t>
  </si>
  <si>
    <t>Ranger XLS</t>
  </si>
  <si>
    <t>LBGF.20-3 Y LBGF.20-5</t>
  </si>
  <si>
    <t xml:space="preserve">VALOR DE VEHICULO REVISADO EN SII TASACION </t>
  </si>
  <si>
    <t>OP. 55 DEL 05/05/21</t>
  </si>
  <si>
    <t>Servicios de Arrend. Y  Transp. Guillermo Iriola Rojas E.I.R.L.</t>
  </si>
  <si>
    <t>1 Camión marca international; año 2014. + 1 Maquina Industrial; marca Komatsu, año 2012.</t>
  </si>
  <si>
    <t>Modelo camion;4400. Maquinaria PC 208</t>
  </si>
  <si>
    <t>GFDW.29-K; DPZW.54-8 camionpor MM$38 y maquina MM$45.-</t>
  </si>
  <si>
    <t>rep. De prenda 692-2017</t>
  </si>
  <si>
    <t>1 Maquina industrial, año 2011, marca Heli y 1 Semiremolque, año 2011</t>
  </si>
  <si>
    <t>Patente: 1)DBYF.83-8 2)CFKP.19-0-39 JL.1468-9</t>
  </si>
  <si>
    <t>Pontenova</t>
  </si>
  <si>
    <t>76.110.370-9</t>
  </si>
  <si>
    <t xml:space="preserve">Soc. Com. Pontenova y  compañía Ltda. </t>
  </si>
  <si>
    <t xml:space="preserve">Com. Pontenova y  compañía Ltda. </t>
  </si>
  <si>
    <t>2 Maquinas Industrial marca John Deere año 2009, Marca Clark año 1985 y 1 Semiremolque año 2000</t>
  </si>
  <si>
    <t>03/08/2017 valor estimativo</t>
  </si>
  <si>
    <t>Sermar</t>
  </si>
  <si>
    <t>77.460.480-4</t>
  </si>
  <si>
    <t>Soc. de Asesorias, Servicios e Integraciones Maritimas Sermar Ltda.</t>
  </si>
  <si>
    <t>1 Camioneta  marca Kia Motors, año 2013, Modelo  Frontier 2.5</t>
  </si>
  <si>
    <t>Pto. Montt</t>
  </si>
  <si>
    <t>FGPB.26-8</t>
  </si>
  <si>
    <t>Antar</t>
  </si>
  <si>
    <t>77.807.670-5</t>
  </si>
  <si>
    <t>Inversiones Antar Ltda.</t>
  </si>
  <si>
    <t>Sociedad de Transportes Movil Spa</t>
  </si>
  <si>
    <t>1 Furgon marca Peugeot, Modelo Boxer Bluehdi 2.0, año 2019</t>
  </si>
  <si>
    <t>Boxer Bluehdi 2.0</t>
  </si>
  <si>
    <t>LBBB.13-1</t>
  </si>
  <si>
    <t>VALOR DE VEHICULO EN EL MERCADO . M$15.000</t>
  </si>
  <si>
    <t>Transsaqm</t>
  </si>
  <si>
    <t>76.998.845-9</t>
  </si>
  <si>
    <t>Arriendo de Maq. Transsaqm Spa</t>
  </si>
  <si>
    <t>Alexis Quispe Muraña</t>
  </si>
  <si>
    <t>1 Tractocamion, marca Mack, Modelo CXU 613E, año 2013.</t>
  </si>
  <si>
    <t>Modelo CXU 613E</t>
  </si>
  <si>
    <t>FWWJ.76-K</t>
  </si>
  <si>
    <t>Biomaq</t>
  </si>
  <si>
    <t>76.180.165-1</t>
  </si>
  <si>
    <t>Soc. Comercilaizadora y  Distribuidora Biomaq Ltda.</t>
  </si>
  <si>
    <t>Sebastian Egaña Contreras</t>
  </si>
  <si>
    <t>Lote 2  Manzana 1, ubicada en calle Alcalde Flores Millan Nº1834, comuna Chillan</t>
  </si>
  <si>
    <t>Chillan</t>
  </si>
  <si>
    <t>Se adjunta  solo  certificado  de avaluo (Valor liq estimativo  con un 70%)</t>
  </si>
  <si>
    <t>L Gutierrez</t>
  </si>
  <si>
    <t>12.793.544-0</t>
  </si>
  <si>
    <t>Leonardo Gutierrez Zuñiga</t>
  </si>
  <si>
    <t xml:space="preserve">1 Camioneta Nissan </t>
  </si>
  <si>
    <t xml:space="preserve">Nevara LE. 2.5 </t>
  </si>
  <si>
    <t>FBFV.88-7</t>
  </si>
  <si>
    <t>Ingraff</t>
  </si>
  <si>
    <t>76.276.701-5</t>
  </si>
  <si>
    <t>Graf. Ind. y Comercializadora  de BBySS Public. Ingraff Ltda. (Grupo Ingraff Ltda.)</t>
  </si>
  <si>
    <t>Andres Gutierrez Quilodran</t>
  </si>
  <si>
    <t>1 Camioneta Doge  año 2012</t>
  </si>
  <si>
    <t>PRENDAS EN PODER  DE NORMALIZACION DEL 30/01/2019 POR B. CORNEJO</t>
  </si>
  <si>
    <t>76.276.701-6</t>
  </si>
  <si>
    <t>Ricardo Gutierrez Quilodran</t>
  </si>
  <si>
    <t>1 Camioneta marca Ford, modelo F 150 Lariat. Año 2012</t>
  </si>
  <si>
    <t>DJFR.15-6</t>
  </si>
  <si>
    <t>tasacion realizada el 14/07/17</t>
  </si>
  <si>
    <t>Tec. Procesos Min.</t>
  </si>
  <si>
    <t>76.780.623-K</t>
  </si>
  <si>
    <t>Tecnologia en Procesos Mineros e Industriales Spa</t>
  </si>
  <si>
    <t xml:space="preserve">Mitzi Joyce Galindo </t>
  </si>
  <si>
    <t>1 Camioneta, marca Nissan, modelo NP300 DCAB2.3, año 2016.</t>
  </si>
  <si>
    <t>NP300 DCAB2.3</t>
  </si>
  <si>
    <t>HYKW.10-8</t>
  </si>
  <si>
    <t>VALOR DE VEHICULO EN EL MERCADO . M$5.000</t>
  </si>
  <si>
    <t>Borellana</t>
  </si>
  <si>
    <t>9.022.530-8</t>
  </si>
  <si>
    <t>Bernardo Orellana Arellano</t>
  </si>
  <si>
    <t>Bernardo Antonio Orellana Arellano</t>
  </si>
  <si>
    <t>1 Maquina Industrial marca shantui, modelo SE 210,  año 2014</t>
  </si>
  <si>
    <t xml:space="preserve">Calama </t>
  </si>
  <si>
    <t>SE.210</t>
  </si>
  <si>
    <t>GPHK.77-0</t>
  </si>
  <si>
    <r>
      <t xml:space="preserve">VALOR DE VEHICULO EN EL MERCADO . </t>
    </r>
    <r>
      <rPr>
        <b/>
        <sz val="8"/>
        <color rgb="FFFF0000"/>
        <rFont val="Calibri"/>
        <family val="2"/>
        <scheme val="minor"/>
      </rPr>
      <t>FALTA COMPROBANTE DE INGRESO</t>
    </r>
  </si>
  <si>
    <t>VCM</t>
  </si>
  <si>
    <t>76.445.564-9</t>
  </si>
  <si>
    <t xml:space="preserve">VCM Ingenieria Civil y Construcción Ltda. </t>
  </si>
  <si>
    <t>1 Camion, marca Merdeces Benz, Modelo 3.341A, año 2011</t>
  </si>
  <si>
    <t>3.341A</t>
  </si>
  <si>
    <t>CZXV.71-8</t>
  </si>
  <si>
    <t xml:space="preserve">VALOR DE VEHICULO EN TASACION DE SII . </t>
  </si>
  <si>
    <t>Hit</t>
  </si>
  <si>
    <t>77.292.200-0</t>
  </si>
  <si>
    <t xml:space="preserve">Ing de Proy Desarrollo  Est y  Servicios Hit Ltda. </t>
  </si>
  <si>
    <t xml:space="preserve">Ingenieria  de Proyectos, desarrollo, Estudios y Servicios H.I.T. Ltda. </t>
  </si>
  <si>
    <t>Equipo perforacion de superfiecie, marca Atlas Copco, modelo ROC D 7-LM. Y Motor Caterpillar , Modelo C7, año 2011</t>
  </si>
  <si>
    <t>1 Maquina Industrial, marca Atlas copco, modelo flexiroc D 6010, año 2012</t>
  </si>
  <si>
    <t>CGM</t>
  </si>
  <si>
    <t>76.275.538-6</t>
  </si>
  <si>
    <t xml:space="preserve">Sociedad Constructora CGM  Ltda. </t>
  </si>
  <si>
    <t>1 Camioneta marca KYC, modelo T31.5, AÑO 2020</t>
  </si>
  <si>
    <t>T31.5</t>
  </si>
  <si>
    <t>LVJC.13-9</t>
  </si>
  <si>
    <t xml:space="preserve">VALOR DE VEHICULO EN EL MERCADO </t>
  </si>
  <si>
    <t>Hipocampo</t>
  </si>
  <si>
    <t>77.084.121-6</t>
  </si>
  <si>
    <t xml:space="preserve">1 Camioneta, marca Jac, modelo T6 DCAB 2.0, AÑO 2016. </t>
  </si>
  <si>
    <t>modelo T6 DCAB 2.0</t>
  </si>
  <si>
    <t>SVS Servicios</t>
  </si>
  <si>
    <t>76.549.525-3</t>
  </si>
  <si>
    <t>SVS Servicios Integrales a la Mineria Spa</t>
  </si>
  <si>
    <t>Ana Madrid Ortiz</t>
  </si>
  <si>
    <t>1 Depto Nº1001, decimo  piso + estacionamiento Nº 95 y Bodega Nº54. ubicado en calle Carmen. Stgo.</t>
  </si>
  <si>
    <t>Tasacion entregada por cliente</t>
  </si>
  <si>
    <t>Mecamin</t>
  </si>
  <si>
    <t>76.736.471-7</t>
  </si>
  <si>
    <t>Mecamin Chile Spa</t>
  </si>
  <si>
    <t>2 Maquinas Industrial Marca Grove, Modelo T350 E, año 2004</t>
  </si>
  <si>
    <t>T350 E</t>
  </si>
  <si>
    <t>XS.8770-3 Y XS.8779-K</t>
  </si>
  <si>
    <t>VALOR DE VEHICULO EN EL MERCADO . MM$120 C/U</t>
  </si>
  <si>
    <t>Incomec</t>
  </si>
  <si>
    <t>76.801.451-5</t>
  </si>
  <si>
    <t>Incomec Spa</t>
  </si>
  <si>
    <t>1 Maquina industrial, marca Caterpillar, modelo 950L,  año 2021</t>
  </si>
  <si>
    <t>Modelo 950L Patente PSXV.17-9</t>
  </si>
  <si>
    <t>Jmessen</t>
  </si>
  <si>
    <t>15.994.132-9</t>
  </si>
  <si>
    <t>Jose Carlos Messen Guajardo</t>
  </si>
  <si>
    <t xml:space="preserve">1 Camioneta año 2013. marca DODGE </t>
  </si>
  <si>
    <t>RAM metalico</t>
  </si>
  <si>
    <t>FHFB.50-7</t>
  </si>
  <si>
    <t>HIPOTECA/LEASING</t>
  </si>
  <si>
    <t>TTabilo</t>
  </si>
  <si>
    <t>76.139.143-7</t>
  </si>
  <si>
    <t>Transportes Juan Emilio Tabilo E.I.R.L.</t>
  </si>
  <si>
    <t xml:space="preserve">Juan Emilio Tabilo Godoy </t>
  </si>
  <si>
    <t>1 Depto N°903 tipo C,  piso 9 de Ed Parque,año 2015 y 1 estac N°175, segundo subterraneo del edificio Parque.Calama</t>
  </si>
  <si>
    <t xml:space="preserve">Valor indicado en escritura de compraventa. No se cuenta con tasacion por  ser un bien nuevo. </t>
  </si>
  <si>
    <t xml:space="preserve">Santa Teresita </t>
  </si>
  <si>
    <t>76.425.197-0</t>
  </si>
  <si>
    <t>Empresa de Aseo Santa Teresita Spa</t>
  </si>
  <si>
    <t>Rafael Eduardo Pasten Aguirre</t>
  </si>
  <si>
    <t xml:space="preserve">2 Camiones Marca Ford, modelo cargo 1723E, Año 2015. </t>
  </si>
  <si>
    <t>A) HJGD.13.2,  B) HJGD12.4</t>
  </si>
  <si>
    <t>Tnavarrete</t>
  </si>
  <si>
    <t>76.350.307-0</t>
  </si>
  <si>
    <t>Transporte Navarrete  Sepulveda EIRL</t>
  </si>
  <si>
    <t>1 Camion marca mercedes Benz, modelo 172048, año 2006</t>
  </si>
  <si>
    <t>ZJ.9437-3XV</t>
  </si>
  <si>
    <t xml:space="preserve">ENTREGADA A NORMALIZACION </t>
  </si>
  <si>
    <t>Mct Comercial</t>
  </si>
  <si>
    <t>76.095.665-1</t>
  </si>
  <si>
    <t>MCT Comercial y Servicios Chile Limitada                                        </t>
  </si>
  <si>
    <t>1 Camión  marca Volkswagen, año 2012.</t>
  </si>
  <si>
    <t>Apoquindo 3</t>
  </si>
  <si>
    <t>Constellation 17190</t>
  </si>
  <si>
    <t>FCCV.92</t>
  </si>
  <si>
    <t xml:space="preserve"> Garantia  Deposito a plaza en EK. Por U$28.879.-</t>
  </si>
  <si>
    <t>OP -2427 DEL 16/06</t>
  </si>
  <si>
    <t>76.397.362-K</t>
  </si>
  <si>
    <t>Jacqueline Belmar Hernandez Servicios de Transp. EIRL</t>
  </si>
  <si>
    <t xml:space="preserve">Jacqueline Belmar Hernandez </t>
  </si>
  <si>
    <t>Chasis cabinado, marca Chevrolet, modelo  NQR 919, año 2016</t>
  </si>
  <si>
    <t xml:space="preserve"> NQR 919</t>
  </si>
  <si>
    <t>HYZH94-4</t>
  </si>
  <si>
    <t>Christiansen</t>
  </si>
  <si>
    <t>76.061.135-2</t>
  </si>
  <si>
    <t>Christiansen Ingenieria Ltda</t>
  </si>
  <si>
    <t xml:space="preserve">Automóvil  Mercedes Benz Año 2014  Motor 64282641409189 </t>
  </si>
  <si>
    <t>Station Wagon MI 350</t>
  </si>
  <si>
    <t>GRSW-53-3</t>
  </si>
  <si>
    <t>Fgonzalez</t>
  </si>
  <si>
    <t>16.078.052-5</t>
  </si>
  <si>
    <t>Fabian Gonzalez Lopez</t>
  </si>
  <si>
    <t>Transp. Por Carretera  Fabian Gonzalez Lopez EIRL</t>
  </si>
  <si>
    <t>1 Camión Volkswagen, modelo 8120, año 2005</t>
  </si>
  <si>
    <t>YN.6461-5</t>
  </si>
  <si>
    <t xml:space="preserve">Tinversiones Escanilla </t>
  </si>
  <si>
    <t>76.510.107-7</t>
  </si>
  <si>
    <t>Transportes e inversiones Felipe Escanilla Lizama EIRL</t>
  </si>
  <si>
    <t>1 Camion, marca Jac, modelo Urban hfc 1055, año 2016</t>
  </si>
  <si>
    <t>Urban HFC 1055 KN</t>
  </si>
  <si>
    <t>HLHF.73-7</t>
  </si>
  <si>
    <t>Bavaria</t>
  </si>
  <si>
    <t>76.024.444-9</t>
  </si>
  <si>
    <t xml:space="preserve">Com. Bavaria Ltda </t>
  </si>
  <si>
    <t>Com. Bavaria Ltda</t>
  </si>
  <si>
    <t>Camión kenworth año 1998</t>
  </si>
  <si>
    <t>T-800</t>
  </si>
  <si>
    <t>SB-5320-1</t>
  </si>
  <si>
    <t>Marriaza EIRL</t>
  </si>
  <si>
    <t>76.116.161-K</t>
  </si>
  <si>
    <t>Servicios Mecanicos, Electronicos, Hidraulicos y otros Mariana Arrianza Galdames EIRL</t>
  </si>
  <si>
    <t xml:space="preserve">1 Camioneta, marca Chevrolet, año 2014 , modelo Silverado LTZ III. </t>
  </si>
  <si>
    <t>Silverado LTZ III 4 WD5.3</t>
  </si>
  <si>
    <t>GKCB.13-4</t>
  </si>
  <si>
    <t>Kinvast</t>
  </si>
  <si>
    <t>76.775.044-7</t>
  </si>
  <si>
    <t>Kinvast Famuly  Wines Spa</t>
  </si>
  <si>
    <t xml:space="preserve">Factoring internacional con poliza de credito </t>
  </si>
  <si>
    <t>Op. N°3, ejecutivo inf que no hay  nuevo endoso por plazo, poliza cubre op</t>
  </si>
  <si>
    <t xml:space="preserve">GARANTIAS  GRUPO ERRAZURIZ </t>
  </si>
  <si>
    <t>HIPOTECAS Y PRENDAS</t>
  </si>
  <si>
    <t>Razón Social Cliente</t>
  </si>
  <si>
    <t>Saldo Deuda</t>
  </si>
  <si>
    <t xml:space="preserve">Monto Garantizado </t>
  </si>
  <si>
    <t>Sin Garantía</t>
  </si>
  <si>
    <t xml:space="preserve"> Garantia Real, valor liquidacion</t>
  </si>
  <si>
    <t>Descripcion del Bien</t>
  </si>
  <si>
    <t>T/ Garantia</t>
  </si>
  <si>
    <t>Tasacion  $ (valor liquidacion)</t>
  </si>
  <si>
    <t>,</t>
  </si>
  <si>
    <t>DESCRIP.</t>
  </si>
  <si>
    <t>GENERAL</t>
  </si>
  <si>
    <t>ESPECIFICA</t>
  </si>
  <si>
    <t>OBSERVAC</t>
  </si>
  <si>
    <r>
      <rPr>
        <b/>
        <sz val="8"/>
        <color indexed="10"/>
        <rFont val="Calibri"/>
        <family val="2"/>
      </rPr>
      <t>Hip</t>
    </r>
    <r>
      <rPr>
        <sz val="8"/>
        <color indexed="8"/>
        <rFont val="Calibri"/>
        <family val="2"/>
      </rPr>
      <t xml:space="preserve">:Inmueble  por 3 lotes: A) Lote 1 por  17.280 M2. B)  Lote 2 de 19.200 M2.C) Lote terreno de 45.300 M2.    Coronel Fundo Playa Negra. </t>
    </r>
  </si>
  <si>
    <t>FN</t>
  </si>
  <si>
    <t>FAC NAC DOLARES</t>
  </si>
  <si>
    <t>COSAYACH EXP.  MAR AZUL/SOC. CONT COSAYACH YODO,SALMONES CHILE LIMENTOS S.A./INTERAGO S.A./FORESTAL S.A./PESQUERA CENTRO SUR/CIA MINERA FLORIDA S.A./PESQUERA LITORAL SPA</t>
  </si>
  <si>
    <t xml:space="preserve">TASADOR INDICA  3º LOTE SE RECOMIENDA CONFIRMAR EL DOMINIO  </t>
  </si>
  <si>
    <t>96.538.430-8</t>
  </si>
  <si>
    <t>Cosayach  Exportadora S.A.</t>
  </si>
  <si>
    <r>
      <rPr>
        <b/>
        <sz val="8"/>
        <color indexed="10"/>
        <rFont val="Calibri"/>
        <family val="2"/>
      </rPr>
      <t>Hip+Prenda</t>
    </r>
    <r>
      <rPr>
        <sz val="8"/>
        <color indexed="8"/>
        <rFont val="Calibri"/>
        <family val="2"/>
      </rPr>
      <t>:Lote 3A comuna de Coronel,  por 34.000 M2. Prenda 4 galpones almacenaje, mas un galpón redes.</t>
    </r>
  </si>
  <si>
    <t>PG</t>
  </si>
  <si>
    <t xml:space="preserve"> CRED</t>
  </si>
  <si>
    <t xml:space="preserve">Interago S.A. </t>
  </si>
  <si>
    <t xml:space="preserve">Nueva ampliación:  prenda Galpones/ Hipotecas Predio Damas, Lote 3A y 3 lotes  </t>
  </si>
  <si>
    <t>99.555.220-5</t>
  </si>
  <si>
    <t>Forestal S.A.</t>
  </si>
  <si>
    <t>76.531.040-7</t>
  </si>
  <si>
    <t>Pesquera Centro Sur S.A.</t>
  </si>
  <si>
    <t xml:space="preserve">Compañía Minera Florida S.A. </t>
  </si>
  <si>
    <t>99.520.820-2</t>
  </si>
  <si>
    <t>Salmones Chile Alimentos S.A.</t>
  </si>
  <si>
    <t>Totales</t>
  </si>
  <si>
    <t>C L I E N T E</t>
  </si>
  <si>
    <t>D E U D O R</t>
  </si>
  <si>
    <t>Valor Docto $</t>
  </si>
  <si>
    <t>Estado</t>
  </si>
  <si>
    <t>tipo docto</t>
  </si>
  <si>
    <t>78.002.160-8 </t>
  </si>
  <si>
    <t xml:space="preserve">SCM COSAYACH SOLEDAD </t>
  </si>
  <si>
    <t>79.780.600-5</t>
  </si>
  <si>
    <t>CIDEF COMERCIAL S.A.</t>
  </si>
  <si>
    <t>76.572.496-1</t>
  </si>
  <si>
    <t>DFM S.A. (ex Cidef  S.A.)</t>
  </si>
  <si>
    <t>NUEVA RAZON SOCIAL A DFM /ANTES CIDEF S.A.</t>
  </si>
  <si>
    <t>94.827.000-5</t>
  </si>
  <si>
    <t>HOLDING AN TRADING S.A.</t>
  </si>
  <si>
    <t>96.623.770-8 </t>
  </si>
  <si>
    <t>CIA. DE SALITRE Y YODO CALACA S.A.</t>
  </si>
  <si>
    <t>96.630.310-7 </t>
  </si>
  <si>
    <t xml:space="preserve">SCM CORP. DE DES. DEL NORTE </t>
  </si>
  <si>
    <t>96.893.940-8</t>
  </si>
  <si>
    <t>TAMBILLOS SERVICIOS MINEROS S.A.</t>
  </si>
  <si>
    <t>96.894.000-7</t>
  </si>
  <si>
    <t>ENAPESA S.A.</t>
  </si>
  <si>
    <t>76.015.255-2</t>
  </si>
  <si>
    <t>OPERACIONES COSTERAS S.A.</t>
  </si>
  <si>
    <t>76.427.360-5</t>
  </si>
  <si>
    <t>CHINA CAR S.A.</t>
  </si>
  <si>
    <t>96.625.710-5</t>
  </si>
  <si>
    <t>SOC.  CONTRACTUAL MINERA COSAYACH YODO</t>
  </si>
  <si>
    <t>vigente /morosas(prorrogadas)</t>
  </si>
  <si>
    <t>facts</t>
  </si>
  <si>
    <t>76.298.300-1</t>
  </si>
  <si>
    <t>PESQUERA LITORAL  SPA</t>
  </si>
  <si>
    <t>SALMONES CHILE   S.A.</t>
  </si>
  <si>
    <t>PESQUERA MAR AZUL SPA</t>
  </si>
  <si>
    <t>Total deuda sin garantía</t>
  </si>
  <si>
    <t>CLIENTES ASOCIADOS A GARANTÍAS</t>
  </si>
  <si>
    <t>Restricciones</t>
  </si>
  <si>
    <t>Deuda</t>
  </si>
  <si>
    <t>Resumen $</t>
  </si>
  <si>
    <t>pg hasta MM$1.000</t>
  </si>
  <si>
    <t>nacional</t>
  </si>
  <si>
    <t>pg hasta MM$1.650</t>
  </si>
  <si>
    <t>comex</t>
  </si>
  <si>
    <t>Soc Contractual Minera Cosayach Yodo</t>
  </si>
  <si>
    <t>pg hasta MM$4.500</t>
  </si>
  <si>
    <t>96.657.460-7</t>
  </si>
  <si>
    <t>Pesquera Bahia Coronel S.A.</t>
  </si>
  <si>
    <t>leasing</t>
  </si>
  <si>
    <t>Pesquera  Litoral SPA</t>
  </si>
  <si>
    <t>total deuda</t>
  </si>
  <si>
    <t>Interago S.A.</t>
  </si>
  <si>
    <t>tot deuda cliente/deudor</t>
  </si>
  <si>
    <t>deudor s/gtia</t>
  </si>
  <si>
    <t>Total deuda cliente con garantías $</t>
  </si>
  <si>
    <t>2.-</t>
  </si>
  <si>
    <t>Total deuda  cliente sin garantía</t>
  </si>
  <si>
    <t xml:space="preserve">Total deuda (grupo como deudor sin garantia </t>
  </si>
  <si>
    <t>Totales  $</t>
  </si>
  <si>
    <t>DETALLE DE BIENES EN GARANTÍA</t>
  </si>
  <si>
    <r>
      <rPr>
        <b/>
        <sz val="8"/>
        <color rgb="FFFF0000"/>
        <rFont val="Calibri"/>
        <family val="2"/>
      </rPr>
      <t xml:space="preserve">Hip: </t>
    </r>
    <r>
      <rPr>
        <sz val="8"/>
        <color theme="1"/>
        <rFont val="Calibri"/>
        <family val="2"/>
      </rPr>
      <t xml:space="preserve">Predio las Damas, Litueche, 1.557,3 has. </t>
    </r>
  </si>
  <si>
    <t xml:space="preserve">G </t>
  </si>
  <si>
    <t>*</t>
  </si>
  <si>
    <r>
      <rPr>
        <b/>
        <sz val="8"/>
        <color indexed="10"/>
        <rFont val="Calibri"/>
        <family val="2"/>
      </rPr>
      <t>Hip</t>
    </r>
    <r>
      <rPr>
        <sz val="8"/>
        <color indexed="8"/>
        <rFont val="Calibri"/>
        <family val="2"/>
      </rPr>
      <t>:Fundo El Maiten, Graneros.</t>
    </r>
  </si>
  <si>
    <t>GARANTIAS  GRUPO TASUI</t>
  </si>
  <si>
    <t xml:space="preserve">Predio  de 12.592,67 M2 (Terreno) + 985,38  M2 (Servidumbre)+ 1.519,5 M2 (construccion) ubicado en sector Peñuelas, Coquimbo (Parcela 219 A)  </t>
  </si>
  <si>
    <t>C1, FZ</t>
  </si>
  <si>
    <t>PAGARE, FACTURAS</t>
  </si>
  <si>
    <t xml:space="preserve">Escritura firmada  2018 inscrita en CBR </t>
  </si>
  <si>
    <t>Hipoteca garantiza Inversiones Panul y  Servicios Tasui indicado en escritura 2017</t>
  </si>
  <si>
    <t xml:space="preserve">Predio de 108.503,00 M2 (Terreno) + 2.221,49 M2 (Servidumbre).  ubicado en sector Peñuelas,  Coquimbo  Parcela 219 D </t>
  </si>
  <si>
    <t>PARA ALZAR</t>
  </si>
  <si>
    <t>Total deuda con garantías $</t>
  </si>
  <si>
    <t xml:space="preserve">Leasing </t>
  </si>
  <si>
    <t>Información</t>
  </si>
  <si>
    <t>sin actividad comercial</t>
  </si>
  <si>
    <t xml:space="preserve"> Contratos prendados: </t>
  </si>
  <si>
    <t>FECHA PRENDA</t>
  </si>
  <si>
    <t>I. MUNICIPALIDAD DE COQUIMBO</t>
  </si>
  <si>
    <t>Servicio de recolección , transporte y disposición final de residuos sólidos domiciliarios y barrido de calles</t>
  </si>
  <si>
    <t>$ 68.500.000.-+ Iva  mensual durante la vigencia de contrato</t>
  </si>
  <si>
    <t>Mas Aval</t>
  </si>
  <si>
    <t>PRORRORGA CO con drecreto Nº757 del 27/04/20</t>
  </si>
  <si>
    <t>Servicio de recolección , transporte y disposición final de residuos sólidos, ferias libres</t>
  </si>
  <si>
    <t>I. MUNICIPALIDAD DE SAN ANTONIO</t>
  </si>
  <si>
    <t>Recolección de resiudos domiciliarios , barrido de calles , transporte y disposición final . Comuna San Antonio</t>
  </si>
  <si>
    <t>$ 128.500.000 mensual durante la vigencia de contrato</t>
  </si>
  <si>
    <t>$ 323.870.400</t>
  </si>
  <si>
    <t>Ref. 31/10/2024 . 90 días después de la recepción final</t>
  </si>
  <si>
    <t>I. MUNICIPALIDAD OVALLE</t>
  </si>
  <si>
    <t>Servicios de disposición final de residuos sólidos  ($39.101.934.-) y Recoleccion y Transporte de residuos solidos  ($70.532.829.-)</t>
  </si>
  <si>
    <t>Precio pactado por todo el proyecto</t>
  </si>
  <si>
    <t>Oficio 008/20 del 15/12/20 prorrogando contrato</t>
  </si>
  <si>
    <t>ALZAMIENTO  DEL LOTE 219D DE ESCRITURA AÑO 2003</t>
  </si>
  <si>
    <t>ESCRITURA DEL 2018 INDICA A.A. QUE NO  HUBO MODIFICACION DE LOS 110 MTS2 EN ALZAMIENTO DE ESTE AÑO</t>
  </si>
  <si>
    <t>Bienes hipotecados o prendados</t>
  </si>
  <si>
    <t>Actual propietario</t>
  </si>
  <si>
    <t>Rol</t>
  </si>
  <si>
    <t>Ubicación</t>
  </si>
  <si>
    <t>comuna</t>
  </si>
  <si>
    <t>TG</t>
  </si>
  <si>
    <t>Cob</t>
  </si>
  <si>
    <t>garantiza</t>
  </si>
  <si>
    <t>Rep.N</t>
  </si>
  <si>
    <t>Fecha.E</t>
  </si>
  <si>
    <t>Notaria</t>
  </si>
  <si>
    <t>Fecha CBR/RP</t>
  </si>
  <si>
    <t>fs/N° ingreso</t>
  </si>
  <si>
    <t>CBR/RP</t>
  </si>
  <si>
    <t>Prohibicion</t>
  </si>
  <si>
    <t>fs</t>
  </si>
  <si>
    <t>Tasación en UF ( valor liquidac)</t>
  </si>
  <si>
    <t>Tasacion  $ (valor liquidac)</t>
  </si>
  <si>
    <t>Tasación en UF (valor Com)</t>
  </si>
  <si>
    <t>Fecha Tasación y o Valor  Com</t>
  </si>
  <si>
    <t>T/DOCTO</t>
  </si>
  <si>
    <t>OBSERVAC 1</t>
  </si>
  <si>
    <t>OBSERVAC 2</t>
  </si>
  <si>
    <t>Pesquera centro Sur</t>
  </si>
  <si>
    <t>5017-19</t>
  </si>
  <si>
    <t>Fdo Playa negra</t>
  </si>
  <si>
    <t>Coronel</t>
  </si>
  <si>
    <t>H</t>
  </si>
  <si>
    <t>Pesquera  Bahia Coronel S.A.</t>
  </si>
  <si>
    <t>Sn Martin</t>
  </si>
  <si>
    <t>Baquedano Spa (cambio dueño)</t>
  </si>
  <si>
    <t>Salmones de Chile/Cosayach Exp</t>
  </si>
  <si>
    <t>2354 N°533</t>
  </si>
  <si>
    <t>Nota 1</t>
  </si>
  <si>
    <t xml:space="preserve">Baquedano Spa </t>
  </si>
  <si>
    <t>Pesq Mar Azul/Cosayach Yodo</t>
  </si>
  <si>
    <t>632 Nº415</t>
  </si>
  <si>
    <t>Inscrita el 31/05/17</t>
  </si>
  <si>
    <t>No incluye Pesquera Litoral</t>
  </si>
  <si>
    <t>Nota 8</t>
  </si>
  <si>
    <t>Compañía Minera Florida S.A./ Pesquera Litoral Spa / almones de Chile /Interago S.A. /Forestal S.A. /Pesquera Centro  Sur Spa.</t>
  </si>
  <si>
    <t>1588v Nº557</t>
  </si>
  <si>
    <t xml:space="preserve">FALTA PRHIBICION </t>
  </si>
  <si>
    <r>
      <rPr>
        <b/>
        <sz val="8"/>
        <color indexed="10"/>
        <rFont val="Calibri"/>
        <family val="2"/>
      </rPr>
      <t>Hip</t>
    </r>
    <r>
      <rPr>
        <sz val="8"/>
        <color indexed="8"/>
        <rFont val="Calibri"/>
        <family val="2"/>
      </rPr>
      <t xml:space="preserve">:Lote 3A comuna de Coronel,  por 34.000 M2. </t>
    </r>
  </si>
  <si>
    <t>5007-48</t>
  </si>
  <si>
    <t>6258 N°1814</t>
  </si>
  <si>
    <t>Bismark Spa (Ex Pesq Cto Sur)</t>
  </si>
  <si>
    <t>2350 N°531</t>
  </si>
  <si>
    <t>Nota 2</t>
  </si>
  <si>
    <t>630 Nº414</t>
  </si>
  <si>
    <t>Nota 9</t>
  </si>
  <si>
    <t>1587 Nº556</t>
  </si>
  <si>
    <r>
      <rPr>
        <b/>
        <sz val="8"/>
        <color indexed="10"/>
        <rFont val="Calibri"/>
        <family val="2"/>
      </rPr>
      <t>Prenda</t>
    </r>
    <r>
      <rPr>
        <sz val="8"/>
        <color indexed="8"/>
        <rFont val="Calibri"/>
        <family val="2"/>
      </rPr>
      <t>: Prenda 4 galpones de 10.080 mts2,almacenaje, mas un galpón redes, ubicado en Lote 3A de 2.640 mts2. Coronel</t>
    </r>
  </si>
  <si>
    <t>P</t>
  </si>
  <si>
    <t>Stgo</t>
  </si>
  <si>
    <t>Salmones de Chile/Ewos</t>
  </si>
  <si>
    <t>No alzada G/E</t>
  </si>
  <si>
    <t>Nota 3</t>
  </si>
  <si>
    <t>Inscrita el 23/05/17</t>
  </si>
  <si>
    <t>No incluye Pesquera Litoral/ Cosyach Exp</t>
  </si>
  <si>
    <t>Nota 6</t>
  </si>
  <si>
    <t>Falta certificado de prenda</t>
  </si>
  <si>
    <r>
      <rPr>
        <b/>
        <sz val="8"/>
        <color rgb="FFFF0000"/>
        <rFont val="Calibri"/>
        <family val="2"/>
      </rPr>
      <t>Hip :</t>
    </r>
    <r>
      <rPr>
        <sz val="8"/>
        <color theme="1"/>
        <rFont val="Calibri"/>
        <family val="2"/>
      </rPr>
      <t>Predio las Damas, Litueche, 1.557,3 has. eucaliptus</t>
    </r>
  </si>
  <si>
    <t>Inversiones Las Damas</t>
  </si>
  <si>
    <t>46-26</t>
  </si>
  <si>
    <t>oki</t>
  </si>
  <si>
    <t>Litueche</t>
  </si>
  <si>
    <t>335 N°335</t>
  </si>
  <si>
    <t xml:space="preserve">X3 </t>
  </si>
  <si>
    <t>95 N°95</t>
  </si>
  <si>
    <t>Nota 4</t>
  </si>
  <si>
    <t>Santelices</t>
  </si>
  <si>
    <t>96 Nº96</t>
  </si>
  <si>
    <t>FN/X3</t>
  </si>
  <si>
    <t>Inscrita el 14/06/17</t>
  </si>
  <si>
    <t>Nota 7</t>
  </si>
  <si>
    <t>Compañía Minera Florida S.A./ Pesquera Litoral Spa / Salmones de Chile /Interago S.A. /Forestal S.A. /Pesquera Centro  Sur Spa.</t>
  </si>
  <si>
    <t>335  Nº335</t>
  </si>
  <si>
    <r>
      <rPr>
        <b/>
        <sz val="8"/>
        <color rgb="FFFF0000"/>
        <rFont val="Calibri"/>
        <family val="2"/>
      </rPr>
      <t>Hip :</t>
    </r>
    <r>
      <rPr>
        <sz val="8"/>
        <rFont val="Calibri"/>
        <family val="2"/>
      </rPr>
      <t xml:space="preserve"> Fundo El Maitén, Graneros. Con 11 parcelas y  derechos de agua.</t>
    </r>
  </si>
  <si>
    <t>319-23/529/699/576/579/581/598/607/614 al 619/624</t>
  </si>
  <si>
    <t>Salmones de Chile/Cosayach Exp/Pesquera Mar Azul/Cosayach Yodo/Pesquera Litoral Spa</t>
  </si>
  <si>
    <t>2157 /2158/2159/2160 al 2170</t>
  </si>
  <si>
    <t>3089 al 3099/3100 al 3102</t>
  </si>
  <si>
    <t>X3 Y PG</t>
  </si>
  <si>
    <t>Inscrita el 17/08/17</t>
  </si>
  <si>
    <t>No Inluye Pesquera Bahia Coronel</t>
  </si>
  <si>
    <t>Nota 5</t>
  </si>
  <si>
    <r>
      <rPr>
        <b/>
        <sz val="8"/>
        <color rgb="FFFF0000"/>
        <rFont val="Calibri"/>
        <family val="2"/>
        <scheme val="minor"/>
      </rPr>
      <t>Hip:</t>
    </r>
    <r>
      <rPr>
        <sz val="8"/>
        <color rgb="FFFF0000"/>
        <rFont val="Calibri"/>
        <family val="2"/>
        <scheme val="minor"/>
      </rPr>
      <t xml:space="preserve"> </t>
    </r>
    <r>
      <rPr>
        <sz val="8"/>
        <color theme="1"/>
        <rFont val="Calibri"/>
        <family val="2"/>
        <scheme val="minor"/>
      </rPr>
      <t xml:space="preserve"> Sociedad Agricola Gandera  y Forestal Las Cruces S.A. Corresponde a Derecho Aprovechamiento  de agua  desde un pozo, ubicado  en parcela nº15</t>
    </r>
  </si>
  <si>
    <t xml:space="preserve"> Sociedad Agricola Gandera  y Forestal Las Cruces S.A. </t>
  </si>
  <si>
    <t>98-173</t>
  </si>
  <si>
    <t>Cosayach Exportadora S.A/ Cosayach Yodo/ Salmones Chile/ Pesquera Litoral/Pesquera Mar azul</t>
  </si>
  <si>
    <t>51 Nº94</t>
  </si>
  <si>
    <t>35 Nº59</t>
  </si>
  <si>
    <t>Notas:</t>
  </si>
  <si>
    <t>1.-  Hip 3 lotes, Coronel: No incluye Pesquera Litoral</t>
  </si>
  <si>
    <t>2.-  Hip Lote 3A, Coronel. No incluye Pesquera Lirotal</t>
  </si>
  <si>
    <t>3.-  Prenda 4 galpones + 1 redes:  No incluye Pesquera Litoral, Cosayach Export</t>
  </si>
  <si>
    <t>4.-  Hip Predio Las Damas, Litueche:  No incluye Pesquera Litoral</t>
  </si>
  <si>
    <t>5.-  Hip Fundo El Maiten, Derechos de agua : No incluye Pesq Bahia Coronel</t>
  </si>
  <si>
    <t xml:space="preserve">6.- Se adjunta nueva apliación de prenda por galpones garantizando  6 empresas. </t>
  </si>
  <si>
    <t>Del 31/05/19</t>
  </si>
  <si>
    <t xml:space="preserve">7.- Se adjunta nueva apliación de Hipoteca de Inversiones Las Damas  garantizando  6 empresas. </t>
  </si>
  <si>
    <t xml:space="preserve">8.- Se adjunta nueva apliación de Hipoteca de Baquedano  garantizando  6 empresas. </t>
  </si>
  <si>
    <t xml:space="preserve">9.- Se adjunta nueva apliación de Hipoteca de Bismark  garantizando  6 empresas. </t>
  </si>
  <si>
    <t>PENDIENTE:</t>
  </si>
  <si>
    <t xml:space="preserve">Se dio  aviso  que  se esta ampliando hipotecas del Fundo el Maiten </t>
  </si>
  <si>
    <t>ALZAMIENTOS</t>
  </si>
  <si>
    <t>1.</t>
  </si>
  <si>
    <r>
      <t>Hip :</t>
    </r>
    <r>
      <rPr>
        <sz val="8"/>
        <color theme="1"/>
        <rFont val="Calibri"/>
        <family val="2"/>
      </rPr>
      <t>3 parcelas ( Nº5,32 ,41. fundo El Maitén.)</t>
    </r>
  </si>
  <si>
    <t>Agrícola y  Viñedos  Tierruca S.A.</t>
  </si>
  <si>
    <t>HIP</t>
  </si>
  <si>
    <t>Alzamiento</t>
  </si>
  <si>
    <r>
      <t>Hip :</t>
    </r>
    <r>
      <rPr>
        <sz val="8"/>
        <color theme="1"/>
        <rFont val="Calibri"/>
        <family val="2"/>
      </rPr>
      <t xml:space="preserve"> Derechos de agua Aprovechamientos de agua  en 6,83 acciones en Graneros en Parcela Nº25, (no hipotecada) fundo  el Maitén.</t>
    </r>
  </si>
  <si>
    <t>1.-</t>
  </si>
  <si>
    <t>ALZAMIENTO HIPOTECAS ESPECIFICA POR DEUDA SALMONES DE CHILE/EWOS</t>
  </si>
  <si>
    <t>6262 N°1817</t>
  </si>
  <si>
    <t>6260 N°1815</t>
  </si>
  <si>
    <t>336 N°336</t>
  </si>
  <si>
    <t>Prenda con valor total antes del incendio</t>
  </si>
  <si>
    <r>
      <rPr>
        <b/>
        <sz val="8"/>
        <color rgb="FFFF0000"/>
        <rFont val="Calibri"/>
        <family val="2"/>
      </rPr>
      <t>Prenda: p</t>
    </r>
    <r>
      <rPr>
        <sz val="8"/>
        <color theme="1"/>
        <rFont val="Calibri"/>
        <family val="2"/>
      </rPr>
      <t>lantaciones 674 has, pino y eucaliptus</t>
    </r>
  </si>
  <si>
    <r>
      <rPr>
        <b/>
        <sz val="8"/>
        <color rgb="FFFF0000"/>
        <rFont val="Calibri"/>
        <family val="2"/>
      </rPr>
      <t>Prenda:</t>
    </r>
    <r>
      <rPr>
        <sz val="8"/>
        <color theme="1"/>
        <rFont val="Calibri"/>
        <family val="2"/>
      </rPr>
      <t>Predio las Damas, Litueche, 1.557,3 has. Mas prenda de plantaciones  674 has, pino y eucaliptus</t>
    </r>
  </si>
  <si>
    <r>
      <rPr>
        <b/>
        <sz val="8"/>
        <color rgb="FFFF0000"/>
        <rFont val="Calibri"/>
        <family val="2"/>
      </rPr>
      <t>Prenda:</t>
    </r>
    <r>
      <rPr>
        <sz val="8"/>
        <color theme="1"/>
        <rFont val="Calibri"/>
        <family val="2"/>
      </rPr>
      <t>Predio de plantaciones  135 has, pino y eucaliptus. Nota 5</t>
    </r>
  </si>
  <si>
    <t>1.- Alzamiento  de prendas por plantaciones de Pino y Eucaliptus, Litueche, con fecha de escritura el 08/08/17</t>
  </si>
  <si>
    <t>2.- (22/06/21)  ALZAMIENTO PARA PRENDA QUE FUE CONSTITUIDA EL AÑO 2019.- SE REALIZO PRENDA DESCONOCIENDO QUE ESTAS SE ENCONTRABAN ALZADAS EN EL AÑO 2017</t>
  </si>
  <si>
    <t>CENTRO DE SALUD  Y ESTETICA DEL VALLE LTDA</t>
  </si>
  <si>
    <t>76.977.468-8</t>
  </si>
  <si>
    <t>14.124.128-1</t>
  </si>
  <si>
    <t>TRANSP.  CONST, Y SERV. CRIBACH</t>
  </si>
  <si>
    <t>Copetrans</t>
  </si>
  <si>
    <t>77.514.987-6</t>
  </si>
  <si>
    <t>Victor Quispe Mamani</t>
  </si>
  <si>
    <t xml:space="preserve">1) Vehiculo Tractocamión, marca Volvo, Modelo FH,  año 2012. </t>
  </si>
  <si>
    <t>modelo FH</t>
  </si>
  <si>
    <t>Patente KGJY.13-3</t>
  </si>
  <si>
    <t>Maderas Entre Rios</t>
  </si>
  <si>
    <t>96.578.420-9</t>
  </si>
  <si>
    <t>Industria Maderera Entre Rios S.A.</t>
  </si>
  <si>
    <t>INSCRITA EN CBR STGO.</t>
  </si>
  <si>
    <t>1 Lote B del Loteo Manquehua,  ubicado en el sector Maquehua, de la comuna y provincia de Curico.   Superfie 15.900,00 M2</t>
  </si>
  <si>
    <t>Madera Mujica S.A.</t>
  </si>
  <si>
    <t>Grupo Errazuriz</t>
  </si>
  <si>
    <t>Vino tinto y blanco , sin embotellar, diferentes cepas  por Vale de  prenda N°22345 por  U$57.700,72</t>
  </si>
  <si>
    <t>XW</t>
  </si>
  <si>
    <t>Vino tinto y blanco , sin embotellar, diferentes cepas  por Vale de  prenda N°22354 por  U$62.837,20</t>
  </si>
  <si>
    <t>Articulos de  higiene personal    por Vale de  Prenda N°22324</t>
  </si>
  <si>
    <t xml:space="preserve">VP endosado a  Euro + Endoso n°12, Póliza No. TCU20-20020-026 </t>
  </si>
  <si>
    <t>1 TOMOGRAFO OP3D PRO PANO+ CEFA 1 SENSOR NUEVO SIN USO</t>
  </si>
  <si>
    <t>1 ECÓGRAFO MARCA GENERAL ELECTRIC MODELO VIVID IQ PREMIUM, AÑO 2022, NUEVO Y SIN USO.</t>
  </si>
  <si>
    <t>1 MAQUINA DE CORTE Y GRABADO LÁSER MARCA OREE LÁSER EQUIPMET, NUEVA SIN USO / PRENSA HIDRÁULICA DE CONTROL NUMÉRICO MODELO WADE 22T3200, NUEVO</t>
  </si>
  <si>
    <t>1 GRÚA HORQUILLA SEMI TODO TERRENO MARCA LIUGONG, MODELO CPCD25A - SERIE A, AÑO 2023, NUEVA SIN USO.</t>
  </si>
  <si>
    <t>1 SEMIRREMOLQUE FRIGORÍFICO MARCA GREAT DANE MODELO 3 REEFER, AÑO 2012, PRIMERA INSCRIPCIÓN EN CHILE</t>
  </si>
  <si>
    <t>1 CAMIÓN MARCA FOTON, MODELO AUMAN 4146 8X4 TOLVA RETARDER, AÑO 2023, NUEVO Y SIN USO.</t>
  </si>
  <si>
    <t>01 CAMION MARCA JAC MODELO HFC3430 8X4 E5, AÑO 2023, NUEVO SIN USO.</t>
  </si>
  <si>
    <t>96.675.820-8</t>
  </si>
  <si>
    <t>FORM SCAFF CHILE S.A.</t>
  </si>
  <si>
    <t>CAMIONETA MARCA VOLKSWAGEN MODELO SAVEIRO CABINA SIMPLE 4X2 EURO V, AÑO 2022, NUEVO SIN USO.</t>
  </si>
  <si>
    <t>77.136.861-1</t>
  </si>
  <si>
    <t>TRANSPORTES  GOMEZ SPA</t>
  </si>
  <si>
    <t>Cribach</t>
  </si>
  <si>
    <t>Etiquetas de fila</t>
  </si>
  <si>
    <t>Total general</t>
  </si>
  <si>
    <t>Suma de Monto Doctos $</t>
  </si>
  <si>
    <t>Suma de Saldo deuda $</t>
  </si>
  <si>
    <t>Suma de Monto garantizado $</t>
  </si>
  <si>
    <t>Suma de Gtía, Val liquid $</t>
  </si>
  <si>
    <t>78.334.060-8</t>
  </si>
  <si>
    <t>78.334.060-9</t>
  </si>
  <si>
    <t xml:space="preserve">VP POR VINO TINTO Y BLANCO  SIN EMBOTELLAR </t>
  </si>
  <si>
    <t>VP POR ARTICULOS DE HIGIENE PERSONAL</t>
  </si>
  <si>
    <t xml:space="preserve">ULTIMO VTO. </t>
  </si>
  <si>
    <t>sacar</t>
  </si>
  <si>
    <t>LEASEBACK EQUIPOS COMPUTACIONALES DETALLEDOS EN ANEXO CONTRATO.</t>
  </si>
  <si>
    <t>3 GRÚA HORQUILLA MARCA HANGCHA MODELO CPCD30-XRW10, AÑO 2022, NUEVA SIN USO.</t>
  </si>
  <si>
    <t>12 IMPRESORAS HP LASERJET COLOR MGD MFP E78330DN / 48 IMPRESORAS LASERJET MNG E57450DN COLOR 40PPM A4 / 7 IMPRESORAS LASERJET MNG E52645DW B/N 45PPM A4 / 5 BANDEJA ADICIONAL 550 HOJAS PARA M5XX / 62 BANDEJA ADICIONAL 550 HOJAS PARA M5XX / 5 IMPRESORAS HP LASERJET COLOR MGD MFP E78330DN</t>
  </si>
  <si>
    <t xml:space="preserve">
2 CAMIÓN MARCA MITSUBISHI-FUSO, MODELO CANTER 915 EURO V, AÑO 2022, NUEVO Y SIN USO. / 02 CARROCERÍA TÉRMINA PANEL MODELO PANEL CAR, AÑO 2022, NUEVA Y SIN USO / 02 EQUIPO DE FRÍO TSA-54-12V, NUEVO Y SIN USO</t>
  </si>
  <si>
    <t>01 BUS MERCEDES BENZ LO-916/48, MODELO CARROCERÍA SENIOR RURAL G6 LO-916/48 EURO V 4.800 EE - 9.155 LARGO, 34 ASIENTOS, AÑO 2022 NUEVO Y SIN USO</t>
  </si>
  <si>
    <t>01 CAMIÓN MARCA IVECO MODELO TRAKKER HI LAND AD380T50, NUMERO DE MOTOR 257488, NUMERO DE CHASIS WJME3TUS4JC381497, PATENTE KFKZ.47-5 AÑO 2018, USADO.</t>
  </si>
  <si>
    <t>Op. Leasing  con tipo de bien por: 01 Tractocamión marca Scania modelo R480A , número motor 8283492, número chasis 9BSR6X400H3894611, patente JFTX.14, año 2017, usado.</t>
  </si>
  <si>
    <t>77.029.901-2</t>
  </si>
  <si>
    <t>Const. Joel</t>
  </si>
  <si>
    <t>Arquitectura y Construcción Joel San Martin E.I.R.L.</t>
  </si>
  <si>
    <t>Joel San Martin Torres</t>
  </si>
  <si>
    <t>1 Furgon, año 2004, marca Peugeot, modelo  Partner Tole 1,9</t>
  </si>
  <si>
    <t xml:space="preserve">Plataforma digital </t>
  </si>
  <si>
    <t>XA.5925-3</t>
  </si>
  <si>
    <t xml:space="preserve"> modelo  Partner Tole 1,9</t>
  </si>
  <si>
    <t xml:space="preserve">Jose  Molina Herrera </t>
  </si>
  <si>
    <t>RFZT.70-4</t>
  </si>
  <si>
    <t>1 camión , marca JMC, Modelo Conquer 5.5 T SC, año 2021</t>
  </si>
  <si>
    <t>Conquer 5.5 T SC</t>
  </si>
  <si>
    <t>Jmolina</t>
  </si>
  <si>
    <t>14.055.367-0</t>
  </si>
  <si>
    <t xml:space="preserve">Jose Molina Herrera </t>
  </si>
  <si>
    <t>MARIA CRISTINAS  PINEDA</t>
  </si>
  <si>
    <t>76.658.241-9</t>
  </si>
  <si>
    <t>CONSTRUCTORA CALAFQUEN SPA</t>
  </si>
  <si>
    <t>01 EXCAVADORA SOBRE ORUGAS MARCA DOOSAN MODELO DX140LC NUEVA Y SIN USO AÑO 2023</t>
  </si>
  <si>
    <t xml:space="preserve">NO </t>
  </si>
  <si>
    <t>NO</t>
  </si>
  <si>
    <t>B.VALDERIA</t>
  </si>
  <si>
    <t>OP. 3967</t>
  </si>
  <si>
    <t>LINEA INDICA QUE  WARRANT SE LIBERA UNA VEZ RECIBIDO EL SWIFT DE PAGO DEL CLIENTE AL PROVEEDOR  (DEUDA $429.755.000) FALTA PRORROGA  Y END VP</t>
  </si>
  <si>
    <t>VP Endosado a Euro por Op.185484 del 12/10/22</t>
  </si>
  <si>
    <t>VP Endosado a Euro por Op.185940 del 20/10/22</t>
  </si>
  <si>
    <t>Vino tinto y blanco , sin embotellar, diferentes cepas  por Vale de  prenda N°22357 por  U$94.242,04</t>
  </si>
  <si>
    <t>Vino tinto y blanco, sin embotellar, diferentes cepas  por Vale de  prenda N°22360 por  U$78.488,50</t>
  </si>
  <si>
    <t xml:space="preserve">RD CON  GTIA.  WARRANT EN U$ </t>
  </si>
  <si>
    <t>VP Endosado a Euro por  Op 189993  del 29/12/22 por RD</t>
  </si>
  <si>
    <t xml:space="preserve"> CREDITO GTIA.  WARRANT EN U$</t>
  </si>
  <si>
    <t>Gildemeister</t>
  </si>
  <si>
    <t>79.649.140-K</t>
  </si>
  <si>
    <t>Automotora Gildemeister Spa</t>
  </si>
  <si>
    <t xml:space="preserve">VP Endosado a Euro por Op.189808  del  27/12/22 </t>
  </si>
  <si>
    <t>Vehículos modelo creta, 120 B13 y x55FLTMT por Vale de  prenda N°22364  por  U$1.381.236,22</t>
  </si>
  <si>
    <t xml:space="preserve"> Endoso de Transacción N°3,  Póliza N°TCU22-40043-026</t>
  </si>
  <si>
    <t>Multitecnica S.A.</t>
  </si>
  <si>
    <t xml:space="preserve">Op. 3431 ver </t>
  </si>
  <si>
    <t xml:space="preserve">Endoso n°9, Póliza No. TCU22-40043-026 </t>
  </si>
  <si>
    <t xml:space="preserve">Endoso n°11, Póliza No. TCU22-40043-026 </t>
  </si>
  <si>
    <t xml:space="preserve">Endoso N°6 Póliza N°. TCU22-40043-026  </t>
  </si>
  <si>
    <t>OP. N°3431 DEL 26/10/22  O OP. 3600 DEL 16/12. VALE DE PRENDA + POLIZA  CREDITO ASOCIADA A PAGARE DE RESPALDO</t>
  </si>
  <si>
    <t xml:space="preserve">OP. N°189993  29/12/2022  DE RD + VALE DE  PRENDA  </t>
  </si>
  <si>
    <t>REC DE DEUDA</t>
  </si>
  <si>
    <t>AUTOMOTORA GILDEMESITER SPA</t>
  </si>
  <si>
    <t>VP VEHICULOS, MODELO CRETA, 120 B13 Y X55FLTMT</t>
  </si>
  <si>
    <t>OP. N°189808 DEL  27/12/2022 , CORRESPONDIENTE A FACTORING FINANCIERO  + V DE PRENDA</t>
  </si>
  <si>
    <t>3°RENOVACION DE POLIZA  N° TCU22-40043-026 TOMADA POR EUROCAPITAL S.A.</t>
  </si>
  <si>
    <t>PERIODO DE APEGO : 01/11/22 AL 01/11/2023</t>
  </si>
  <si>
    <t>VTO. POR ENDOSOS AL 2024</t>
  </si>
  <si>
    <t>N° TCU21-20032-026</t>
  </si>
  <si>
    <t xml:space="preserve">2°RENOVACION DE POLIZA   </t>
  </si>
  <si>
    <t>PERIODO DE POLIZA: 01/11/2022 HASTA 23/05/2024</t>
  </si>
  <si>
    <t>CON VTO AL 23/05/23</t>
  </si>
  <si>
    <t xml:space="preserve"> Endoso  de Transacción N°1  por  Póliza N°TCU22-40043-026 </t>
  </si>
  <si>
    <t xml:space="preserve"> Endoso  de Transacción N°2  por  Póliza N°TCU22-40043-026 </t>
  </si>
  <si>
    <t xml:space="preserve"> Endoso  de Transacción N°3  por  Póliza N°TCU22-40043-026 </t>
  </si>
  <si>
    <t xml:space="preserve"> Endoso  de Transacción N°10  por  Póliza N°TCU22-40043-026 </t>
  </si>
  <si>
    <t xml:space="preserve"> Endoso  de Transacción N°12  por  Póliza N°TCU22-40043-026 </t>
  </si>
  <si>
    <t xml:space="preserve"> Endoso  de Transacción N°11  por  Póliza N°TCU22-40043-026 </t>
  </si>
  <si>
    <t xml:space="preserve"> Endoso  de Transacción N°5  por  Póliza N°TCU22-40043-026 </t>
  </si>
  <si>
    <t xml:space="preserve"> Endoso  de Transacción N°6  por  Póliza N°TCU22-40043-026 </t>
  </si>
  <si>
    <t xml:space="preserve"> Endoso  de Transacción N°8  por  Póliza N°TCU22-40043-026 </t>
  </si>
  <si>
    <t>PROXIMA 4° CUOTA  23/03/2023</t>
  </si>
  <si>
    <t>FALTA COMPROBANTE DE INGRESO EN RVM</t>
  </si>
  <si>
    <t xml:space="preserve">Alzado </t>
  </si>
  <si>
    <t>vigente para Op. leasing</t>
  </si>
  <si>
    <t xml:space="preserve">DEUDA GRUPO ERRAZURIZ </t>
  </si>
  <si>
    <t>total gtia (hip)</t>
  </si>
  <si>
    <t>COSAYACH NITRATOS S.A.</t>
  </si>
  <si>
    <t>1 Camioneta marca Volkswagen. Modelo amarok Highline 2.0, año 2020</t>
  </si>
  <si>
    <t xml:space="preserve">1 Camioneta marca Mazda,  modelo  new BT 50 DCAB SDX 4X4,  año 2016  </t>
  </si>
  <si>
    <t>1 camioneta  marca dodge, modelo 2500 laramie, año 2019</t>
  </si>
  <si>
    <t>1 Maquina industrial, marca terex demag, modelo AC100, año 2010</t>
  </si>
  <si>
    <t>1 Maquina  de perforación hidraulico industrial, marca  furukawa, modelo HCR 1200 EDII, año 2019</t>
  </si>
  <si>
    <t xml:space="preserve">TOTALES </t>
  </si>
  <si>
    <t>SINIESTRADO ENDOSO</t>
  </si>
  <si>
    <t>SUBTOTALES SOLO CON POLIZA</t>
  </si>
  <si>
    <t>POLIZA DE CREDITO + WARRANTS</t>
  </si>
  <si>
    <t>Total</t>
  </si>
  <si>
    <t>TOTAL GENERAL</t>
  </si>
  <si>
    <t>Vino tinto y blanco, sin embotellar, diferentes cepas  por Vale de  prenda N°22392 por  U$26.648,10</t>
  </si>
  <si>
    <t>VP Endosado a Euro por Op.181520 del  24/01/23</t>
  </si>
  <si>
    <t>Op. 3189</t>
  </si>
  <si>
    <t>Con poliza de credito, Endoso n°9, Póliza No. TCU22-40043-026   Op. 3600</t>
  </si>
  <si>
    <t>76.351.947-3</t>
  </si>
  <si>
    <t>SANADENT S.A.</t>
  </si>
  <si>
    <t>BRENNI RENTAL SPA</t>
  </si>
  <si>
    <t>INDUSTRIAL SAN PEDRO S.A.</t>
  </si>
  <si>
    <t>77.333.734-9</t>
  </si>
  <si>
    <t>MAQUINARIAS Y EQUIPOS HERRERA LTDA.</t>
  </si>
  <si>
    <t>8 SILLONES DENTALES ANTHOS ITALIA, A3 PLUS CONTINENTAL, NUEVOS Y SIN USO. / PABELLÓN DENTAL COMPUESTO POR: 1 CAMILLA MEDPEJ MODELO CG7000D, 1 LÁMPARA PARA PABELLÓN LUVIS MODELO S 200 DE COREA Y 1 CARRO DE ASPIRACIÓN CATTANI ITALIA MODELO ASPIJET 6 / EQUIPO DE RAYOS MARCA MYRAY DE ITALIA, MODELO HYPERION X5 2D Y 3D, INCLUYE COMPUTADOR MÁS ESTABILIZADOR DE VOLTAJE.</t>
  </si>
  <si>
    <t>1 MAMÓGRAFO DIGITAL DIRECTO SELENIA 2D RF, AÑO 2013, REACONDICIONADO.</t>
  </si>
  <si>
    <t>1 MÁQUINA REASERRADORA DE 4 CABEZALES DE 2 PULGADAS, NUEVA SIN USO.</t>
  </si>
  <si>
    <t>4 CAMIONETA MARCA MAXUS MODELO T60 4X4 GLX D20 ABS NUEVO Y SIN USO AÑO 2023.</t>
  </si>
  <si>
    <t>1 EXCAVADORA HIDRÁULICA SOBRE ORUGAS MARCA KOMATSU MODELO PC220LC-8MO, AÑO 2023, NUEVA SIN USO</t>
  </si>
  <si>
    <t>Sanadent</t>
  </si>
  <si>
    <t>Sanadent S.A.</t>
  </si>
  <si>
    <t>76.904.951-7</t>
  </si>
  <si>
    <t>San Pedro</t>
  </si>
  <si>
    <t>Maq. Herrera</t>
  </si>
  <si>
    <t>Garantiza Op.  190320  05/01/23 Op.192065 01/02/23 Op. 192889 15/02/23  Op. 194533 del 14/03/23</t>
  </si>
  <si>
    <t>Vino tinto  y blanco sin embotellar y en barricas   por Vale de  prenda N°22417 por  U$100.889,04</t>
  </si>
  <si>
    <t>Vino tinto  y blanco sin embotellar y en barricas   por Vale de  prenda N°22428 por  U$123.500,56</t>
  </si>
  <si>
    <t>Vino tinto y blanco , sin embotellar,   por Vale de  prenda N°22447 por  U$83.300,18</t>
  </si>
  <si>
    <t>VP Endosado a Euro por Op.195349 F-420 DEL 24/03/23</t>
  </si>
  <si>
    <t>FZ -PS DOL GAR POLIZA</t>
  </si>
  <si>
    <t>76.075.072-7</t>
  </si>
  <si>
    <t>Tecnopapel</t>
  </si>
  <si>
    <t>Tecnopapel S.A.</t>
  </si>
  <si>
    <t>Asland</t>
  </si>
  <si>
    <t>76.108.071-7</t>
  </si>
  <si>
    <t>INSCRITA EN EL CBR</t>
  </si>
  <si>
    <t>Op. 188918-189125-189424-190481</t>
  </si>
  <si>
    <t>Sin poliza de seguro  Internacional / con descto. De liberacion parcial  (op 3866-3865-3863-3868-3856-3869-3650-3867)</t>
  </si>
  <si>
    <t>cambio de prenda sermar por  camion año 2014</t>
  </si>
  <si>
    <t xml:space="preserve">mutuo hipotecario por aninat </t>
  </si>
  <si>
    <t xml:space="preserve">Sociedad de Transp. Arrend y Serv. Semar Ltda. </t>
  </si>
  <si>
    <t>1 Maquina industrial, marcar Komatsu, modelo PC200-8, año 2012.</t>
  </si>
  <si>
    <t xml:space="preserve"> modelo PC200-8, año 2012.</t>
  </si>
  <si>
    <t>patente DSTC.65-4</t>
  </si>
  <si>
    <t>Prenda constituida año 2017</t>
  </si>
  <si>
    <t xml:space="preserve">Ser. Arrend. Y  Transp. Guillermo Iriola Rojas E.I.R.L. y  Soc.  Transp. Arrend y Serv. Semar Ltda. </t>
  </si>
  <si>
    <t xml:space="preserve">Prenda constituida 2023 por 4 vehiculos </t>
  </si>
  <si>
    <t>76.141.685-5</t>
  </si>
  <si>
    <t xml:space="preserve">Pto. Montt </t>
  </si>
  <si>
    <t>1 Tractocamion , marca Scania, modelo G360A, año 2015.</t>
  </si>
  <si>
    <t>G360A</t>
  </si>
  <si>
    <t>HCKW.21-6</t>
  </si>
  <si>
    <t>PRENDA AÑO 2019</t>
  </si>
  <si>
    <t xml:space="preserve">2 Maquina Industrial, marca Haulotte, modelo HTL3210,  año 2017  </t>
  </si>
  <si>
    <t xml:space="preserve"> HTL3210</t>
  </si>
  <si>
    <t>JVKP.52-5 / JGSP.91-9</t>
  </si>
  <si>
    <t>NUEVAS PRENDAS CON FECHA DE ENERO 23</t>
  </si>
  <si>
    <t>Ingenieria y Construccion Franco Anconetani Spa</t>
  </si>
  <si>
    <t>1 Tractocamion , marca Man, modelo 26.430 BLS, año 2008. /1 Semirremolque marca gooseneck, modelo Srlow boy año 2023 / 1  Automovil  marca Mercedes Benz, modelo CLS 350, año 2012</t>
  </si>
  <si>
    <t>77.337.704-9</t>
  </si>
  <si>
    <t>Ingenieria y Construccion  Ancona Spa</t>
  </si>
  <si>
    <t>Ancona</t>
  </si>
  <si>
    <t>BFHH.65-8 /PWWY.28-1 / DPBF.80-0</t>
  </si>
  <si>
    <t>26.430 BLS / Srlow boy / CLS 350,</t>
  </si>
  <si>
    <t>VALOR UF AL 31/03/2023</t>
  </si>
  <si>
    <t>SERVICIOS NETTLE HERMANOS LIMITADA</t>
  </si>
  <si>
    <t>SOC.TRANSPORTE TERRESTRE ARGEL LTDA.</t>
  </si>
  <si>
    <t>TRANSPORTES CAM LIMITADA</t>
  </si>
  <si>
    <t>SERVICIOS MINEROS CORTES LTDA</t>
  </si>
  <si>
    <t xml:space="preserve">YOSAM MAQUINARIAS LIMITADA              </t>
  </si>
  <si>
    <t xml:space="preserve">INVERSIONES CARDIO CENTER SPA           </t>
  </si>
  <si>
    <t>PROINVERSION (MODIFICACION OP.3991)</t>
  </si>
  <si>
    <t xml:space="preserve">FOGAIN </t>
  </si>
  <si>
    <t xml:space="preserve">PROINVERSION </t>
  </si>
  <si>
    <t>76.141.686-3</t>
  </si>
  <si>
    <t>76.064.281-9</t>
  </si>
  <si>
    <t>76.955.157-3</t>
  </si>
  <si>
    <t>77.754.200-1</t>
  </si>
  <si>
    <t>77.210.924-5</t>
  </si>
  <si>
    <t>77.455.822-5</t>
  </si>
  <si>
    <t xml:space="preserve">TRANSPORTES ALRASSI LTDA. </t>
  </si>
  <si>
    <t>76.955.086-0</t>
  </si>
  <si>
    <t>CGI SOLUCIONBES SPA</t>
  </si>
  <si>
    <t>77.402.069-1</t>
  </si>
  <si>
    <t>EQUIPOS RENTAL SPA</t>
  </si>
  <si>
    <t>76.863.682-6</t>
  </si>
  <si>
    <t>MODIFICACION DE CONTRATO OP. 3991 SOLICITADA POR AREA COMERCIAL CAMBIO FECHA VENCIMIENTO.</t>
  </si>
  <si>
    <t>VENCIDO TERMINADO</t>
  </si>
  <si>
    <t>1 CAMIÓN MARCA JAC MODELO HFC1120KN_E5_CH_AC, AÑO 2023, NUEVO SIN USO / 2 CAMIÓN MARCA JAC MODELO HFC1135KN_E5_CH_AC, AÑO 2023, NUEVO SIN USO</t>
  </si>
  <si>
    <t xml:space="preserve"> 01 CAMIÓN MARCA HINO MODELO FD 1121 FULL CON CARROCERÍA PLANA CON BARANDAS DE 6,60 X 2,40 METROS, AÑO 2023, NUEVO SIN USO</t>
  </si>
  <si>
    <t xml:space="preserve">VIGENTE </t>
  </si>
  <si>
    <t>01 TRACTO CAMIÓN MARCA FREIGHTLINER MODELO NEW CA116 EURO V, AÑO 2023, NUEVO SIN USO.</t>
  </si>
  <si>
    <t>01 BUS CHASIS MARCA SCANIA MODELO K 400 E5 CON CARROCERÍA MARCA BUSSCAR MODELO VISTA BUSS 340 PARA 42 PASAJEROS, AÑO 2023, NUEVO SIN USO</t>
  </si>
  <si>
    <t>01 SEMIRREMOLQUE PLATAFORMA PLANA MARCA RANDON MODELO SR-PT-CS-03-30 CON 12 NEUMÁTICOS, AÑO 2023, NUEVO SIN USO.</t>
  </si>
  <si>
    <t>02 CAMIÓN MARCA FOTON MODELO AUMARK 613 DC E5, AÑO 2023, NUEVO SIN USO.</t>
  </si>
  <si>
    <t>01 CAMIÓN MARCA MITSUBISHI-FUSO MODELO CANTER 915 EURO V, AÑO 2023, NUEVO SIN USO.</t>
  </si>
  <si>
    <t>04 CAMIONETA MARCA MAXUS MODELO T60 DX 4X2, AÑO 2023, NUEVA SIN USO.</t>
  </si>
  <si>
    <t>01 EXCAVADORA HYUNDAI SOBRE ORUGAS MODELO ROBEX 210 LC-7A, AÑO 2023, NUEVA Y SIN USO.</t>
  </si>
  <si>
    <t>01 ECÓGRAFO DOPPLER COLOR MARCA GENERAL ELECTRIC VIVID E9 XDCLEAR, MÁS TRANSDUCTOR TRANSESOFÁGICO 6TC PARA ECÓGRAFO GE, AÑO 2023, NUEVO SIN USO. / 01SISTEMA DE RESCATE CORONARIO COMPUESTO POR MONITOR-DESFIBRILADOR-MARCAPASO EXTERNO-DEA MARCA COMEN MODELO S5, AÑO 2023, NUEVO SIN USO.</t>
  </si>
  <si>
    <t>65.156.382-8</t>
  </si>
  <si>
    <t>FUNDACION EDUCACIONAL EDUCADOR HERIBERTO PAVEZ CARVAJAL</t>
  </si>
  <si>
    <t>MODIFICACION DE CONTRATO OP.4002 POR NOVACION Y DISTRIBUCION DE BIENES, A ESTA OPERACIÓN LE CORRESPONDE 22 Lenovo 14e Chromebook AMD A4-9120C  Y 22 CEU (Chrome Education Upgrade), consola de gestión de equipos.</t>
  </si>
  <si>
    <t>MODIFICACION DE CONTRATO OP.4002 POR NOVACION Y DISTRIBUCION DE BIENES, A ESTA OPERACIÓN LE CORRESPONDE 40 Lenovo 14e Chromebook AMD A4-9120C  Y 40 CEU (Chrome Education Upgrade), consola de gestión de equipos.</t>
  </si>
  <si>
    <t>65.156.386-0</t>
  </si>
  <si>
    <t>FUNDACION EDUCACIONAL DANIEL ALBERTO MUÑOZ</t>
  </si>
  <si>
    <t>76.982.246-1</t>
  </si>
  <si>
    <t>EMPRESA DE TRANSPORTES Y SERVICIOS FENIX - JUAN MORALES ANTONIO E.I.R.L.</t>
  </si>
  <si>
    <t>B.VALERIA</t>
  </si>
  <si>
    <t>01 TRACTOCAMIÓN MARCA FOTON MODELO AUMAN TRACTO 1944 4X2 E5 NUEVO Y SIN USO AÑO 2022 / 01 SEMIRREMOLQUE MARCA TREMAC MODELO SR PLANO 13,5 MTS. 2+1 EJES CON PIÑAS (ABS) AÑO 2023, NUEVO Y SIN USO</t>
  </si>
  <si>
    <t>76.846.464-2</t>
  </si>
  <si>
    <t>FERNANDEZ SPA</t>
  </si>
  <si>
    <t>01 TRACTO CAMIÓN MARCA INTERNATIONAL, 6X4, MODELO RH613 MECÁNICO, AÑO 2023, NUEVO Y SIN USO.</t>
  </si>
  <si>
    <t>01 RETROEXCAVADORA MARCA JCB MODELO 3CX 4X4 CON MARTILLO HIDRÁULICO, KIT MINERO, KIT DE HORQUILLAS ABATIBLES Y RUEDA DELANTERA COMPLETA, AÑO 2023, NUEVA SIN USO.</t>
  </si>
  <si>
    <t>01 GRÚA HORQUILLA MARCA HELI MODELO CPCD30-W10G, AÑO 2023, NUEVA SIN USO.</t>
  </si>
  <si>
    <t>77.166.525-K</t>
  </si>
  <si>
    <t>DISAUTRAL SPA</t>
  </si>
  <si>
    <t>01 CAMIÓN MARCA FREIGHTLINER MODELO M2 106 EURO V, AÑO 2023, NUEVO SIN USO.</t>
  </si>
  <si>
    <t>01 TRACTOCAMIÓN MARCA JAC MODELO HFC4494_6X4_AMT_CL CON KIT HIDRÁULICO, AÑO 2023, NUEVO SIN USO.</t>
  </si>
  <si>
    <t>76.952.594-7</t>
  </si>
  <si>
    <t>SANTIVAPE SPA</t>
  </si>
  <si>
    <t>01 CAMIÓN MARCA VOLKSWAGEN MODELO DELIVERY 9.170 4600MM AZ6 - PRIME CON CARROCERÍA CARGA GENERAL, AÑO 2023, NUEVO SIN USO</t>
  </si>
  <si>
    <t>77.455.616-8</t>
  </si>
  <si>
    <t>JCMG SPA</t>
  </si>
  <si>
    <t>DISTRIBUIDORA Y SERVICIO TÉCNICO INDUSTRIAL MARIO ENRIQUE AGUIRRE AQUEZ E.I.R.L.</t>
  </si>
  <si>
    <t>01 GRÚA HORQUILLA MARCA HELI MODELO CPCD30-Q22K2, AÑO 2023, NUEVA SIN USO.</t>
  </si>
  <si>
    <t>76.095.533-7</t>
  </si>
  <si>
    <t>INGENIERIA Y TECNOLOGIA KROPSYS SOCIEDAD DE RESPONSABILIDAD LTDA</t>
  </si>
  <si>
    <t>110 COMPUTADORES HP PRODESK 400 G7 SFF I3-10100 8GB 512 S, NUEVOS / 110 PANTALLAS HP MONITOR P24V G5 FHD COLOR NEGRO 48 A, NUEVAS</t>
  </si>
  <si>
    <t>MODIFICACION DE CONTRATO OP.4130, SOLO ADMNISTRATIVA PARA AJUSTAR DOCUMENTOS CORFO. NO HAY FIRMA DE NUEVO CONTRATO.</t>
  </si>
  <si>
    <t>Alrassi</t>
  </si>
  <si>
    <t>Argel</t>
  </si>
  <si>
    <t>Soc. Transporte Terrestre Argel Ltda.</t>
  </si>
  <si>
    <t xml:space="preserve">Transportes Alrassi Ltda. </t>
  </si>
  <si>
    <t xml:space="preserve">Inversiones Cardio Center Spa           </t>
  </si>
  <si>
    <t>Fundacion Educacional Educador Heriberto Pavez Carvajal</t>
  </si>
  <si>
    <t>Fundacion Educacional Daniel Alberto Muñoz</t>
  </si>
  <si>
    <t>Fun.dani</t>
  </si>
  <si>
    <t>Empresa de Transportes y Servicios Fenix - Juan Morales Antonio E.I.R.L.</t>
  </si>
  <si>
    <t>Equipos Rental Spa</t>
  </si>
  <si>
    <t>Disautral Spa</t>
  </si>
  <si>
    <t>Distribuidora y Servicio Técnico Industrial Mario Enrique Aguirre Aquez E.I.R.L.</t>
  </si>
  <si>
    <t>Santivape Spa</t>
  </si>
  <si>
    <t>Kropsys</t>
  </si>
  <si>
    <t>OP. 4129</t>
  </si>
  <si>
    <t>ALZADO  28/03/2023</t>
  </si>
  <si>
    <t xml:space="preserve"> OP. 3189  del 03/08/22 VALE DE PRENDA + POLIZA  CREDITO ASOCIADA A PAGARE DE RESPALDO</t>
  </si>
  <si>
    <t xml:space="preserve">ALZADO  21/02/2023   </t>
  </si>
  <si>
    <t>ALZADO 09/03/2023</t>
  </si>
  <si>
    <t>OP. N°195349 F-420 DEL 24/03/23 , CORRESPONDIENTE A FACTORING FINANCIERO  + V DE PRENDA</t>
  </si>
  <si>
    <t>OP. N°181520 DEL  24/01/2023, CORRESPONDIENTE A FACTORING FINANCIERO  + V DE PRENDA</t>
  </si>
  <si>
    <t>OP. N°195349 DEL  24/03/2023 , CORRESPONDIENTE A FACTORING FINANCIERO  + V DE PRENDA</t>
  </si>
  <si>
    <t xml:space="preserve"> OP. 190320  DEL 05/01/23 Y OP. 192065 DEL 01/02/23 +V DE PRENDA</t>
  </si>
  <si>
    <t>TECNOPAPEL S.A.</t>
  </si>
  <si>
    <t xml:space="preserve"> Endoso  de Transacción N°14  por  Póliza N°TCU22-40043-026 </t>
  </si>
  <si>
    <t xml:space="preserve"> Endoso  de Transacción N°15  por  Póliza N°TCU22-40043-026 </t>
  </si>
  <si>
    <t>IMPORTADORA Y EXPORTADORA ASLAND SPA</t>
  </si>
  <si>
    <t xml:space="preserve">PROXIMA 3° CUOTA 16/07/23- ACUERDO COMPLEMENTARIO  REP 19.220-2021 , POR CUMPLIMIENTO A LA LEY POR CO DE PROMESA  CLIENTE ENTREGA POLIZA </t>
  </si>
  <si>
    <t>29/11/22 - 07/12/22 - 14/12/22- 29/12/22 - 16/02/23</t>
  </si>
  <si>
    <t>Credito Exportación Pae con Poliza  credito, asociada a op. comex (X1)</t>
  </si>
  <si>
    <t>Credito Exportación Pae con Poliza  credito, asociada a op. comex (X1).</t>
  </si>
  <si>
    <t>Globalmix</t>
  </si>
  <si>
    <t>76.653.704-9</t>
  </si>
  <si>
    <t>alzada 03/02/23</t>
  </si>
  <si>
    <t>alzada  03/04/2023</t>
  </si>
  <si>
    <t>SE ADJUNTA IMAGEN DE INSCRIPCION DE HIPOTECA (FALTA ENVIO A CUSTODIA)</t>
  </si>
  <si>
    <t>VP Endosado a Euro por Op.196778  del 18/04</t>
  </si>
  <si>
    <t>VP Endosado a Euro por Op.197220 del  25/04/23</t>
  </si>
  <si>
    <t>pedir respaldo</t>
  </si>
  <si>
    <t>VP Endosado a Euro por Op.197387 del 27/04/23</t>
  </si>
  <si>
    <t>ANTAWARA SPA</t>
  </si>
  <si>
    <t>77.227.738-5</t>
  </si>
  <si>
    <t>Metal Luz Ltda.</t>
  </si>
  <si>
    <t>76.183.259-K</t>
  </si>
  <si>
    <t>76.129.210-2</t>
  </si>
  <si>
    <t>76.070.698-1</t>
  </si>
  <si>
    <t>Metaluz</t>
  </si>
  <si>
    <t xml:space="preserve">Sociedad Constructora y de Transportes el Toqui Ltda. </t>
  </si>
  <si>
    <t>Toqui</t>
  </si>
  <si>
    <r>
      <rPr>
        <b/>
        <sz val="8"/>
        <rFont val="Calibri"/>
        <family val="2"/>
        <scheme val="minor"/>
      </rPr>
      <t>1</t>
    </r>
    <r>
      <rPr>
        <sz val="8"/>
        <rFont val="Calibri"/>
        <family val="2"/>
        <scheme val="minor"/>
      </rPr>
      <t xml:space="preserve">  Camión, marca interational, modelo 4.400, año 2014 </t>
    </r>
  </si>
  <si>
    <t xml:space="preserve"> modelo 4.400</t>
  </si>
  <si>
    <t xml:space="preserve">patente FYWX.35-1 </t>
  </si>
  <si>
    <t>SE ALZO 1</t>
  </si>
  <si>
    <t>CZCG.22-2/ KDYH.81-1 /TL.8555-4/ BVTZ.97-9</t>
  </si>
  <si>
    <t>Carryng dcab/mamut t80 D CAB/ DM690 S/ 3410</t>
  </si>
  <si>
    <t>Inmobiliaria  A y S  S.A.</t>
  </si>
  <si>
    <r>
      <rPr>
        <b/>
        <sz val="8"/>
        <color theme="1"/>
        <rFont val="Calibri"/>
        <family val="2"/>
        <scheme val="minor"/>
      </rPr>
      <t>4 Vehiculos :</t>
    </r>
    <r>
      <rPr>
        <sz val="8"/>
        <color theme="1"/>
        <rFont val="Calibri"/>
        <family val="2"/>
        <scheme val="minor"/>
      </rPr>
      <t xml:space="preserve"> 2  Maquinas Industriales , año 2008, marca haulotte, modelo compact 12 y 2  Maquinas Industriales , año 2008, marca haulotte, modelo compact 10N </t>
    </r>
  </si>
  <si>
    <r>
      <rPr>
        <b/>
        <sz val="8"/>
        <color theme="1"/>
        <rFont val="Calibri"/>
        <family val="2"/>
        <scheme val="minor"/>
      </rPr>
      <t>1 Vehiculo :</t>
    </r>
    <r>
      <rPr>
        <sz val="8"/>
        <color theme="1"/>
        <rFont val="Calibri"/>
        <family val="2"/>
        <scheme val="minor"/>
      </rPr>
      <t xml:space="preserve"> PRENDA DE 5 VEHICULOS SINIESTRADO SOLO 1 POR CAMIONETA  AÑO 2018 MARCA MAXUS, MODELO T60  DX2.8 PATENTE KKTR.13-2</t>
    </r>
  </si>
  <si>
    <t>Metal Luz Ltda</t>
  </si>
  <si>
    <r>
      <t xml:space="preserve">4 Vehiculos: </t>
    </r>
    <r>
      <rPr>
        <sz val="8"/>
        <color theme="1"/>
        <rFont val="Calibri"/>
        <family val="2"/>
        <scheme val="minor"/>
      </rPr>
      <t xml:space="preserve">1) Camión marca JMC, modelo carryng dcab, año 2011 - 1) Camioneta marca FAW, modelo mamut T80 D CAB 1,5, año 2018 - 1) Camion marca MACK, modelo DM690S, año 2001 - 1) Maquina Industrial marca HAMM, modelo 3410, año 2008. </t>
    </r>
  </si>
  <si>
    <t>LPBY.72-7/LPBY.86-7 / LPBY.74-3 / LPBY.83-2</t>
  </si>
  <si>
    <t>COMPACT 12 Y COMPACT10N</t>
  </si>
  <si>
    <t>1 vehiculo siniestrado</t>
  </si>
  <si>
    <t>1 Camión, marca Chevrolet, modelo npr 816  ac, año 2022</t>
  </si>
  <si>
    <t>RXWB.95-5</t>
  </si>
  <si>
    <t xml:space="preserve"> modelo npr 816  ac</t>
  </si>
  <si>
    <t xml:space="preserve"> PRENDAS CON FECHA 14/06/22</t>
  </si>
  <si>
    <t xml:space="preserve"> PRENDAS CON FECHA DE NOV 2020</t>
  </si>
  <si>
    <t>ALZADA  31/05/23</t>
  </si>
  <si>
    <t>2  Vehiculos por: 1 Tractocamión, marca scania, modelo R480A, año 2017 y 1 Tractocamión marca scania, modelo R440A</t>
  </si>
  <si>
    <t>R480A / R440A</t>
  </si>
  <si>
    <t>JJLD.75-8 Y JDZL.28-6</t>
  </si>
  <si>
    <t>PRENDA 17/05/23</t>
  </si>
  <si>
    <t>PRENDA GARANTIZA A CERRO SOMBRERO Y VILLEGAS.</t>
  </si>
  <si>
    <t>2 Vehiculos: 1 Tractocamioón, marca scania, modelo R441A, año 2017 y 1 Tractocamión marca scania, modelo G440A, año 2017</t>
  </si>
  <si>
    <t>JDLZL.27-8 Y JDLZL.26-K</t>
  </si>
  <si>
    <t>SCANIA</t>
  </si>
  <si>
    <t>PRENDA ABRIL 2023</t>
  </si>
  <si>
    <t>Mutuo por hipoteca Lote B7-A, Superfie 9.275,10 nts2  con rol 10.7061 san Pesdro de la Paz y LoteLP-5 ubicado AV. Wiliams  N°3.305.- Barro Nevado, San Pedro.  Sup. 12.149,79 mts2</t>
  </si>
  <si>
    <t>Antawara</t>
  </si>
  <si>
    <t>Antawara Spa</t>
  </si>
  <si>
    <t xml:space="preserve">Entre Rios </t>
  </si>
  <si>
    <t>Agro Entre Rios Spa</t>
  </si>
  <si>
    <t>ALZADO 27/05/23</t>
  </si>
  <si>
    <t>Vino tinto y blanco, sin embotellar, diferentes cepas  por Vale de  prenda N°22458 por  U$74.694,72</t>
  </si>
  <si>
    <t>VP Endosado a Euro por Op.195931 del  04/04/23</t>
  </si>
  <si>
    <t>ALZADO 24/05/23</t>
  </si>
  <si>
    <t>VP Endosado a Euro por Op.195349 F-417 del 24/03/23</t>
  </si>
  <si>
    <t xml:space="preserve">OP. N°3830-3701-3702-3831-3832-3833-3916-3908-3910-3911-3913-3915-3938  Con poliza credito internacional Cobertura al 80%, Cia. R&amp; Q Quest. Insrance Limited </t>
  </si>
  <si>
    <t>OP. N°3676-3693-3961-3962-4031 Con poliza credito internacional Cobertura al 80%, Cia. R&amp; Q Quest. Insrance Limited OP. al 01/05/2024</t>
  </si>
  <si>
    <t>OP. N°3439-3779-3780 con poliza  internacional Cobertura al 80%, Cia. R&amp; Q Quest. Insrance Limited OP. al 01/05/2024</t>
  </si>
  <si>
    <t xml:space="preserve"> DEL OP. 3650-3856-3863-3865- 3866-3867-3869-3921   OP DEL  10/01/23 17/03/23 30/03/23 y 26/04/23  OP. VALE DE PRENDA .</t>
  </si>
  <si>
    <t xml:space="preserve"> OP. 3830-3701-3702-3831-3832-3833-3916-3908-3910-3911-3913-3915-3938 del  26/01/23, 10/03/23, 26/04/23, 02/05/23 DEL  VALE DE PRENDA + POLIZA  CREDITO ASOCIADA A PAGARE DE RESPALDO</t>
  </si>
  <si>
    <t xml:space="preserve"> OP. 3676-3693-3961-3962-4031 Del 19/01/23, 17/05/23,24/05/23  VALE DE PRENDA + POLIZA  CREDITO ASOCIADA A PAGARE  DE RESPALDO</t>
  </si>
  <si>
    <t xml:space="preserve"> OP.3439-3779-3780 DEL 27/10/22, 16/02/23.  VALE DE PRENDA SIN POLIZA DE CREDITO ASOCIADA A PAGARE DE RESPALDO</t>
  </si>
  <si>
    <t xml:space="preserve">ALZADO 27/05 POR CAMBIO GTIA </t>
  </si>
  <si>
    <t>VP POR FRUTOS SECOS, NUEVO VP POR CAMBIO DE DOS ANTERIORES</t>
  </si>
  <si>
    <t>OP. N°196778  DEL  18/04/23 , CORRESPONDIENTE A FACTORING FINANCIERO  + V DE PRENDA</t>
  </si>
  <si>
    <t>OP. N°197220 DEL  25/04/2023 , CORRESPONDIENTE A FACTORING FINANCIERO  + V DE PRENDA</t>
  </si>
  <si>
    <t>OP. N°197387 DEL  27/04/23 , CORRESPONDIENTE A FACTORING FINANCIERO  + V DE PRENDA</t>
  </si>
  <si>
    <t>OP. N°195931 DEL  04/04/2023, CORRESPONDIENTE A FACTORING FINANCIERO  + V DE PRENDA</t>
  </si>
  <si>
    <t>ALZADO  24/05</t>
  </si>
  <si>
    <t>ALZADO 24/05</t>
  </si>
  <si>
    <t xml:space="preserve"> Endoso  de Transacción N°16  por  Póliza N°TCU22-40043-026 </t>
  </si>
  <si>
    <t>CREDITO  PAE CON PAGARE,  ASOCIADA A OP. DE COMEX ( X1) POR DEUDOR RELACIONADO + POLIZA CREDITO</t>
  </si>
  <si>
    <t>PROXIMA 4° CUOTA  30/07/2023</t>
  </si>
  <si>
    <t>PROXIMA 3° CUOTA  05/08/2023</t>
  </si>
  <si>
    <t>PROXIMA 3° CUOTA   01/07/2023</t>
  </si>
  <si>
    <t xml:space="preserve">PROXIMA 3° CUOTA 03/07/2023 - ACUERDO COMPLEMENTARIO  FIRMADO , POR CUMPLIMIENTO A LA LEY POR CO DE PROMESA  CLIENTE ENTREGA POLIZA </t>
  </si>
  <si>
    <t>ALZADO 29/06/23</t>
  </si>
  <si>
    <t>Diferentes tipo de Papel por   Vale de prenda Nº 581 por U$2.200.010,30</t>
  </si>
  <si>
    <t xml:space="preserve">Por cambio de VP. Garantizando todas las op. </t>
  </si>
  <si>
    <t>ALZADO 30/06/23</t>
  </si>
  <si>
    <t>Modificación de contrato  OP.4002 Por novaciob y distribución de bienes a esta op. corresponde 40 Lenovo 14e Chromebook AMD A4-9120C  Y 40 CEU (Chrome Education Upgrade), consola de gestión de equipos.</t>
  </si>
  <si>
    <t xml:space="preserve">01 RETROEXCAVADORA MARCA HDI MODELO DB100 NUEVA Y SIN USO AÑO 2023 / 01 MARTILLO HIDRAULICO  MARCA MTM MODELO MTM50 </t>
  </si>
  <si>
    <t>01 RETROEXCAVADORA MODELO DB100 MARCA HDI NUEVA Y SIN USO AÑO 2023</t>
  </si>
  <si>
    <t>MODIFICACION DE CONTRATO OP.
4135 SOLICITADA POR AREA COMERCIAL,  FINANCIAMIENTO DIFERENCIA TIPO DE CAMBIO.</t>
  </si>
  <si>
    <t>MODIFICACION DE CONTRATO OP.
4032 SOLICITADA POR AREA DE COBRANZAS, RENEGOCIACION DE MORA Y AMPLIACION DE PLAZO.</t>
  </si>
  <si>
    <t>MODIFICACION DE CONTRATO OP.
3847 SOLICITADA POR AREA DE COBRANZAS, RENEGOCIACION DE MORA Y AMPLIACION DE PLAZO.</t>
  </si>
  <si>
    <t>01 CAMIÓN TOLVA MARCA JAC MODELO HFC 3430 PATENTE LTHV 61, AÑO 2020, USADO</t>
  </si>
  <si>
    <t>01 GRÚA HORQUILLA MARCA HELI MODELO CPCD70-W2G, AÑO 2023, NUEVA SIN USO</t>
  </si>
  <si>
    <t>01 INYECTORA DE PLÁSTICOS HUSKY, CANADIENSE, MODELO GL 225 RS60/50, AÑO 2008, SERIE N°14504 / 01 INYECTORA DE PLÁSTICOS BMB, ITALIANA, MODELO KW 35 PI/2200, AÑO 1998, SERIE N°8960001 / 01 INYECTORA DE PLÁSTICOS BMB, ITALIANA, MODELO MC 200, AÑO 2008, SERIE N°1911631 / 01 MOLDE PARA INYECCIÓN YUANDA, CHINO, SIN PLACA VISIBLE, AÑO 2014, COLOR ROJO, SERIE N°12626, USADA</t>
  </si>
  <si>
    <t>01 CENTRO DE MECANIZADO MARCA LILIAN MODELOVMC-1100, SERIE Nº13304, AÑO2013. BIEN USADO Y EN ESTADO EN QUE SE ENCUENTRA. / 01 EQUIPO DE CORTE O RANA DE CORTE POR PLASMA MARCA PORTABLE CNC CUTTING MACHINE MODELO CARICUT5 (EN60204-1), SERIE Nº141200003</t>
  </si>
  <si>
    <t>01 CONO MARCA GVK MODELO PYB-900 STD, AÑO 2023, NUEVO SIN USO.</t>
  </si>
  <si>
    <t>04  CAMIONETA MARCA MAXUS MODELO T60 DX 4X2, AÑO 2023, NUEVA SIN USO.</t>
  </si>
  <si>
    <t>02 CAMIÓN MARCA FOTON MODELO AUMARK 613 DC E5 , AÑO 2023, NUEVA SIN USO.</t>
  </si>
  <si>
    <t>01 MAQUINARIA INDUSTRIAL (EXCAVADORA) MARCA VOLVO, MODELO EC300DL, NRO. MOTOR 12454197, NRO. SERIE VCEC300DV00281455, COLOR AMARILLO, AÑO 2020, PPU LXTZ.84-5 USADA.</t>
  </si>
  <si>
    <t>01 BUS MARCA CARROCERÍA KING LONG, MODELO CARROCERÍA XMQ 6117 EURO V (43+1), AÑO 2023, NUEVO SIN USO.</t>
  </si>
  <si>
    <t>01 GRÚA HORQUILLA 4X4 MARCA FULLEN MODELO F220, AÑO 2023, NUEVA SIN USO.</t>
  </si>
  <si>
    <t>01 EQUIPO DE RADIOLOGÍA EXTRA ORAL MARCA MYRAY DE ITALIA, MODELO HYPERION X9 PRO 2D, INCLUYE COMPUTADOR MÁS MONITOR Y ESTABILIZADOR DE VOLTAJE. TODO NUEVO Y SIN USO.</t>
  </si>
  <si>
    <t>01 3 SILLÓN DENTAL MARCA OLSEN, MODELO QUALITY + PISO OPERATORIO, ORIGEN BRASIL, NUEVO Y SIN USO</t>
  </si>
  <si>
    <t>01 CENTRAL DE AIRE COMPRIMIDO COMPUESTO POR: 1 COMP SCROLL AIRONE 3HP, 8BAR, 30L, 50HZ/220V; 1 PURGADOR ELECTRÓNICO 1/2 CON HILO INTERIOR/EX; 1 ESTANQUE ACUM. 220L ODONTOLÓGICO. TODO NUEVO Y SIN USO</t>
  </si>
  <si>
    <t>01 TRACTOCAMIÓN MARCA RENAULT, MODELO T380, NRO. MOTOR 418375, NRO. CHASIS VF611A153HD002095, COLOR BLANCO, AÑO 2018, PLACA PATENTE KJTS.40-1, USADO.</t>
  </si>
  <si>
    <t>01 RETROEXCAVADORA MARCA JOHN DEERE MODELO 310L PATENTE PJHT.12-4, AÑO 2020, USADA.</t>
  </si>
  <si>
    <t>01 RECOLECTOR MARCA USIMECA MODELO ALPHA 19M3, NUEVOS SIN USO. / 01 ALZA CONTENEDOR USIMECA MODELO SPIDER, NUEVO SIN USO. / 01 CAMIÓN MARCA VOLKSWAGEN MODELO 17280 DC 4800 MM MT9 AC, EURO V CON EQUIPAMIENTO TERCER EJE CURVO CON NEUMÁTICOS Y REFUERZO DE PAQUETES, AÑO 2023, NUEVO SIN USO.</t>
  </si>
  <si>
    <t>01 SUV MARCA VOLKSWAGEN, MODELO TIGUAN 1.4 TSI AT HIGHLINE, AÑO 2023, NUEVO SIN USO</t>
  </si>
  <si>
    <t>01 TRACTO CAMIÓN MARCA SINOTRUCK MODELO C7H 400 AT EV 6X2, AÑO 2023, NUEVO SIN USO.</t>
  </si>
  <si>
    <t>01 TRACTOCAMIÓN MARCA MERCEDES BENZ, MODELO NEW ACTROS 2648 LS, AÑO 2023, NUEVO Y SIN USO.</t>
  </si>
  <si>
    <t>MADERAS NATIVAS SPA</t>
  </si>
  <si>
    <t>EQUIPMENT RENTAL SPA</t>
  </si>
  <si>
    <t>YOSAM MAQUINARIAS LIMITADA</t>
  </si>
  <si>
    <t>FABRICA DE ENVASES FOSKO S.A.</t>
  </si>
  <si>
    <t>SOCIEDAD DE TRANSPORTE Y ARIDOS MILKO SPA</t>
  </si>
  <si>
    <t>GOHE INVERSIONES SPA</t>
  </si>
  <si>
    <t>QUIERO FRENILLOS LOS ANGELES SPA</t>
  </si>
  <si>
    <t>RAMON IBARRA VALDES E HIJO LIMITADA</t>
  </si>
  <si>
    <t>ANDRES RUIZ SPA</t>
  </si>
  <si>
    <t xml:space="preserve">CATALDO DIAZ ESTEBAN ANDRES </t>
  </si>
  <si>
    <t xml:space="preserve">MATRICERIA Y MECANICA DE PRECISIÓN SPA </t>
  </si>
  <si>
    <t xml:space="preserve">SEAL CORP SPA </t>
  </si>
  <si>
    <t xml:space="preserve">GONZALEZ IGLESIAS PAMELA ALEJANDRA </t>
  </si>
  <si>
    <t xml:space="preserve">EMPRESA DE TRANSPORTES TRANZUNUR Y COMPAÑÍA LTDA </t>
  </si>
  <si>
    <t xml:space="preserve">SERVICIOS GENERALES DE ASEOS AROMOS LIMITADA </t>
  </si>
  <si>
    <t>YEAH SPA</t>
  </si>
  <si>
    <t>CONSTRUCTORA HIPATIA SPA</t>
  </si>
  <si>
    <t>77.127.941-4</t>
  </si>
  <si>
    <t>76.692.565-0</t>
  </si>
  <si>
    <t>18.521.130-4</t>
  </si>
  <si>
    <t>81.866.400-1</t>
  </si>
  <si>
    <t>76.723.646-8</t>
  </si>
  <si>
    <t>76.237.394-7</t>
  </si>
  <si>
    <t>77.196.779-5</t>
  </si>
  <si>
    <t>15.812.901-9</t>
  </si>
  <si>
    <t>77.696.555-3</t>
  </si>
  <si>
    <t>76.943.325-2</t>
  </si>
  <si>
    <t>77.020.339-2</t>
  </si>
  <si>
    <t>77.038.460-5</t>
  </si>
  <si>
    <t>77.447.805-1</t>
  </si>
  <si>
    <t>Constructora Hipatia Spa</t>
  </si>
  <si>
    <t>Maderas Nativas Spa</t>
  </si>
  <si>
    <t xml:space="preserve">Cataldo Diaz Esteban Andres </t>
  </si>
  <si>
    <t>Equipment Rental Spa</t>
  </si>
  <si>
    <t>Fabrica de Envases Fosko S.A.</t>
  </si>
  <si>
    <t xml:space="preserve">Matriceria y Mecanica de Precisión Spa </t>
  </si>
  <si>
    <t>Sociedad de Transporte y Aridos Milko Spa</t>
  </si>
  <si>
    <t>Gohe Inversiones Spa</t>
  </si>
  <si>
    <t xml:space="preserve">Gonzalez Iglesias Pamela Alejandra </t>
  </si>
  <si>
    <t>Quiero Frenillos Los Angeles Spa</t>
  </si>
  <si>
    <t xml:space="preserve">Empresa de Transportes Tranzunur y Compañía Ltda </t>
  </si>
  <si>
    <t xml:space="preserve">Servicios Generales de Aseos Aromos Limitada </t>
  </si>
  <si>
    <t>Yeah Spa</t>
  </si>
  <si>
    <t>Ramon Ibarra Valdes e Hijo Limitada</t>
  </si>
  <si>
    <t>Andres Ruiz Spa</t>
  </si>
  <si>
    <t xml:space="preserve">01 retroexcavadora marca hdi modelo db100 nueva y sin uso año 2023 / 01 martillo hidraulico  marca mtm modelo mtm50 </t>
  </si>
  <si>
    <t>01 retroexcavadora modelo db100 marca hdi nueva y sin uso año 2023</t>
  </si>
  <si>
    <t>3887-4054-4055</t>
  </si>
  <si>
    <t>HIPOTECA INDICA 2 LOTE, SOLO SE REGISTRA TASACION DE 1 LOTE</t>
  </si>
  <si>
    <t>VER</t>
  </si>
  <si>
    <t>El extracto de la renovación de la prorroga  es  21-07-2023  y  la póliza de fiel cumplimiento es hasta el 21-09-2023.</t>
  </si>
  <si>
    <t>ALZADO 08/06/23</t>
  </si>
  <si>
    <r>
      <t xml:space="preserve">3  vehiculos por: </t>
    </r>
    <r>
      <rPr>
        <b/>
        <sz val="8"/>
        <rFont val="Calibri"/>
        <family val="2"/>
        <scheme val="minor"/>
      </rPr>
      <t>1</t>
    </r>
    <r>
      <rPr>
        <sz val="8"/>
        <rFont val="Calibri"/>
        <family val="2"/>
        <scheme val="minor"/>
      </rPr>
      <t xml:space="preserve"> Maquina industrial, marcar JBC, modelo 3CX super 4x4, año 2014  -</t>
    </r>
    <r>
      <rPr>
        <b/>
        <sz val="8"/>
        <rFont val="Calibri"/>
        <family val="2"/>
        <scheme val="minor"/>
      </rPr>
      <t xml:space="preserve">  2</t>
    </r>
    <r>
      <rPr>
        <sz val="8"/>
        <rFont val="Calibri"/>
        <family val="2"/>
        <scheme val="minor"/>
      </rPr>
      <t xml:space="preserve">  Maquina industrial, marca Komatsu, modelo PC200, año 2015 </t>
    </r>
  </si>
  <si>
    <t xml:space="preserve">contrato  por recoleccion de basura </t>
  </si>
  <si>
    <t xml:space="preserve">Rosario Maureria </t>
  </si>
  <si>
    <t>76.229.593-8</t>
  </si>
  <si>
    <t xml:space="preserve"> Transporte Rosario Maurerira EIRL</t>
  </si>
  <si>
    <t>1 Bus marca Mercedes Benz, Modelo LO 915, año 2014</t>
  </si>
  <si>
    <t xml:space="preserve">Iquique </t>
  </si>
  <si>
    <t>Modelo LO 915</t>
  </si>
  <si>
    <t>patente DYHK.22-2</t>
  </si>
  <si>
    <t>patente GPKK.25-9 / GKLJ.67-K / GLYW.55-9</t>
  </si>
  <si>
    <t>PS</t>
  </si>
  <si>
    <t>SOLO SE ALZO 1 DE 4 EL 05/05/23</t>
  </si>
  <si>
    <t>Sabor Peru</t>
  </si>
  <si>
    <t>77.387.960-5</t>
  </si>
  <si>
    <t>Importadora y Comercializadora Sabor Peruano Ltda.</t>
  </si>
  <si>
    <t xml:space="preserve">liberación parcial </t>
  </si>
  <si>
    <t xml:space="preserve">con alzamientos parciales </t>
  </si>
  <si>
    <t>IMPORTADORA Y COMERCIALIZADORA SABOR PERUANO LTDA.</t>
  </si>
  <si>
    <t>ver valor de poliza</t>
  </si>
  <si>
    <t>CONSTRUCTORA GREVE Y VERGARA LIMITADA</t>
  </si>
  <si>
    <t>KRUGER ORREGO ALBERTO ERNESTO</t>
  </si>
  <si>
    <t>IZAJE SPA</t>
  </si>
  <si>
    <t>VETERINARIA Y VENTAS DE ALIMENTOS Y ACCESORIOS PARA MASCOTAS YANINA DEL ROSARIO REYES MIÑO E.I.R.L.</t>
  </si>
  <si>
    <t>NAVARRO Y AVALOS SPA</t>
  </si>
  <si>
    <t>77.545.300-1</t>
  </si>
  <si>
    <t>76.648.685-1</t>
  </si>
  <si>
    <t>76.961.041-3</t>
  </si>
  <si>
    <t>77.432.213-2</t>
  </si>
  <si>
    <t>ORELLANA ARELLANO BERNARDO ANTONIO</t>
  </si>
  <si>
    <t xml:space="preserve"> 01 MINIEXCAVADORA VIO35 CON BALDE NIVELADOR Y PAD DE GOMAS, AÑO 2023, NUEVA SIN USO.</t>
  </si>
  <si>
    <t>01 CAMIONETA MARCA CHEVROLET MODELO SILVERADO 6.21 ZR2 AT 4WD P NUEVA Y SIN USO AÑO 2023</t>
  </si>
  <si>
    <t>01 GRÚA MARCA PM MODELO PM 50526 PX, AÑO 2023, COLOR AZUL, NUEVA SIN USO</t>
  </si>
  <si>
    <t>01 TRACTOCAMION MARCA DONGFENG MODELO 6X4 MODELO DF-2652 NUEVO Y SIN USO AÑO 2022, PPU SBKB-52 INCLUYE KIT MINERO E HIDRAULICO</t>
  </si>
  <si>
    <t>01 EQUIPO DE RAYOS X DIGITAL VETERINARIO CON MESA, MODELO VRAY20 MARCA LANMDAGE, AÑO 2023, NUEVO Y SIN USO.</t>
  </si>
  <si>
    <t>01 CAMIÓN MARCA SINOTRUK, MODELO C7H 480 TOLVA 8X4 AT, AÑO 2023, NUEVO Y SIN USO. INCLUYE RETARDADOR, TOLVA CON MATERIAL HARDOX, KIT MINERO Y AUTOENCARPE.</t>
  </si>
  <si>
    <t>01 CAMIÓN MARCA JAC MODELO HFC1130KN_E5_PU_AC, AÑO 2023, NUEVO SIN USO.</t>
  </si>
  <si>
    <t>01 BUS MARCA HIGER MODELO H 75.30 EV, AÑO 2023, NUEVO SIN USO.</t>
  </si>
  <si>
    <t>EN EXCEL DE MARCELINO PARA CUADRAR SALDO SE SACA MONTO INV  MONEDA ORIGEN MENOS  PIE M.O</t>
  </si>
  <si>
    <t>Constructora Greve y Vergara Limitada</t>
  </si>
  <si>
    <t>Izaje Spa</t>
  </si>
  <si>
    <t>Orellana Arellano Bernardo Antonio</t>
  </si>
  <si>
    <t xml:space="preserve"> 01 miniexcavadora vio35 con balde nivelador y pad de gomas, año 2023, nueva sin uso.</t>
  </si>
  <si>
    <t>01 camioneta marca chevrolet modelo silverado 6.21 zr2 at 4wd p nueva y sin uso año 2023</t>
  </si>
  <si>
    <t>01 grúa marca pm modelo pm 50526 px, año 2023, color azul, nueva sin uso</t>
  </si>
  <si>
    <t>01 camión marca sinotruk, modelo c7h 480 tolva 8x4 at, año 2023, nuevo y sin uso. incluye retardador, tolva con material hardox, kit minero y autoencarpe.</t>
  </si>
  <si>
    <t>OP. FACTORING GTIA. MUTUO HIPOTECA</t>
  </si>
  <si>
    <t xml:space="preserve">No pagada </t>
  </si>
  <si>
    <t>SINIESTRADA  ENDOSO DE POLIZA Y ALZAMIENTO EL 27/07/23</t>
  </si>
  <si>
    <t>15/09/2023, 13/10/2023, 02/11/2023, 24/11/2023</t>
  </si>
  <si>
    <t>3830-3831-3832-3833-3908-3910-3911-3911-3913-3915-3916-3938-3961-4031-4052-4089-4091-4092-4093-4117-4119-4122-4123-4124-4125-4133</t>
  </si>
  <si>
    <t>Subsole</t>
  </si>
  <si>
    <t>Exp. Subsole  S.A.</t>
  </si>
  <si>
    <t>Credito Exportación Pae con Poliza  credito, no asociada a op comex</t>
  </si>
  <si>
    <t xml:space="preserve">Endoso n°20  Póliza N°. TCU22-40043-026  </t>
  </si>
  <si>
    <t>Credito Exportación Pae con Poliza  credito, sin op. de exportación asociada</t>
  </si>
  <si>
    <t>1 Bus , marca SCANIA, modelo K400B, año 2018</t>
  </si>
  <si>
    <t xml:space="preserve"> SCANIA, modelo K400B,</t>
  </si>
  <si>
    <t>VALOR DE MAQUINARIA REVISADA EN WEB</t>
  </si>
  <si>
    <t>Transp. Mamani</t>
  </si>
  <si>
    <t>77.183.112-5</t>
  </si>
  <si>
    <t xml:space="preserve">Transportes Mamani Mamani Ltda. </t>
  </si>
  <si>
    <t xml:space="preserve">1 Tractocamión, marca Volvo, modelo  FH,  año 2015. </t>
  </si>
  <si>
    <t>modelo  FH</t>
  </si>
  <si>
    <t>PATENTE PYYD.21-2</t>
  </si>
  <si>
    <t>Heriberto Araos</t>
  </si>
  <si>
    <t>52.003.229-0</t>
  </si>
  <si>
    <t>Heriberto Araos Ovalle, Ingenieria E.I.R.L.</t>
  </si>
  <si>
    <t>Tec. Procesos Min</t>
  </si>
  <si>
    <t>1 Camioneta, marca ssanyong, Modelo Actyon Sort , año 2018</t>
  </si>
  <si>
    <t>Modelo Actyon Sort</t>
  </si>
  <si>
    <t>PATENTE KJZP.95-7</t>
  </si>
  <si>
    <t>DE AGOSTO</t>
  </si>
  <si>
    <t>Jorge Henriquez  Arros</t>
  </si>
  <si>
    <t>1 Camioneta, marca Mahindra, modelo pik up XL DCAB 4X4, año 2014</t>
  </si>
  <si>
    <t>modelo pik up XL DCAB 4X4</t>
  </si>
  <si>
    <t>PATENTE GFRG.85-9</t>
  </si>
  <si>
    <t>resciliacion c-18</t>
  </si>
  <si>
    <t>Resciliación c-18</t>
  </si>
  <si>
    <t>Recsceiliación c-18</t>
  </si>
  <si>
    <t>Resciliación C-18</t>
  </si>
  <si>
    <t>Resciliación C-19</t>
  </si>
  <si>
    <t>AMTA INGENIERIA Y SERVICIOS SPA</t>
  </si>
  <si>
    <t>SOCIEDAD ESPAÑOLA DE CONSTRUCCIONES ELECTRICAS S.A. AGENCIA EN CHILE</t>
  </si>
  <si>
    <t>SOCIEDAD DE TRANSPORTES CIBA SPA</t>
  </si>
  <si>
    <t>CONSTRUCTORA DEL NORTE SPA</t>
  </si>
  <si>
    <t>TRANSPORTES JR LIMITADA</t>
  </si>
  <si>
    <t>Comercializadora Distribuidora Ferramenta Ltda.</t>
  </si>
  <si>
    <t>Henríquez Godoy Segundo Mario</t>
  </si>
  <si>
    <t>Aguimora Spa</t>
  </si>
  <si>
    <t>TRANSPORTES TDH LTDA</t>
  </si>
  <si>
    <t>1  CAMIÓN VOLKSWAGEN CONSTELLATION 32.360 DC 4580MM AZ12, AÑO 2024, NUEVO Y SIN USO. INCLUYE PLUMA PM 235A, CUARTO FRENO TELMA, CARROCERÍA MINERA.</t>
  </si>
  <si>
    <t>1  CAMIÓN MARCA VOLKSWAGEN MODELO DELIVERY CON ALZA HOMBRE MARCA ALO LIFT MODELO VAM 175/13, TODO NUEVO Y SIN USO AÑO 2023</t>
  </si>
  <si>
    <t>01 EQUIPO: SEMIREMOLQUE MARCA: WABASH MODELO: REEFER AÑO: 2017 LARGO: 53 PIES, SUSPENSIÓN: AIRE PISO: ACANALADOPUERTAS: ABATIBLE EJES: 2 COLOR: BLANCO PATENTE: KYLW-58</t>
  </si>
  <si>
    <t>01 CAMION MARCA JAC MODELO HFC1137KN_E5_PU_AC, PATENTE SBLF11, VIN LJ11R2DH5P3500004, AÑO 2023, USADO.</t>
  </si>
  <si>
    <t>01 CAMIÓN TOLVA MARCA SINOTRUK, MODELO C7H 480 TOLVA 8X4 AT, AÑO 2023, NUEVO Y SIN USO. INCLUYE RETARDADOR, TOLVA CON MATERIAL HARDOX, KIT MINERO Y AUTOENCARPE.</t>
  </si>
  <si>
    <t>01 CAMIÓN MARCA VOLKSWAGEN, MODELO CONSTELLATION 31.330 DC 3440 MM MT16 EURO V (6X4), AÑO 2024, NUEVO Y SIN USO. INCLUYE ESTANQUE 20M3, PARAMETRIZACIÓN, MANTENCIONES HASTA LOS 60.000 KM.</t>
  </si>
  <si>
    <t>01 BUS MARCA MERCEDES BENZ MODELO SPRINTER 516 CDI 4X4 2.1 AT AÑO 2021 PPU PBZS-.69-0, USADO, 19+1 / 01 BUS MARCA MERCEDES BENZ MODELO SPRINTER 516 CDI 4X4 AT AÑO 2021 PPU PPRC.94-2 USADO, 19+1</t>
  </si>
  <si>
    <t>03 CARRO DE ARRASTRE MARCA WEWFE MODELO COMEDOR CON DOS RUEDAS Y UN EJE, AÑO 2023, NUEVOS SIN USO.</t>
  </si>
  <si>
    <t>01 CAMIONETA MARCA MAXUS MODELO T60 GL AT 4X2 E6, AÑO 2024, NUEVA SIN USO.</t>
  </si>
  <si>
    <t>01 TRACTOCAMION MARCA SINOTRUK MODELO SITRAK G7 6X2 NEUMA, AÑO 2023, NUEVO SIN USO.</t>
  </si>
  <si>
    <t>01 BUS MARCA MERCEDES BENZ MODELO SPRINTER PPU PPRC-94  USADA AÑO 2021 / 01 BUS MARCA MERCEDES BENZ MODELO SPRINTER, USADOS AÑO 2021 PPU PBZS-69</t>
  </si>
  <si>
    <t>01 MÁQUINA DE CORTE POR LÁSER DE FIBRA A (1500W) CLCO1500 + COMPRESOR NUEVA Y SIN USO / 01 LIMPIADORA LÁSER MODELO CL300, NUEVA Y SIN USO</t>
  </si>
  <si>
    <t>01 MAQUINA INDUSTRIAL ( CARGADOR FRONTAL)  MARCA SDLG, MODELO L938, MOTOR 6P20J051600, SERIE: VLGL9380VL0600219 USADA, AÑO 2021, PATENTE SLXB.52-K INCLUYE IMPLEMENTO MODELO ACOPLE LG936, AFI: 3717334</t>
  </si>
  <si>
    <t>01 SEMI REMOLQUE CAMA BAJA 50 TONELADAS, 3 EJES MARCA TREMAC MODELO PT18-0104,  AÑO 2024, NUEVA SIN USO.</t>
  </si>
  <si>
    <t>01 TRACTOCAMIÓN, MARCA MAN, MODELO TGX26480 BLS, 6X4, AÑO 2024, NUEVO SIN USO CON KIT HIDRAÚLICO Y PARACHOQUES</t>
  </si>
  <si>
    <t>01 CAMIÓN TOLVA MARCA SINOTRUK MODELO SITRAK G7 684 TIPPER, AÑO 2024, NUEVO SIN USO.</t>
  </si>
  <si>
    <t>01 CAMIÓN MARCA JAC MODELO HFC1130KN_E5_PU_AC, AÑO 2024, NUEVO SIN USO.</t>
  </si>
  <si>
    <t>01 TRACTOCAMIÓN MARCA SINOTRUK MODELO SITRAK G7, AÑO 2024, NUEVO SIN USO.</t>
  </si>
  <si>
    <t>01 TRACTOCAMIÓN MARCA MAN MODELO TGX 33.540 6X4, AÑO 2024, NUEVO SIN USO.</t>
  </si>
  <si>
    <t>MODIFICACION CONTRATO OP.4211 SOLICITADA POR AREA DE COBRANZAS, RENEGOCIACION DE MORA Y AMPLIACION DE PLAZO.</t>
  </si>
  <si>
    <t>MODIFICACION CONTRATO OP.4212 SOLICITADA POR AREA DE COBRANZAS, RENEGOCIACION DE MORA Y AMPLIACION DE PLAZO.</t>
  </si>
  <si>
    <t xml:space="preserve">ORELLANA ARELLANO BERNARDO ANTONIO </t>
  </si>
  <si>
    <t>TRANSPORTES PAMELA DEL CARMEN RAMIREZ SOTO EIRL</t>
  </si>
  <si>
    <t>SERVICIOS INTEGRALES DE MEDIACION SPA</t>
  </si>
  <si>
    <t>LAZCANO MOLINA MARILYN ESTEFANIA</t>
  </si>
  <si>
    <t>DISEÑO Y FABRICACION DE MAQUINARIAS ELECTROMECANICAS SPA</t>
  </si>
  <si>
    <t>COMERCIALIZADORA DISTRIBUIDORA FERRAMENTA LTDA.</t>
  </si>
  <si>
    <t>HENRÍQUEZ GODOY SEGUNDO MARIO</t>
  </si>
  <si>
    <t>AGUIMORA SPA</t>
  </si>
  <si>
    <t>MYJ SERVICIOS SPA</t>
  </si>
  <si>
    <t>TRANSPORTES SAN BASTIAN SOCIEDAD SPA</t>
  </si>
  <si>
    <t>76.165.214-1</t>
  </si>
  <si>
    <t>59.178.970-8</t>
  </si>
  <si>
    <t>77.070.746-3</t>
  </si>
  <si>
    <t>76.827.397-9</t>
  </si>
  <si>
    <t>76.730.849-3</t>
  </si>
  <si>
    <t>76.400.367-5</t>
  </si>
  <si>
    <t>17.453.272-9</t>
  </si>
  <si>
    <t>77.031.731-2</t>
  </si>
  <si>
    <t>77.066.489-6</t>
  </si>
  <si>
    <t>76.730.849-6</t>
  </si>
  <si>
    <t>15.232.183-K</t>
  </si>
  <si>
    <t>76.700.406-0</t>
  </si>
  <si>
    <t>76.649.216-9</t>
  </si>
  <si>
    <t>76.543.081-K</t>
  </si>
  <si>
    <t>76.902.040-3</t>
  </si>
  <si>
    <t>01 equipo: semiremolque marca: wabash modelo: reefer año: 2017 largo: 53 pies, suspensión: aire piso: acanaladopuertas: abatible ejes: 2 color: blanco patente: kylw-58</t>
  </si>
  <si>
    <t>01 camion marca jac modelo hfc1137kn_e5_pu_ac, patente sblf11, vin lj11r2dh5p3500004, año 2023, usado.</t>
  </si>
  <si>
    <t>01 camión tolva marca sinotruk, modelo c7h 480 tolva 8x4 at, año 2023, nuevo y sin uso. incluye retardador, tolva con material hardox, kit minero y autoencarpe.</t>
  </si>
  <si>
    <t>01 camión marca volkswagen, modelo constellation 31.330 dc 3440 mm mt16 euro v (6x4), año 2024, nuevo y sin uso. incluye estanque 20m3, parametrización, mantenciones hasta los 60.000 km.</t>
  </si>
  <si>
    <t>03 carro de arrastre marca wewfe modelo comedor con dos ruedas y un eje, año 2023, nuevos sin uso.</t>
  </si>
  <si>
    <t>01 camioneta marca maxus modelo t60 gl at 4x2 e6, año 2024, nueva sin uso.</t>
  </si>
  <si>
    <t>01 bus marca mercedes benz modelo sprinter ppu pprc-94  usada año 2021 / 01 bus marca mercedes benz modelo sprinter, usados año 2021 ppu pbzs-69</t>
  </si>
  <si>
    <t>01 máquina de corte por láser de fibra a (1500w) clco1500 + compresor nueva y sin uso / 01 limpiadora láser modelo cl300, nueva y sin uso</t>
  </si>
  <si>
    <t>01 maquina industrial ( cargador frontal)  marca sdlg, modelo l938, motor 6p20j051600, serie: vlgl9380vl0600219 usada, año 2021, patente slxb.52-k incluye implemento modelo acople lg936, afi: 3717334</t>
  </si>
  <si>
    <t>01 semi remolque cama baja 50 toneladas, 3 ejes marca tremac modelo pt18-0104,  año 2024, nueva sin uso.</t>
  </si>
  <si>
    <t>01 tractocamión, marca man, modelo tgx26480 bls, 6x4, año 2024, nuevo sin uso con kit hidraúlico y parachoques</t>
  </si>
  <si>
    <t>01 camión marca jac modelo hfc1130kn_e5_pu_ac, año 2024, nuevo sin uso.</t>
  </si>
  <si>
    <t>01 tractocamión marca sinotruk modelo sitrak g7, año 2024, nuevo sin uso.</t>
  </si>
  <si>
    <t>01 tractocamión marca man modelo tgx 33.540 6x4, año 2024, nuevo sin uso.</t>
  </si>
  <si>
    <t>modificacion contrato op.4211 solicitada por area de cobranzas, renegociacion de mora y ampliacion de plazo.</t>
  </si>
  <si>
    <t>modificacion contrato op.4212 solicitada por area de cobranzas, renegociacion de mora y ampliacion de plazo.</t>
  </si>
  <si>
    <t>Servicios Integrales de Mediacion Spa</t>
  </si>
  <si>
    <t>Diseño y Fabricacion de Maquinarias Electromecanicas Spa</t>
  </si>
  <si>
    <t>Amta Ingenieria y Servicios Spa</t>
  </si>
  <si>
    <t>Amta</t>
  </si>
  <si>
    <t>Mediación</t>
  </si>
  <si>
    <t>Lazcano</t>
  </si>
  <si>
    <t>Henriquez</t>
  </si>
  <si>
    <t>MONTO VALOR OP</t>
  </si>
  <si>
    <t>MONTO DCTO.</t>
  </si>
  <si>
    <t>SALDO DCTO.$</t>
  </si>
  <si>
    <t>ESTADO DE OP</t>
  </si>
  <si>
    <t xml:space="preserve">EJECUTIVO </t>
  </si>
  <si>
    <t>EXP. SUBSOLE S.A.</t>
  </si>
  <si>
    <t xml:space="preserve"> Endoso  de Transacción N°20  por  Póliza N°TCU22-40043-026 </t>
  </si>
  <si>
    <t>VIÑA ECHEVERRIA LTDA</t>
  </si>
  <si>
    <t>La empresa no debe tener mora interna mayor a 60 días en la fecha de curse del crédito.</t>
  </si>
  <si>
    <t>GC</t>
  </si>
  <si>
    <t>ROMINA FUENZALIDA</t>
  </si>
  <si>
    <t xml:space="preserve">INFORMADO A SIGGA </t>
  </si>
  <si>
    <t>FECHA OERACION</t>
  </si>
  <si>
    <t>FECHA ULTIMO VTO.</t>
  </si>
  <si>
    <t>CLAUDIA CONTRERAS M.</t>
  </si>
  <si>
    <t>SOCIEDAD INVERSIONES SEPULVEDA LIMITADA</t>
  </si>
  <si>
    <t>IQUIQUE</t>
  </si>
  <si>
    <t>JUAN TORRES</t>
  </si>
  <si>
    <t>APOQUINDO</t>
  </si>
  <si>
    <t>76.908.149-6</t>
  </si>
  <si>
    <t>CASTRO</t>
  </si>
  <si>
    <t>LIDIA MONTECINOS</t>
  </si>
  <si>
    <t>10.360.426-5</t>
  </si>
  <si>
    <t>LUIS ALBERTO MIRANDA VELASQUEZ</t>
  </si>
  <si>
    <t>PUERTO MONTT</t>
  </si>
  <si>
    <t>CAROLINA SEPULVEDA</t>
  </si>
  <si>
    <t>77.171.736-5</t>
  </si>
  <si>
    <t>INGENIERIA Y SERVICIOS MRM SPA</t>
  </si>
  <si>
    <t>KARLA ARAYA JIMENEZ</t>
  </si>
  <si>
    <t>76.899.633-4</t>
  </si>
  <si>
    <t>SERVO INGENIERIA HIDRAULICA SPA</t>
  </si>
  <si>
    <t>OP. CREDITO GTIA. CORFO</t>
  </si>
  <si>
    <t xml:space="preserve">Op. credito con garantia Corfo </t>
  </si>
  <si>
    <t>Inv. Sepulveda</t>
  </si>
  <si>
    <t>Cahemar</t>
  </si>
  <si>
    <t>Alzada Octubre</t>
  </si>
  <si>
    <t>Garantiza Op. 203793 del 11/08/23  y Op. 209664 del 20/11/23</t>
  </si>
  <si>
    <t>Op. 4375</t>
  </si>
  <si>
    <t xml:space="preserve"> DEL OP.  3961-3962-4031-4052-4078-4079-4089-4091-4092-4093-4117-4119-4122-4123-4124-4125-4133-4212-4213 DEL 14/05 AL 16/08/23 . VALE DE PRENDA .</t>
  </si>
  <si>
    <t xml:space="preserve"> OP. 203793 del 11/08/23  Y OP. 209664 del 20/11/23 V DE PRENDA</t>
  </si>
  <si>
    <t>76.273.507-5</t>
  </si>
  <si>
    <t>ALPACIFIC EXPORT SA</t>
  </si>
  <si>
    <t>COMERCIAL HUGO CASANOVA LTDA</t>
  </si>
  <si>
    <t>99.510.510-1</t>
  </si>
  <si>
    <t>SOCIEDAD DE CONSTRUCTORES TENSACON S A</t>
  </si>
  <si>
    <t xml:space="preserve">85% POR CLIENTE NOMINADOS </t>
  </si>
  <si>
    <t>05/12/23 - 07/12/23</t>
  </si>
  <si>
    <t>CONSTRUCTORA CAUQUENES SA</t>
  </si>
  <si>
    <t>RANCAGUA</t>
  </si>
  <si>
    <t>2 o más cuotas, mínimo 60 días</t>
  </si>
  <si>
    <t>si tiene comisión corfo debe ser calculada para el día que se cursará y por el valor del pagaré</t>
  </si>
  <si>
    <t>CXC separada para comisión corfo y comision sigga</t>
  </si>
  <si>
    <t xml:space="preserve"> se cursa a una cuota minimo 30 días</t>
  </si>
  <si>
    <t>96.921.000-2</t>
  </si>
  <si>
    <t>OPTIMIZA INGENIERIA Y DESARROLLO SA</t>
  </si>
  <si>
    <t>TECNOLOGIA EN PROCESOS MINEROS E IND SPA</t>
  </si>
  <si>
    <t>76.274.507-0</t>
  </si>
  <si>
    <t>AGUA VIVA SPA</t>
  </si>
  <si>
    <t>77.391.076-6</t>
  </si>
  <si>
    <t>NATALIA ROJAS</t>
  </si>
  <si>
    <t>76.558.353-5</t>
  </si>
  <si>
    <t>CONCEPCION</t>
  </si>
  <si>
    <t>CRISTIAN SOTO</t>
  </si>
  <si>
    <t>77.358.755-8</t>
  </si>
  <si>
    <t>77.084.276-K</t>
  </si>
  <si>
    <t>PLATAFORMA DIGITAL</t>
  </si>
  <si>
    <t>EJECUTIVO BDP</t>
  </si>
  <si>
    <t>76.595.785-0</t>
  </si>
  <si>
    <t>13.720.066-K</t>
  </si>
  <si>
    <t>76.267.458-0</t>
  </si>
  <si>
    <t>VIÑA DEL MAR</t>
  </si>
  <si>
    <t>77.267.719-7</t>
  </si>
  <si>
    <t>Hugo CasaNova</t>
  </si>
  <si>
    <t xml:space="preserve">AVLA Seguros de Créditos y  Garantía  S.A. </t>
  </si>
  <si>
    <t>FI FINANCIERO (X1) +POLIZA.  Factoring internacional con poliza de credito exp. Tomada por cliente  con endoso a Euro</t>
  </si>
  <si>
    <t>Op.208144</t>
  </si>
  <si>
    <t xml:space="preserve">Anexo de endoso N°85 de poliza N°2001018000272. PTE </t>
  </si>
  <si>
    <t>Optimizo</t>
  </si>
  <si>
    <t>Rigelec Spa</t>
  </si>
  <si>
    <t>Plataforma Digital</t>
  </si>
  <si>
    <t>01 GRÚA HORQUILLA MARCA MITSUBISHI FG25S, AÑO 2022, NUEVA SIN USO.</t>
  </si>
  <si>
    <t>01 Grúa horquilla marca Mitsubishi modelo FG30S, año 2022, nueva sin uso.</t>
  </si>
  <si>
    <t>RESCILIACION C-18</t>
  </si>
  <si>
    <t>RESCILIACION C-19</t>
  </si>
  <si>
    <t xml:space="preserve"> POR NOVACION Y DISTRIBUCION DE BIENES, A ESTA OPERACIÓN LE CORRESPONDE 17 Lenovo 14e Chromebook AMD A4-9120C  Y 17 CEU (Chrome Education Upgrade), consola de gestión de equipos.</t>
  </si>
  <si>
    <t>MODIFICACION DE CONTRATO OP.4002</t>
  </si>
  <si>
    <t>INVERSIONES MEGAL SPA</t>
  </si>
  <si>
    <t>DIAZ ARANCIBIA ROBERTO SEGUNDO</t>
  </si>
  <si>
    <t>ASCON SPA</t>
  </si>
  <si>
    <t>SISA SPA</t>
  </si>
  <si>
    <t>ARRIENDO FAST RENTAL CHILE LIMITADA</t>
  </si>
  <si>
    <t>TRANSPORTE CORPORATIVO INFINITY Y COMPANIA LIMITADA</t>
  </si>
  <si>
    <t>76.623.689-8</t>
  </si>
  <si>
    <t>77.122.777-5</t>
  </si>
  <si>
    <t>77.027.539-3</t>
  </si>
  <si>
    <t>77.953.280-1</t>
  </si>
  <si>
    <t>10.934.433-8</t>
  </si>
  <si>
    <t>22.999.518-9</t>
  </si>
  <si>
    <t>76.821.077-2</t>
  </si>
  <si>
    <t>76.746.762-1</t>
  </si>
  <si>
    <t>77.233.053-7</t>
  </si>
  <si>
    <t>76.992.065-K</t>
  </si>
  <si>
    <t>76.454.814-0</t>
  </si>
  <si>
    <t>76.207.531-8</t>
  </si>
  <si>
    <t>76.767.219-5</t>
  </si>
  <si>
    <t>TRANSPORTES Y SERVICIOS OSMAR SPA</t>
  </si>
  <si>
    <t>TRANSPORTES LEO LIMITADA</t>
  </si>
  <si>
    <t>TAPIA SANDOVAL INES VALERIA</t>
  </si>
  <si>
    <t xml:space="preserve">JAIME PAUCAR URIBE                      </t>
  </si>
  <si>
    <t xml:space="preserve">JCMG SPA                                </t>
  </si>
  <si>
    <t>TRANSPORTES LORENZO PIZARRO CORTES EIRL</t>
  </si>
  <si>
    <t>SOCIEDAD DE TRANSPORTES CRUZERO BRYAN MARQUEZ ENCINA E.I.R.L.</t>
  </si>
  <si>
    <t>COMERCIALIZADORA DE MADERAS CORDILLERA SPA</t>
  </si>
  <si>
    <t>TRANSPORTES GALLARDO LTDA.</t>
  </si>
  <si>
    <t>R M ORTODONCIA LINGUAL Y REHABILITACION AVANZADA SPA</t>
  </si>
  <si>
    <t>SERVICIOS DE MAQUINARIAS GALLARDO LTDA.</t>
  </si>
  <si>
    <t>MODIFICACION  OP. 3887</t>
  </si>
  <si>
    <t>Inversiones Megal Spa</t>
  </si>
  <si>
    <t>Transportes y Servicios Osmar Spa</t>
  </si>
  <si>
    <t>Ascon Spa</t>
  </si>
  <si>
    <t>Transportes Leo Limitada</t>
  </si>
  <si>
    <t>Tapia Sandoval Ines Valeria</t>
  </si>
  <si>
    <t xml:space="preserve">Jaime Paucar Uribe                      </t>
  </si>
  <si>
    <t>Transportes Lorenzo Pizarro Cortes E.I.R.L.</t>
  </si>
  <si>
    <t>Sociedad de Transportes Cruzero Bryan Marquez Encina E.I.R.L.</t>
  </si>
  <si>
    <t>Comercializadora de Maderas Cordillera Spa</t>
  </si>
  <si>
    <t>Transportes Gallardo Ltda.</t>
  </si>
  <si>
    <t>Arriendo Fast Rental Chile Limitada</t>
  </si>
  <si>
    <t>Transporte Corporativo Infinity y Compania Limitada</t>
  </si>
  <si>
    <t>Servicios de Maquinarias Gallardo Ltda.</t>
  </si>
  <si>
    <t>01 TRACTOCAMION MARCA SINOTRUK MODELO SITRAK G7, AÑO 2024,NUEVO SIN USO.</t>
  </si>
  <si>
    <t xml:space="preserve">01 SEMIREMOLQUE CAMA BAJA RECTA CUELLO DESMONTABLE GOREN AÑO 2024. </t>
  </si>
  <si>
    <t>MODIFICACION CONTRATO OP.3896 SOLICITADA POR AREA DE COBRANZAS, RENEGOCIACION DE MORA Y AMPLIACION DE PLAZO.</t>
  </si>
  <si>
    <t>MODIFICACION CONTRATO OP.3958 SOLICITADA POR AREA DE COBRANZAS, RENEGOCIACION DE MORA Y AMPLIACION DE PLAZO.</t>
  </si>
  <si>
    <t>MODIFICACION CONTRATO OP.3887 SOLICITADA POR AREA DE COBRANZAS, RENEGOCIACION DE MORA Y AMPLIACION DE PLAZO.</t>
  </si>
  <si>
    <t>01  fresador ceramill motion 2 para fresado seco, nuevo y sin uso / 01 compresor ac 200.</t>
  </si>
  <si>
    <t>01 tractocamion marca sinotruk modelo sitrak g7, año 2024,nuevo sin uso.</t>
  </si>
  <si>
    <t>01 bus mercedes benz o500rs 1936 con carrocería viaggio 1050 g7, euro v, 42 asientos, año 2024, nuevo y sin uso.</t>
  </si>
  <si>
    <t>01 grúa horquilla marca liugong mod clg 2100h nueva sin uso, año 2024</t>
  </si>
  <si>
    <t>01 excavadora hidraulica sobre neumaticos marca develon modelo dx210w, nueva y sin uso año 2024</t>
  </si>
  <si>
    <t xml:space="preserve">01 camion marca chevrolet modelo npr 715, usado 2019 </t>
  </si>
  <si>
    <t>01 excavadora hidráulica sobre orugas marca john deere, modelo 210g lc, nueva y sin uso.</t>
  </si>
  <si>
    <t>02 bus carrocería marca comil modelo campione 3.45 invictus 1050 con chasis scania modelo k400 4x2</t>
  </si>
  <si>
    <t xml:space="preserve">01 semiremolque cama baja recta cuello desmontable goren año 2024. </t>
  </si>
  <si>
    <t>01 tractocamion marca sinotruk modelo sitrak g7, año 2024, nuevo sin uso.</t>
  </si>
  <si>
    <t>01 semirremolque marca goren modelo sr 3m 30 13,5, año 2024, nuevo y sin uso.</t>
  </si>
  <si>
    <t>01 semirremolque cama baja para 12 toneladas, marca vicfer modelo vic-7, año 2024</t>
  </si>
  <si>
    <t>01 semirremolque cama baja para 30 toneladas, marca vicfer modelo vic-6</t>
  </si>
  <si>
    <t>01 equipo quirurgico dental  marca  nobel biocare, nuevo y sin uso, año 2023.</t>
  </si>
  <si>
    <t>01 plataforma tipo tijeras marca alo lift modelo electrica 100n equipo nuevo y sin uso</t>
  </si>
  <si>
    <t>01 minibus marca mercedes benz, modelo sprinter 417 cdi - 16+1 at, 17 asientos, año 2024</t>
  </si>
  <si>
    <t>01 remolque marca eager laver carro de arrastre 20xpt capacidad de 20 toneladas año 2021</t>
  </si>
  <si>
    <t>modificacion contrato op.3896 solicitada por area de cobranzas, renegociacion de mora y ampliacion de plazo.</t>
  </si>
  <si>
    <t>modificacion contrato op.3958 solicitada por area de cobranzas, renegociacion de mora y ampliacion de plazo.</t>
  </si>
  <si>
    <t>01  FRESADOR CERAMILL MOTION 2 PARA FRESADO SECO, NUEVO Y SIN USO / 01 COMPRESOR AC 200.</t>
  </si>
  <si>
    <t>01 BUS MARCA VOLVO, MODELO B450R 6X2 E5, CON CARROCERÍA BUSSCAR BRASIL MODELO VISSTA BUSS DD, 45 ASIENTOS, AÑO 2024, NUEVO Y SIN USO</t>
  </si>
  <si>
    <t>01 BUS MERCEDES BENZ O500RS 1936 CON CARROCERÍA VIAGGIO 1050 G7, EURO V, 42 ASIENTOS, AÑO 2024, NUEVO Y SIN USO.</t>
  </si>
  <si>
    <t>01 GRÚA HORQUILLA MARCA LIUGONG MOD CLG 2100H NUEVA SIN USO, AÑO 2024</t>
  </si>
  <si>
    <t>01 CAMIÓN TOLVA MARCA SINOTRUK MODELO SITRAK G7 FAENA, AÑO 2024, NUEVO SIN USO.</t>
  </si>
  <si>
    <t>01 EXCAVADORA HIDRAULICA SOBRE NEUMATICOS MARCA DEVELON MODELO DX210W, NUEVA Y SIN USO AÑO 2024</t>
  </si>
  <si>
    <t>01 GRÚA HORQUILLA MARCA LIUGONG MODELO CLG 2160H, AÑO 2024, NUEVA SIN USO.</t>
  </si>
  <si>
    <t xml:space="preserve">01 CAMION MARCA CHEVROLET MODELO NPR 715, USADO 2019 </t>
  </si>
  <si>
    <t>01 EXCAVADORA HIDRÁULICA SOBRE ORUGAS MARCA JOHN DEERE, MODELO 210G LC, NUEVA Y SIN USO.</t>
  </si>
  <si>
    <t>02 BUS CARROCERÍA MARCA COMIL MODELO CAMPIONE 3.45 INVICTUS 1050 CON CHASIS SCANIA MODELO K400 4X2</t>
  </si>
  <si>
    <t>01 TRACTOCAMION MARCA SINOTRUK MODELO SITRAK G7, AÑO 2024, NUEVO SIN USO.</t>
  </si>
  <si>
    <t>01 SEMIRREMOLQUE MARCA GOREN MODELO SR 3M 30 13,5, AÑO 2024, NUEVO Y SIN USO.</t>
  </si>
  <si>
    <t>01 SEMIRREMOLQUE CAMA BAJA PARA 12 TONELADAS, MARCA VICFER MODELO VIC-7, AÑO 2024</t>
  </si>
  <si>
    <t>01 SEMIRREMOLQUE CAMA BAJA PARA 30 TONELADAS, MARCA VICFER MODELO VIC-6</t>
  </si>
  <si>
    <t>01 EQUIPO QUIRURGICO DENTAL  MARCA  NOBEL BIOCARE, NUEVO Y SIN USO, AÑO 2023.</t>
  </si>
  <si>
    <t>01 PLATAFORMA TIPO TIJERAS MARCA ALO LIFT MODELO ELECTRICA 100N EQUIPO NUEVO Y SIN USO</t>
  </si>
  <si>
    <t>01 MINIBUS MARCA MERCEDES BENZ, MODELO SPRINTER 417 CDI - 16+1 AT, 17 ASIENTOS, AÑO 2024</t>
  </si>
  <si>
    <t>01 REMOLQUE MARCA EAGER LAVER CARRO DE ARRASTRE 20XPT CAPACIDAD DE 20 TONELADAS AÑO 2021</t>
  </si>
  <si>
    <t>Diaz</t>
  </si>
  <si>
    <t>Infinity</t>
  </si>
  <si>
    <t>TRANS DMT LIMITADA</t>
  </si>
  <si>
    <t>SERVICIOS INTEGRALES SPA</t>
  </si>
  <si>
    <t>MC ARIDOS Y TRANSPORTES SPA</t>
  </si>
  <si>
    <t>OPTIMIZO ASESORÍAS FINANCIERAS SPA</t>
  </si>
  <si>
    <t>RIGELEC SPA</t>
  </si>
  <si>
    <t>RODRIGO JAVIER VON UNGER THAUBY</t>
  </si>
  <si>
    <t>SALDO DEUDA  EN UF  AL 30/11/2023</t>
  </si>
  <si>
    <t xml:space="preserve"> SALDO EN CARTERA EN $ AL 30/11/2023</t>
  </si>
  <si>
    <t>No pagada CUOTA 3 Y 4 Con vto 16/12/23</t>
  </si>
  <si>
    <t>ver si se pago</t>
  </si>
  <si>
    <t xml:space="preserve">NO PAGADAS CUOTAS 4,5,6 </t>
  </si>
  <si>
    <t>ver dic pago, cobranza solicita certificado para ver alzamiento</t>
  </si>
  <si>
    <t>ver pagare mal emitido</t>
  </si>
  <si>
    <t xml:space="preserve">COMISION OP. CORFO </t>
  </si>
  <si>
    <t xml:space="preserve">GASTOS OP.  ADMIN </t>
  </si>
  <si>
    <t>NO INFORMADO CORFO</t>
  </si>
  <si>
    <t xml:space="preserve">SE HACE EFECTIVA LA POLIZA PAGANDO OP. </t>
  </si>
  <si>
    <t xml:space="preserve">SE HACE COBRO DE POLIZA QUEDANDO SALDO PENDIENTE </t>
  </si>
  <si>
    <t>Frutos secos (pasas rubias)  por  Vale de prenda Nº 563, con  U$200.000.-</t>
  </si>
  <si>
    <t>Op.210129-212294</t>
  </si>
  <si>
    <t>FZ /RD</t>
  </si>
  <si>
    <t>Lav</t>
  </si>
  <si>
    <t>76.909.956-5</t>
  </si>
  <si>
    <t>Lav Spa</t>
  </si>
  <si>
    <t xml:space="preserve">Lav Spa </t>
  </si>
  <si>
    <t xml:space="preserve">2 lotes)  Lote A 7-3 Superfiecie  0,50 hectareas y  Lote A 7-4, superficie  0,50 hectareas , ubicados en comuna cochrane. Region Aysen. </t>
  </si>
  <si>
    <t xml:space="preserve">Apoquindo </t>
  </si>
  <si>
    <t>HIPOTECA INSCRITA A FAVOR DE EURO, VALOR DADO POR CLIENTE CADA LOTE POR M$13.000.-</t>
  </si>
  <si>
    <t>BARBARA DIAZ LUCERO</t>
  </si>
  <si>
    <t>CONSTRUCCIONES CASANGA LTDA</t>
  </si>
  <si>
    <t>SOLEDAD BARAHONA M.</t>
  </si>
  <si>
    <t>76.307.364-5</t>
  </si>
  <si>
    <t>MAURICIO CAMPILLAY A.</t>
  </si>
  <si>
    <t>JUAN TORRES S.</t>
  </si>
  <si>
    <t>CALAMA</t>
  </si>
  <si>
    <t>CARMEN MUÑOZ A.</t>
  </si>
  <si>
    <t xml:space="preserve"> VP POR DIFERENTES TIPOS DE PAPEL. </t>
  </si>
  <si>
    <t>TRANSPORTE CASTLE SPA</t>
  </si>
  <si>
    <t xml:space="preserve">ROBERTO SEGUNDO DIAZ ARANCIBIA          </t>
  </si>
  <si>
    <t>CONSTRUCCIONES Y MAQUINARIAS FERNANDEZ LTDA.</t>
  </si>
  <si>
    <t>77.229.285-6</t>
  </si>
  <si>
    <t>76.038.662-6</t>
  </si>
  <si>
    <t xml:space="preserve">ARRIENDO FAST RENTAL   CHILE LTDA. </t>
  </si>
  <si>
    <t xml:space="preserve">RENTA NORTH SPA                     </t>
  </si>
  <si>
    <t>MODIFICACION CONTRATO OP.4013 SOLICITADA POR AREA DE COBRANZAS, RENEGOCIACION DE MORA Y AMPLIACION DE PLAZO.</t>
  </si>
  <si>
    <t>MODIFICACION CONTRATO OP.4255 SOLICITADA POR AREA COMERCIAL Y OPERACIONES.</t>
  </si>
  <si>
    <t>01 CHASIS CABINA MARCA IVECO MODELO TECTOR 17-300AZ NUEVO Y SIN USO AÑO 2023</t>
  </si>
  <si>
    <t xml:space="preserve"> 01   TRACTO CAMION MARCA MAN MODELO TGS 26.480 BLS 6X4 E5 NUEVO Y SIN USO AÑO 2024</t>
  </si>
  <si>
    <t>01 CAMION MARCA FREIGHTLINER MODELO M2 112 EPA 10, USADO AÑO 2018 PPU JXYB-15, NRO. MOTOR : 4719928S0484875 NRO. CHASIS : 3ALHC5DV4JDJP8262 CON PLATAFORMA Y GRÚA MARCA HIAB, MODELO HIDUO 298- EP-5 NRO DE SERIE BL298HD00040 AÑO 2017</t>
  </si>
  <si>
    <t>Jcmg Spa</t>
  </si>
  <si>
    <t>modificacion contrato op.4255 solicitada por area comercial y operaciones.</t>
  </si>
  <si>
    <t xml:space="preserve"> 01   tracto camion marca man modelo tgs 26.480 bls 6x4 e5 nuevo y sin uso año 2024</t>
  </si>
  <si>
    <t>01 chasis cabina marca iveco modelo tector 17-300az nuevo y sin uso año 2023</t>
  </si>
  <si>
    <t>01 camion marca freightliner modelo m2 112 epa 10, usado año 2018 ppu jxyb-15, nro. motor : 4719928s0484875 nro. chasis : 3alhc5dv4jdjp8262 con plataforma y grúa marca hiab, modelo hiduo 298- ep-5 nro de serie bl298hd00040 año 2017</t>
  </si>
  <si>
    <t>Ingenieria y Construccion Global Mix Ltda</t>
  </si>
  <si>
    <t>65.206.563-5</t>
  </si>
  <si>
    <t>ASOCIACION   GREMIALDETRANSPORTE   CALICHE</t>
  </si>
  <si>
    <t>96.712.570-9</t>
  </si>
  <si>
    <t xml:space="preserve">ULOG    SOLUCIONES LOGISTICAS INTEGRALES LTDA                                       </t>
  </si>
  <si>
    <t>INDEFINIDO</t>
  </si>
  <si>
    <t xml:space="preserve">SERVICIO DE   CARGA POR TIERRA EN CAMIONES OMAQUINARIAS DE CLIENTE U   OTRO SERVICIO QUE DISPONGA </t>
  </si>
  <si>
    <t xml:space="preserve">$30.111.- UNIDAD DE TONELADAS </t>
  </si>
  <si>
    <t xml:space="preserve"> </t>
  </si>
  <si>
    <t>SEGURO CONTRADO NO ADJ</t>
  </si>
  <si>
    <t>3046-2023</t>
  </si>
  <si>
    <t>ANDRES CUEVAS</t>
  </si>
  <si>
    <r>
      <t xml:space="preserve">PRENDA OK Y NOTIFICADA AL DEUDOR  CON ACUSE  FIRMADA  EN FORMATO ELECTRONICO Y CON ACUSE POR CORREO. </t>
    </r>
    <r>
      <rPr>
        <b/>
        <sz val="8"/>
        <color rgb="FFFF0000"/>
        <rFont val="Calibri"/>
        <family val="2"/>
        <scheme val="minor"/>
      </rPr>
      <t>FALTA INSCRIPCION DE PRENDA</t>
    </r>
  </si>
  <si>
    <t>NOTA:  SIN MOVIMIENTO    AL  31/12/2023 INFORMADO  POR EL AREA  FACTORING</t>
  </si>
  <si>
    <t xml:space="preserve">Sociedad de Transportes Ciba Spa     </t>
  </si>
  <si>
    <t>Tecnologia en Procesos Mineros e  Industriales Spa</t>
  </si>
  <si>
    <t>PRODUCTO</t>
  </si>
  <si>
    <t>cruzero</t>
  </si>
  <si>
    <t>Ozmo</t>
  </si>
  <si>
    <t>Ozmo Spa</t>
  </si>
  <si>
    <t>Conservación Ecologica Argentina Spa</t>
  </si>
  <si>
    <t>Hipoteca con14 lotes de la subdivision del lote Leo guión  La Leonera de la Hijulea B. Fundo El Relbún. San Fabian.  Ñuble.   Con 6 lotes  por 39.999,50 M2 y 8 lotes por 40.000,00 M2</t>
  </si>
  <si>
    <t>HIPOTECA INSCRITA A FAVOR DE EURO, VALOR DE TASACION ENTREGADA POR CLIENTE EN FECHA REALIZADA EN OCTUBRE</t>
  </si>
  <si>
    <t>SE ADJ INFORME DE ABOGADO.</t>
  </si>
  <si>
    <t>FR/ FZ</t>
  </si>
  <si>
    <t>9.369.643-3</t>
  </si>
  <si>
    <t>76.815.483-K</t>
  </si>
  <si>
    <t>CONSTRUCTORA AMARO RIVERA SPA</t>
  </si>
  <si>
    <t>HERNAN BUSTAMANTE M.</t>
  </si>
  <si>
    <t>COMERCIAL HUGO CASANOVA LTDA.</t>
  </si>
  <si>
    <t xml:space="preserve">OP. DE FACTORING CON POLIZA CREDITO </t>
  </si>
  <si>
    <t>Garware</t>
  </si>
  <si>
    <t>96.926.970-8</t>
  </si>
  <si>
    <t>Garware Technical Fibres Chile Spa</t>
  </si>
  <si>
    <t xml:space="preserve">NO SE TENDRA EL ENDOSO EN PAPEL </t>
  </si>
  <si>
    <t>Op.212939</t>
  </si>
  <si>
    <t xml:space="preserve">Anexo de endoso N°224100730 de poliza N°222108653. PTE </t>
  </si>
  <si>
    <t>76.604.861-7</t>
  </si>
  <si>
    <t>Op.</t>
  </si>
  <si>
    <t>Endoso de Transacción N°9,  Póliza N°TCU22-40043-026</t>
  </si>
  <si>
    <t>RUT:</t>
  </si>
  <si>
    <t>76.094.234-0</t>
  </si>
  <si>
    <t>VARIAS OP</t>
  </si>
  <si>
    <t>Endoso de Transacción N°1,  Póliza N°TCU22-40043-026</t>
  </si>
  <si>
    <t xml:space="preserve">Endoso n°10, Póliza No. TCU22-40043-026 </t>
  </si>
  <si>
    <t>Endoso n°12, Póliza No. TCU22-40043-026</t>
  </si>
  <si>
    <t xml:space="preserve">Endoso N°13 Póliza N°. TCU22-40043-026  </t>
  </si>
  <si>
    <t xml:space="preserve">Endoso n°14  Póliza N°. TCU22-40043-026  </t>
  </si>
  <si>
    <t xml:space="preserve"> Endoso de Transacción N°6,  Póliza N°TCU22-40043-026</t>
  </si>
  <si>
    <t>Op.   209989</t>
  </si>
  <si>
    <t xml:space="preserve">Nuevo  Endoso de Transacción N°5,  Póliza N°TCU21-20032-026 </t>
  </si>
  <si>
    <t>Nuevo  Endoso de Transacción N°16,  Póliza N°TCU21-20032-026</t>
  </si>
  <si>
    <t xml:space="preserve">Endoso n°4  Póliza N°. TCU22-40043-026  </t>
  </si>
  <si>
    <t>COMERCIALIZADORA DE PRODUCTOS DE LA MINERIA JACQUE</t>
  </si>
  <si>
    <t>MARIA LUISA MODINGER G.</t>
  </si>
  <si>
    <t>SERVICIOS ACUICOLAS CAHEMAR LT</t>
  </si>
  <si>
    <t>76.875.226-5</t>
  </si>
  <si>
    <t>ANDRES ABARCA M.</t>
  </si>
  <si>
    <t>77.406.292-0</t>
  </si>
  <si>
    <t>SERVICIOS ELECTRICOS SPA</t>
  </si>
  <si>
    <t>DANIELA JIMENEZ J.</t>
  </si>
  <si>
    <t>DEPOSITO A PLAZO</t>
  </si>
  <si>
    <t>OP. CREDITO  + DEPOSITO A PLAZO</t>
  </si>
  <si>
    <t>Banco  Security  dep plazo</t>
  </si>
  <si>
    <t>Banco de Chile -Deposito a plazo</t>
  </si>
  <si>
    <t xml:space="preserve"> Endoso  de Transacción N°13  por  Póliza N°TCU22-40043-026 </t>
  </si>
  <si>
    <t xml:space="preserve"> Endoso  de Transacción N°4 por  Póliza N°TCU22-40043-026 </t>
  </si>
  <si>
    <t>sin op</t>
  </si>
  <si>
    <t>77.517.261-4</t>
  </si>
  <si>
    <t>RUT DE DAVIS: 44.121-K</t>
  </si>
  <si>
    <r>
      <t xml:space="preserve">CREDITO C1+DEPOSITO PLAZO.  Factoring nacional + </t>
    </r>
    <r>
      <rPr>
        <b/>
        <sz val="8"/>
        <color theme="1"/>
        <rFont val="Calibri"/>
        <family val="2"/>
        <scheme val="minor"/>
      </rPr>
      <t>deposito a plazo renovable a 89 días</t>
    </r>
    <r>
      <rPr>
        <sz val="8"/>
        <color theme="1"/>
        <rFont val="Calibri"/>
        <family val="2"/>
        <scheme val="minor"/>
      </rPr>
      <t xml:space="preserve"> - endosado a Euro.  deposito N°926284735</t>
    </r>
  </si>
  <si>
    <r>
      <t>CREDITO C1+DEPOSITO PLAZO.  Factoring nacional + deposito a</t>
    </r>
    <r>
      <rPr>
        <b/>
        <sz val="8"/>
        <color theme="1"/>
        <rFont val="Calibri"/>
        <family val="2"/>
        <scheme val="minor"/>
      </rPr>
      <t xml:space="preserve"> plazo renovable a 30 días endosado</t>
    </r>
    <r>
      <rPr>
        <sz val="8"/>
        <color theme="1"/>
        <rFont val="Calibri"/>
        <family val="2"/>
        <scheme val="minor"/>
      </rPr>
      <t xml:space="preserve"> a Euro  N°27-4</t>
    </r>
  </si>
  <si>
    <t xml:space="preserve">OP. 218744 RD,  CON VALE DE PRENDA +POLIZA CON EMPRESA RELACIONADA </t>
  </si>
  <si>
    <t>RECONOCIMIENTO DE DEUDA</t>
  </si>
  <si>
    <t>CON ALZAMIENTOS PARCIALES DE 104.000</t>
  </si>
  <si>
    <t xml:space="preserve"> Endoso  de Transacción N°7  por  Póliza N°TCU22-40043-026 </t>
  </si>
  <si>
    <t xml:space="preserve">M. VASQUEZ </t>
  </si>
  <si>
    <t>77.040.869-5</t>
  </si>
  <si>
    <t>GAMO EXPORT SPA</t>
  </si>
  <si>
    <t>TRANSPORTES EDUARDO ZAMBRANO Y CIA LTDA</t>
  </si>
  <si>
    <t>APOQUINDO 3</t>
  </si>
  <si>
    <t>BARBARA DIAZ</t>
  </si>
  <si>
    <t>77.664.918-K</t>
  </si>
  <si>
    <t>77.802.421-7</t>
  </si>
  <si>
    <t>SOCIEDAD COMERCIAL E INDUSTRIAL ABQ LIMITADA</t>
  </si>
  <si>
    <t>76.962.447-3</t>
  </si>
  <si>
    <t>GRÚAS KUNZA SPA</t>
  </si>
  <si>
    <t>SOCIEDAD VARGAS LIMITADA</t>
  </si>
  <si>
    <t>77.682.714-2</t>
  </si>
  <si>
    <t>METALURGICA Y CONSTRUCTORA EXOM SPA</t>
  </si>
  <si>
    <t>TRANSPLUIS SANTIAGO CARDENAS EIRL</t>
  </si>
  <si>
    <t>77.733.787-4</t>
  </si>
  <si>
    <t>CONSTRUCTORA Y MONTAJE CYC SPA</t>
  </si>
  <si>
    <t>76.428.103-9</t>
  </si>
  <si>
    <t>NOVAXIONA EMPRESA DE SERVICIOS TRANSITOR</t>
  </si>
  <si>
    <t>76.631.607-7</t>
  </si>
  <si>
    <t>NELYBAL INGENIERIA SPA</t>
  </si>
  <si>
    <t>LOS ANGELES</t>
  </si>
  <si>
    <t>PAULINA PEZOA O.</t>
  </si>
  <si>
    <t>ANTOFAGASTA</t>
  </si>
  <si>
    <t>ALEJANDRA NEIRA C</t>
  </si>
  <si>
    <t>GABRIELA MOLINA</t>
  </si>
  <si>
    <t>DINA ARELLANO CH.</t>
  </si>
  <si>
    <t>CARLOS SIERRALTA CASTILLO</t>
  </si>
  <si>
    <t>77.620.144-8</t>
  </si>
  <si>
    <t>MAQUINARIAS 4H SPA</t>
  </si>
  <si>
    <t>ALEJANDRA ROBLES G.</t>
  </si>
  <si>
    <t>MARIA DE LOS ANGELES ERAZO</t>
  </si>
  <si>
    <t>Tecnologia en Procesos Mineros e Ind Spa</t>
  </si>
  <si>
    <t>Sociedad Vargas Limitada</t>
  </si>
  <si>
    <t>Servicios Acuicolas Cahemar Ltda</t>
  </si>
  <si>
    <t>Rigelec</t>
  </si>
  <si>
    <t>Serv. Integrales</t>
  </si>
  <si>
    <t>Aceros Tarapaca</t>
  </si>
  <si>
    <t>Transp. Luis Santiago Cardenas E.I.R.L.</t>
  </si>
  <si>
    <t>Paucar</t>
  </si>
  <si>
    <t>01  EXCAVADORA HIDRÁULICA, SOBRE NEUMÁTICOS, MARCA DEVELON, MODELO DX210W, FABRICADA ENCOREA DEL SUR, NUEVA Y SIN USO, AÑO COMERCIAL 2024</t>
  </si>
  <si>
    <t>08 CAMIONETA MARCA JMC MODELO VIGUS NEW WORK 4X2 EURO 6, AÑO 2024, NUEVO SIN USO</t>
  </si>
  <si>
    <t>01 EXCAVADORA MARCA VOLVO MODELO EC480DL USADA, AÑO 2019 , USADO, INCLUYE TERCERA FUNCION  HIDRAULICA, CLIMATIZADOR SISTEMA DE MONITOREO VOLVO CARETRACK Y CABINA DE PROTECCION ROPS</t>
  </si>
  <si>
    <t>3 MUEBLE HERRAMIENTAS 198 PIEZAS,  1 PLATAFORMA DE ALINEACION 5.5 TONELADAS SIN GATAS,  2 ROLLING JACK PARA PLATAFORMA DE 5.5T, 1 BALANCEADORA SENCILLA JHONBEAN, 1 SCANNER LUNCHPROFESIONAL IMMODAP,  2 ELEVADOR DE DOS COLUMNAS 3.5 TONELADAS,  2 DEPOSITO ACEITERO MANUAL 16 LITROS,  1 COMPRESOR DE TORNILLO 3 HP 200 L Y 1 DESMONTADORA SEMI AUTOMATICA JHON BEEN</t>
  </si>
  <si>
    <t>01 CAMIÓN VOLKSWAGEN CONSTELLATION 32.360 DC 4580MM AZ12, AÑO 2024, NUEVO Y SIN USO. INCLUYE PLUMA PM235A, CUARTO FRENO TELMA, CARROCERÍA MINERA.</t>
  </si>
  <si>
    <t>01 MINIBUS MARCA MAXUS MODELO G10  9+1 MT E6, AÑO 2024, NUEVO SIN USO.</t>
  </si>
  <si>
    <t>01 MINIBUS MARCA FORD MODELO TRANSIT 17+1, AÑO 2024, NUEVO SIN USO.</t>
  </si>
  <si>
    <t>PRO3 SCANNER MULTIMARCA LAUNCH MODELO PRO3SE, 3 MUEBLE6687 MUEBLE HERRAMIENTAS 198 PIEZAS BESITA</t>
  </si>
  <si>
    <t>01 CAMION MARCA RENAULT MODELO C520 /  MECA RET 6X4 NUEVO Y SIN USO AÑO 2024</t>
  </si>
  <si>
    <t>01 CAMIÓN TOLVA MARCA JAC MODELO HFC3311 E5, AÑO 2024, NUEVO SIN USO.</t>
  </si>
  <si>
    <t>01 CAMIONETA MARCA MAXUS, MODELO T60 4X4 GL EURO VI, DOBLE CABINA, NUEVA Y SIN USO, AÑO 2024</t>
  </si>
  <si>
    <t>01 TRACTOCAMION MARCA DAF MODELO 480 FT SC NUEVO Y SINUSO AÑO 2024</t>
  </si>
  <si>
    <t>01 CAMION MARCA SINOTRUCK MODELO SITRAK G7 684 TIPPER NUEVO Y SIN USO AÑO 2024, INCLUYE TOLVA</t>
  </si>
  <si>
    <t>MODIFICACION CONTRATO OP.4442 SOLICITADA POR AREA DE COMERCIAL, CAMBIO FECHA DE VENCIMIENTOS.</t>
  </si>
  <si>
    <t>MODIFICACION CONTRATO OP.3885 SOLICITADA POR AREA DE COBRANZAS, RENEGOCIACION DE MORA Y AMPLIACION DE PLAZO.</t>
  </si>
  <si>
    <t>MODIFICACION CONTRATO OP.4206 SOLICITADA POR AREA DE COBRANZAS, RENEGOCIACION DE MORA Y AMPLIACION DE PLAZO.</t>
  </si>
  <si>
    <t>MODIFICACION CONTRATO OP.4226 SOLICITADA POR AREA DE COBRANZAS, RENEGOCIACION DE MORA Y AMPLIACION DE PLAZO.</t>
  </si>
  <si>
    <t>MODIFICACION CONTRATO OP.4165 SOLICITADA POR AREA DE COMERCIAL, CAMBIO FECHA DE VENCIMIENTOS.</t>
  </si>
  <si>
    <t>01 RETROEXCAVADORA MARCA HIDROMEK MODELO HMK 102B ALFA, NUEVA Y SIN USO AÑO 2024</t>
  </si>
  <si>
    <t>01 BUS CARROCERÍA MARCA MODASA MODELO ZEUS 4, 43 ASIENTOS, CON CHASIS SCANIA MODELO K450, 6X2 E5, AÑO 2024 NUEVO SIN USO.</t>
  </si>
  <si>
    <t>01 BRAZO ARTICULADO MARCA ALOLIFT DIESEL 17AJ RT NUEVOS Y SIN USO AÑO 2024</t>
  </si>
  <si>
    <t>01 ECÓGRAFO ESTACIONARIO MARCA  SONOSCAPE MODELO P11 ELITE INCLUYE UPS DE 1KVA, NUEVO Y SIN USO AÑO 2023</t>
  </si>
  <si>
    <t>01 GRUA ARTICULADA MARCA SIMMA MODELO PK24001DCR5 NUEVA Y SIN USO AÑO 2024, INCORPORA PUENTA ESTABILIZADOR MODELO BS002 NUEVO Y SIN USO. SERA INSTALADA EN CAMION CHEVROLET PATENTE LBKZ.38, USADO AÑO 2018</t>
  </si>
  <si>
    <t>01 CAMIONETA MARCA MAXUS MODELO T60 4X4 ANCAP MT E6. NUEVA SIN USO AÑO 2024</t>
  </si>
  <si>
    <t>01 TRACTOCAMION MARCA SINOTRUK MODELO SITRAK G7 6X2 TRACT, AÑO 2024, NUEVO SIN USO.</t>
  </si>
  <si>
    <t>01 GRÚA HORQUILLA DIESEL 3.500 KG. MARCA LIUGONG MODELO CPCD35-E CABINA CERRADA AÑO 2024, NUEVA SIN USO.</t>
  </si>
  <si>
    <t>01 CAMIÓN MARCA JAC MODELO HFC1040KN_E5_PU_AC, AÑO 2024, NUEVO SIN USO.</t>
  </si>
  <si>
    <t>MODIFICACION CONTRATO OP.4054 SOLICITADA POR AREA DE COBRANZAS, RENEGOCIACION DE MORA Y AMPLIACION DE PLAZO.</t>
  </si>
  <si>
    <t>MODIFICACION CONTRATO OP.4352 SOLICITADA POR AREA DE COMERCIAL.</t>
  </si>
  <si>
    <t>01 CAMIÓN BARREDOR BUCHER-JOHNSTON V65 MONTADA SOBRE CAMIÓN MERCEDES BENZ MODELO ATEGO 1729, AÑO 2023</t>
  </si>
  <si>
    <t>01 TRACTOCAMION MARCA DAF MODELO XF-480 FT SC NUEVO Y SIN USO AÑO 2024, INCLUYE KIT HIDRUALICO Y KIT MINERO</t>
  </si>
  <si>
    <t>01 EQUIPO DE RAYOS X, MARCA GENORAY MODELO PAPAYA PLUS, AÑO 2023, NUEVO Y SIN USO.</t>
  </si>
  <si>
    <t>01 BUS MARCA MERCEDES BENZ MODELO SPRINTER 517 CDI - 19+1 AT, AÑO 2024, NUEVO SIN USO.</t>
  </si>
  <si>
    <t>MODIFICACION CONTRATO OP.4058 SOLICITADA POR AREA DE COBRANZAS, RENEGOCIACION DE MORA Y AMPLIACION DE PLAZO.</t>
  </si>
  <si>
    <t>01 TRACTOCAMIÓN MARCA MACK MODELO AN64TX, NUMERO DE MOTOR: MP81229210, NUMERO DE CHASIS: 1M1AN4HY9KM001621, USADO AÑO 2019 PATENTE LPKD-43</t>
  </si>
  <si>
    <t>01 CARGADOR FRONTAL MARCA LIUGONG MODELO CLG856H, NUEVO Y SIN USO AÑO 2024</t>
  </si>
  <si>
    <t>01 CARGADOR FRONTAL MARCA LIUGONG MODELO CLG 835H NUEVA Y SIN USO AÑO 2024</t>
  </si>
  <si>
    <t>01 BUS, MARCA FORD, MODELO TRANSIT BUS NUEVO Y SIN USO AÑO 2024</t>
  </si>
  <si>
    <t>01 MINIBUS MARCA MERCEDES BENZ MODELO 417 CDI 16+1 FENIX AÑO 2024, NUEVO Y SIN USO</t>
  </si>
  <si>
    <t>01 CAMION VOLKSWAGEN MODELO CONSTELLATION 17.280 NUEVO Y SIN USO AÑO 2024 Y ADICIONALES / 01 GRUA MARCA TKA MODELO TKA 23.700, NUEVA Y SIN USO AÑO 2024</t>
  </si>
  <si>
    <t>MODIFICACION CONTRATO OP.4001 SOLICITADA POR AREA DE COBRANZAS, RENEGOCIACION DE MORA Y AMPLIACION DE PLAZO.</t>
  </si>
  <si>
    <t>MODIFICACION CONTRATO OP.4311 SOLICITADA POR AREA DE COMERCIAL.</t>
  </si>
  <si>
    <t>MODIFICACION CONTRATO OP.4159 SOLICITADA POR AREA DE COMERCIAL.</t>
  </si>
  <si>
    <t>MODIFICACION CONTRATO OP.4455 SOLICITADA POR AREA DE COMERCIAL.</t>
  </si>
  <si>
    <t>01 RETROEXCAVADORA MARCA TEREX - MECALAC, MODELO TLB830 (4X4) OPERADO POR JOYSTICK, AÑO 2024, NUEVA Y SIN USO.</t>
  </si>
  <si>
    <t xml:space="preserve">01 BUS MERCEDES BENZ LO-916/48, CARROCERÍA SENIOR RURAL G7 LO-916/48 EURO V 4.800 EE - 9.155 LARGO, 33 ASIENTOS, AÑO 2024, </t>
  </si>
  <si>
    <t>01 CAMION MARCA VOLVO MODELO FMX 6X4 TRACTOR, NUEVO Y SIN USO AÑO 2024</t>
  </si>
  <si>
    <t>01 BULLDOZER MARCA KOMATSU, MODELO D155AX-6, AÑO 2018, Nº SERIE 82020, HORÓMETRO 5123,0, AÑO 2018, USADO</t>
  </si>
  <si>
    <t>01 TRACTOCAMION MARCA MERCEDES BENZ MODELO NEW ACTROS 3358 S/39 8X4 CLASIC 5 TRC NUEVO Y SIN USO AÑO 2024</t>
  </si>
  <si>
    <t>01 TRACTOCAMIÓN MARCA RENAULT MODELO T 520 NEUMA 4X2, AÑO 2024, NUEVO SIN USO.</t>
  </si>
  <si>
    <t>01 CAMIÓN MARCA CHEVROLET MODELO FTR 1524 AMT - EURO 5 - DIESEL , AÑO 2024, NUEVO SIN USO.</t>
  </si>
  <si>
    <t>MODIFICACION OP.4442</t>
  </si>
  <si>
    <t>MODIFICACION OP.4206</t>
  </si>
  <si>
    <t>MODIFICACION OP.4226</t>
  </si>
  <si>
    <t>MODIFICACION OP.4165</t>
  </si>
  <si>
    <t>MODIFICACION OP.4352</t>
  </si>
  <si>
    <t>MODIFICACION OP.4058</t>
  </si>
  <si>
    <t>MODIFICACION OP.4311</t>
  </si>
  <si>
    <t>MODIFICACION OP.4455</t>
  </si>
  <si>
    <t>76.492.170-4</t>
  </si>
  <si>
    <t>76.232.986-7</t>
  </si>
  <si>
    <t>76.833.007-7</t>
  </si>
  <si>
    <t>9.967.976-K</t>
  </si>
  <si>
    <t>76.893.227-1</t>
  </si>
  <si>
    <t>76.490.908-9</t>
  </si>
  <si>
    <t>18.373.729-5</t>
  </si>
  <si>
    <t>77.928.480-8</t>
  </si>
  <si>
    <t>77.077.343-1</t>
  </si>
  <si>
    <t>76.491.452-K</t>
  </si>
  <si>
    <t>76.576.329-0</t>
  </si>
  <si>
    <t>76.532.296-0</t>
  </si>
  <si>
    <t>77532532-1</t>
  </si>
  <si>
    <t>76.789.314-0</t>
  </si>
  <si>
    <t>76.379.284-6</t>
  </si>
  <si>
    <t>10.351.976-4</t>
  </si>
  <si>
    <t>77.367.710-7</t>
  </si>
  <si>
    <t>77.621.758-1</t>
  </si>
  <si>
    <t>77.396.565-K</t>
  </si>
  <si>
    <t>76.882.691-9</t>
  </si>
  <si>
    <t>77.018.265-4</t>
  </si>
  <si>
    <t>76.202.690-2</t>
  </si>
  <si>
    <t>76.260.209-1</t>
  </si>
  <si>
    <t>77.629.625-2</t>
  </si>
  <si>
    <t>76.712.026-5</t>
  </si>
  <si>
    <t>76.449.292-7</t>
  </si>
  <si>
    <t>18.757.177-4</t>
  </si>
  <si>
    <t>76.940.753-7</t>
  </si>
  <si>
    <t>77.511.184-4</t>
  </si>
  <si>
    <t>76.989.798-4</t>
  </si>
  <si>
    <t>SERV.DE CARGUÍOS,FOREST.,ÁRIDOS Y ARRIENDO DE MAQ.AQUILES CASTRO FERNANDEZ EIRL</t>
  </si>
  <si>
    <t>SOCIEDAD DE SERVICIOS GENERALES LIMITADA</t>
  </si>
  <si>
    <t>CONSTRUCTORA RIVERA CUBILLOS LTDA.</t>
  </si>
  <si>
    <t>OBRAS CIVILES EN CONSTRUCCIÓN HECTOR SALVADOR ROJAS EIRL</t>
  </si>
  <si>
    <t>SEPULVEDA GARRIDO MARIO GUILLERMO</t>
  </si>
  <si>
    <t>OBRAS CIVILES EN CONSTRUCCIÓN HECTOR SALVADOR OLIVARES ROJAS EIRL</t>
  </si>
  <si>
    <t>TRANSPORTES Y HOSPEDAJE R Y R YAÑEZ LTDA.</t>
  </si>
  <si>
    <t>EMPRESAS MARTE SPA</t>
  </si>
  <si>
    <t>ESPEJO HERRERA FELIPE SEBASTIAN</t>
  </si>
  <si>
    <t>M &amp; D TRANSPORTES LTDA.</t>
  </si>
  <si>
    <t>INVERSIONES EN TRANSPORTES LOPEZ SPA</t>
  </si>
  <si>
    <t>TRANSPORTES ALRASSI LIMITADA</t>
  </si>
  <si>
    <t>CONSTRUCTORA CUATRO REINOS SPA</t>
  </si>
  <si>
    <t>CENTRO DE SALUD INTEGRAL MARIA YOLANDA AROS SILVA E.I.R.L.</t>
  </si>
  <si>
    <t>SOCIEDAD DE INGENIERIA, CONSTRUCCIONES Y SERVICIOS SOTO &amp; VERGARA LIMITADA</t>
  </si>
  <si>
    <t xml:space="preserve">LAZCANO MOLINA MARILYN ESTEFANIA </t>
  </si>
  <si>
    <t>INVERSIONES LARA SPA</t>
  </si>
  <si>
    <t>BIOANTU SPA</t>
  </si>
  <si>
    <t>TRESUR SPA</t>
  </si>
  <si>
    <t>QUIROZ DEL CANTO ALEXANDER BERNABE</t>
  </si>
  <si>
    <t>SOCIEDAD DE SERVICIOS ODONTOLOGICOS SALAMANCA LIMITADA</t>
  </si>
  <si>
    <t>MRC SOLUTIONS SPA</t>
  </si>
  <si>
    <t>TRAMAN SPA</t>
  </si>
  <si>
    <t>WINDOWS PLASTIC SPA</t>
  </si>
  <si>
    <t>ARIDOS JR SPA</t>
  </si>
  <si>
    <t>TRANSPORTES CORRENTOSO LTDA.</t>
  </si>
  <si>
    <t>ANTONELLA ANDREA VALLEJOS CHAVARRIA SERVICIOS DE TRANSPORTES Y ARRIENDOS EIRL</t>
  </si>
  <si>
    <t>TRANSPORTES GEOBUS SPA</t>
  </si>
  <si>
    <t>PROYECTOS ELECTRICOS PEDRO IGNACIO VALDERRAMA AGUILAR EIRL</t>
  </si>
  <si>
    <t>TORO CARRASCO CAMILO ANDRES</t>
  </si>
  <si>
    <t>EUROANDINA SERVICE SPA</t>
  </si>
  <si>
    <t>DÍAZ OSSANDÓN BAYRON ANDRÉS</t>
  </si>
  <si>
    <t>LUIS HUMBERTO ALBORNOZ PERALTA TRANSPORTES EIRL</t>
  </si>
  <si>
    <t>TRANSPORTES Y HOSPEDAJE R YR YAÑEZ LTDA.</t>
  </si>
  <si>
    <t>ESTACION DE SERVICIOS INTEGRALES SPA</t>
  </si>
  <si>
    <t>SERVICIOS INTEGRADOS CONO SUR LIMITADA</t>
  </si>
  <si>
    <t>modificacion contrato op.4442 solicitada por area de comercial, cambio fecha de vencimientos.</t>
  </si>
  <si>
    <t>modificacion contrato op.3885 solicitada por area de cobranzas, renegociacion de mora y ampliacion de plazo.</t>
  </si>
  <si>
    <t>modificacion contrato op.4206 solicitada por area de cobranzas, renegociacion de mora y ampliacion de plazo.</t>
  </si>
  <si>
    <t>modificacion contrato op.4226 solicitada por area de cobranzas, renegociacion de mora y ampliacion de plazo.</t>
  </si>
  <si>
    <t>modificacion contrato op.4165 solicitada por area de comercial, cambio fecha de vencimientos.</t>
  </si>
  <si>
    <t>modificacion contrato op.4054 solicitada por area de cobranzas, renegociacion de mora y ampliacion de plazo.</t>
  </si>
  <si>
    <t>modificacion contrato op.4352 solicitada por area de comercial.</t>
  </si>
  <si>
    <t>modificacion contrato op.4058 solicitada por area de cobranzas, renegociacion de mora y ampliacion de plazo.</t>
  </si>
  <si>
    <t>modificacion contrato op.4001 solicitada por area de cobranzas, renegociacion de mora y ampliacion de plazo.</t>
  </si>
  <si>
    <t>modificacion contrato op.4311 solicitada por area de comercial.</t>
  </si>
  <si>
    <t>modificacion contrato op.4159 solicitada por area de comercial.</t>
  </si>
  <si>
    <t>modificacion contrato op.4455 solicitada por area de comercial.</t>
  </si>
  <si>
    <t>Constructora Rivera Cubillos Ltda.</t>
  </si>
  <si>
    <t>Sepulveda Garrido Mario Guillermo</t>
  </si>
  <si>
    <t>Obras Civiles en Construcción Hector Salvador Olivares Rojas E.I.R.L.</t>
  </si>
  <si>
    <t>Empresas Marte Spa</t>
  </si>
  <si>
    <t>Espejo Herrera Felipe Sebastian</t>
  </si>
  <si>
    <t>Inversiones en Transportes Lopez Spa</t>
  </si>
  <si>
    <t>Constructora Cuatro Reinos Spa</t>
  </si>
  <si>
    <t>Centro de Salud Integral Maria Yolanda Aros Silva E.I.R.L.</t>
  </si>
  <si>
    <t>Sociedad de Ingenieria, Construcciones y Servicios Soto &amp; Vergara Limitada</t>
  </si>
  <si>
    <t>Inversiones Lara Spa</t>
  </si>
  <si>
    <t>Bioantu Spa</t>
  </si>
  <si>
    <t>Quiroz del Canto Alexander Bernabe</t>
  </si>
  <si>
    <t>Sociedad de Servicios Odontologicos Salamanca Limitada</t>
  </si>
  <si>
    <t>Traman Spa</t>
  </si>
  <si>
    <t>Windows Plastic Spa</t>
  </si>
  <si>
    <t>Transportes Correntoso Ltda.</t>
  </si>
  <si>
    <t>Antonella Andrea Vallejos Chavarria Servicios de Transportes y Arriendos E.I.R.L.</t>
  </si>
  <si>
    <t>Transportes Geobus Spa</t>
  </si>
  <si>
    <t>Proyectos Electricos Pedro Ignacio Valderrama Aguilar E.I.R.L.</t>
  </si>
  <si>
    <t>Euroandina Service Spa</t>
  </si>
  <si>
    <t>Díaz Ossandón Bayron Andrés</t>
  </si>
  <si>
    <t>Luis Humberto Albornoz Peralta Transportes E.I.R.L.</t>
  </si>
  <si>
    <t>Empresa de Aseo Cordillera Spa</t>
  </si>
  <si>
    <t>Servicios Integrados Cono Sur Limitada</t>
  </si>
  <si>
    <t>Quiroz</t>
  </si>
  <si>
    <t>Espejo</t>
  </si>
  <si>
    <t>Sociedad de Transporte Maritimo  Argel Ltda.</t>
  </si>
  <si>
    <t>Correntoso</t>
  </si>
  <si>
    <t>Chavarria</t>
  </si>
  <si>
    <t>Tresur</t>
  </si>
  <si>
    <t>Euroandina</t>
  </si>
  <si>
    <t>Marte</t>
  </si>
  <si>
    <t>PROXIMA 8° CUOTA  06/06/2024</t>
  </si>
  <si>
    <t>NUEVA POLIZA</t>
  </si>
  <si>
    <t>PROXIMA 11° CUOTA 14/09/2024</t>
  </si>
  <si>
    <t>CUOTAS MOROSAS 10 Y 11</t>
  </si>
  <si>
    <t>PROXIMA 8° CUOTA  27/10/2024</t>
  </si>
  <si>
    <t xml:space="preserve">OP. 7 SE ADJUNTA NUEAV PROOORGA DE POLIZA CON VTO </t>
  </si>
  <si>
    <t xml:space="preserve">SEGUIMIENTO PARA LA INSCRIPCION </t>
  </si>
  <si>
    <t xml:space="preserve">MODO DE INFORMACIÓN YA INFOMADO EN WARRANTS </t>
  </si>
  <si>
    <t>SERVICIOS MEDICOS DOÑA DOMINGA SPA</t>
  </si>
  <si>
    <t>TERMINADO</t>
  </si>
  <si>
    <t>Op. N°  217536 del 19/03/24, endoso de deposito a Euro</t>
  </si>
  <si>
    <t>76.108.01-7</t>
  </si>
  <si>
    <t xml:space="preserve">Endoso N°12 Póliza N°. TCU22-40043-026  </t>
  </si>
  <si>
    <t>ver cobranza judicial</t>
  </si>
  <si>
    <t>cobranza judicial</t>
  </si>
  <si>
    <t>76.903.662-8</t>
  </si>
  <si>
    <t>CONSTRUCTORA ELDICAR SPA</t>
  </si>
  <si>
    <t>76.518.058-9</t>
  </si>
  <si>
    <t>INGENERIA Y SERVICIOS BIOCORDILLERA SPA</t>
  </si>
  <si>
    <t>76.155.354-2</t>
  </si>
  <si>
    <t>B Y B TRANSPORTES EIRL</t>
  </si>
  <si>
    <t>76.183.444-4</t>
  </si>
  <si>
    <t>77.089.623-1</t>
  </si>
  <si>
    <t>SOCIEDAD COMERCIAL ACLA SPA</t>
  </si>
  <si>
    <t>MAESTRANZA DE ACEROS TARAPACA</t>
  </si>
  <si>
    <t>JACQUELNE MARIELLA HIDALGO BANDA</t>
  </si>
  <si>
    <t>76.613.324-K</t>
  </si>
  <si>
    <t>SOC COMERCIAL BON CAS LTDA</t>
  </si>
  <si>
    <t xml:space="preserve">CARMEN HENZI GUITIERREZ </t>
  </si>
  <si>
    <t>Importadora  y Exportadora Asland Spa</t>
  </si>
  <si>
    <t>Op.225276-228426-225940</t>
  </si>
  <si>
    <t>NOTA: POLIZA   RENOVADA PARA EL 31/07/2025</t>
  </si>
  <si>
    <t xml:space="preserve">31/07/2025, renovable de acuerdo a condicion general </t>
  </si>
  <si>
    <t>DÓLAR 31/08/2024</t>
  </si>
  <si>
    <t>PERIODO DE POLIZA: 01/11/2023 HASTA 23/05/2025</t>
  </si>
  <si>
    <t>4°RENOVACION DE POLIZA  N° TCU22-40043-026 TOMADA POR EUROCAPITAL S.A.</t>
  </si>
  <si>
    <t>77.197.657-3</t>
  </si>
  <si>
    <t>B-Egetales Spa</t>
  </si>
  <si>
    <t>B-Egetales</t>
  </si>
  <si>
    <t>Rosa María Onetto Andraca</t>
  </si>
  <si>
    <t xml:space="preserve">1 Automovil Mercedes Benz. Modelo C180k, Color Gris,  año 2008. </t>
  </si>
  <si>
    <t>BGPY.66-0</t>
  </si>
  <si>
    <t>PATENTE  BGPY.66-0</t>
  </si>
  <si>
    <t>Ramiro Fernando Maffeo Oneto</t>
  </si>
  <si>
    <r>
      <t xml:space="preserve">2 Furgon </t>
    </r>
    <r>
      <rPr>
        <b/>
        <sz val="8"/>
        <color theme="1"/>
        <rFont val="Calibri"/>
        <family val="2"/>
        <scheme val="minor"/>
      </rPr>
      <t>1)</t>
    </r>
    <r>
      <rPr>
        <sz val="8"/>
        <color theme="1"/>
        <rFont val="Calibri"/>
        <family val="2"/>
        <scheme val="minor"/>
      </rPr>
      <t xml:space="preserve"> marca Chevrolet, modelo N300 max van 1,2,Color Blanco, Año 2016 / </t>
    </r>
    <r>
      <rPr>
        <b/>
        <sz val="8"/>
        <color theme="1"/>
        <rFont val="Calibri"/>
        <family val="2"/>
        <scheme val="minor"/>
      </rPr>
      <t>2)</t>
    </r>
    <r>
      <rPr>
        <sz val="8"/>
        <color theme="1"/>
        <rFont val="Calibri"/>
        <family val="2"/>
        <scheme val="minor"/>
      </rPr>
      <t>Furgon marca citroen, modelo Berlingo 2 HDI 1,6,  Color Blanco Blanquise, Año 2008.</t>
    </r>
  </si>
  <si>
    <t>modelo N300 max van 1,2 / modelo Berlingo 2 HDI 1,6</t>
  </si>
  <si>
    <t>PATENTE HXSK.11-7 / BGYJ.44-7</t>
  </si>
  <si>
    <t>morosidasd</t>
  </si>
  <si>
    <t>PUBLICIDAD TIEMPO NUEVO LIMITADA</t>
  </si>
  <si>
    <t>76.810.724-6</t>
  </si>
  <si>
    <t>MARKETING PROMOCIONAL 21 SPA</t>
  </si>
  <si>
    <t>76.736.465-2</t>
  </si>
  <si>
    <t>EMPRESA DE SERVICIOS TRANSITORIOS MECAMIN SPA</t>
  </si>
  <si>
    <t>ERIC PÍZARRO</t>
  </si>
  <si>
    <t>76.491.259-4</t>
  </si>
  <si>
    <t>APC ENGINEERING AND CONSULTING SPA</t>
  </si>
  <si>
    <t>B-EGETALES SPA</t>
  </si>
  <si>
    <t>GRUPO DE INVERSORES AGUA VIVA SA</t>
  </si>
  <si>
    <t>HERIBERTO ARAOS INGENIERIA LTDA</t>
  </si>
  <si>
    <t>76.631.768-5</t>
  </si>
  <si>
    <t>PATRICIO FELIX MEZA FLORES, EIRL</t>
  </si>
  <si>
    <t>77.623.858-9</t>
  </si>
  <si>
    <t>IDESCO MONTAJES SPA</t>
  </si>
  <si>
    <t>77.270.013-K</t>
  </si>
  <si>
    <t>MCI ELECTRICA SPA</t>
  </si>
  <si>
    <t>76.314.055-5</t>
  </si>
  <si>
    <t>INGENIERIA Y ELECTRICIDAD RP ELECTRIC LIMITADA</t>
  </si>
  <si>
    <t>ALEJANDRO SILVA</t>
  </si>
  <si>
    <t>77.662.123-4</t>
  </si>
  <si>
    <t>77.050.621-2</t>
  </si>
  <si>
    <t>77.456.086-6</t>
  </si>
  <si>
    <t>ERIC PIZARRO</t>
  </si>
  <si>
    <t>76.580.205-9</t>
  </si>
  <si>
    <t>MUNDO LOCKERS SPA</t>
  </si>
  <si>
    <t>CECILIA ARELLANO</t>
  </si>
  <si>
    <t>77.057.183-9</t>
  </si>
  <si>
    <t xml:space="preserve">ALQUIMIA CHILE SPA </t>
  </si>
  <si>
    <t>COMERCIALIZADORA GMS CHILE SPA</t>
  </si>
  <si>
    <t>INVERSIONES CRUSTANIC SPA</t>
  </si>
  <si>
    <t>Sociedad Comercial Acla Spa</t>
  </si>
  <si>
    <t>Empresa de Servicios Transitorios Mecamin Spa</t>
  </si>
  <si>
    <t>B-egetales Spa</t>
  </si>
  <si>
    <t>Heriberto Araos Ingenieria Ltda</t>
  </si>
  <si>
    <t>Ingenieria y Servicios MRM Spa</t>
  </si>
  <si>
    <t>MCI Electrica Spa</t>
  </si>
  <si>
    <t>Inversiones Crustanic Spa</t>
  </si>
  <si>
    <t>Acla</t>
  </si>
  <si>
    <t>Jacqueline</t>
  </si>
  <si>
    <t>Bon Cas</t>
  </si>
  <si>
    <t>Mci Electrica</t>
  </si>
  <si>
    <t>Op.4734</t>
  </si>
  <si>
    <t>76.147.194-5</t>
  </si>
  <si>
    <t>SERV. Y CONSTRUC. BAJO MOLLE LTDA</t>
  </si>
  <si>
    <t>76.058.534-3</t>
  </si>
  <si>
    <t>LISI CHILE SPA</t>
  </si>
  <si>
    <t>5.646.102-7</t>
  </si>
  <si>
    <t>CARLOS MICHEA RUBINA</t>
  </si>
  <si>
    <t>96.859.050-2</t>
  </si>
  <si>
    <t>CONFECCIONES TEXTILES JPJ SA</t>
  </si>
  <si>
    <t>ALEJANDRA ROBLES</t>
  </si>
  <si>
    <t>76.210.320-6</t>
  </si>
  <si>
    <t>SOCIEDAD COMERCIAL Y SERVICIOS SAN VICENTE LIMITADA</t>
  </si>
  <si>
    <t>77.483.964-K</t>
  </si>
  <si>
    <t>INGENIERIA Y CONSTRUCCION ATLANTA SPA</t>
  </si>
  <si>
    <t>76.201.196-4</t>
  </si>
  <si>
    <t>CONTAINER DEPOSITO CALAMA LTDA</t>
  </si>
  <si>
    <t>CARMEN MUÑOZ</t>
  </si>
  <si>
    <t>MODIF OP4230</t>
  </si>
  <si>
    <t>MODIF 4379</t>
  </si>
  <si>
    <t>MODIF OP4493</t>
  </si>
  <si>
    <t>MODIF OP4372</t>
  </si>
  <si>
    <t>MODIF OP 4504</t>
  </si>
  <si>
    <t>MODIFICACION POR OP3933 -  3 GRÚA HORQUILLA MARCA HANGCHA MODELO CPCD30-XRW10, AÑO 2022, NUEVA SIN USO.</t>
  </si>
  <si>
    <t>MODIFICADO</t>
  </si>
  <si>
    <t>MODIF OP4373</t>
  </si>
  <si>
    <t>MODIF  OP 4532</t>
  </si>
  <si>
    <t>MODIFICADO POR OP. 4555   01 CAMION VOLKSWAGEN MODELO CONSTELLATION 17.280 NUEVO Y SIN USO AÑO 2024 Y ADICIONALES / 01 GRUA MARCA TKA MODELO TKA 23.700, NUEVA Y SIN USO AÑO 2024</t>
  </si>
  <si>
    <t>VCM CONSTRUCTORA SPA</t>
  </si>
  <si>
    <t>ESTEBAN QUENAYA MAQUINARIAS LIMITADA</t>
  </si>
  <si>
    <t>CATHERINE TORRES CARVAJAL TRANSPORTES EIRL</t>
  </si>
  <si>
    <t>TEMPANO INVERSIONES S.A.</t>
  </si>
  <si>
    <t>ALBERTO ERNESTO KRUGER ORREGO</t>
  </si>
  <si>
    <t>LUIS HERNÁN AVELLO PEÑA</t>
  </si>
  <si>
    <t>CENTRO CLINICO VIDA SPA</t>
  </si>
  <si>
    <t>TRANSPORTES LA MONTAÑA SPA</t>
  </si>
  <si>
    <t>TRANSPORTES ADKR SPA</t>
  </si>
  <si>
    <t>DISTRIBUIDORA ROFIL LIMITADA</t>
  </si>
  <si>
    <t>MT RENTAL SPA</t>
  </si>
  <si>
    <t>TRANSPORTES GALLARDO LIMITADA</t>
  </si>
  <si>
    <t>GLA LOGISTICA SPA</t>
  </si>
  <si>
    <t>TRANSPORTES S&amp;G SPA</t>
  </si>
  <si>
    <t>PROYECTOS ELECTRICOS PEDRO IGNACIO VALDERRAMA AGUI</t>
  </si>
  <si>
    <t>76.858.993-3</t>
  </si>
  <si>
    <t>77.037.162-7</t>
  </si>
  <si>
    <t>77.346.977-6</t>
  </si>
  <si>
    <t>76.260.673-9</t>
  </si>
  <si>
    <t>9.778.123-0</t>
  </si>
  <si>
    <t>77.552.653-K</t>
  </si>
  <si>
    <t>76.701.174-1</t>
  </si>
  <si>
    <t>77.536.544-7</t>
  </si>
  <si>
    <t>88.831.200-5</t>
  </si>
  <si>
    <t>77.562.119-2</t>
  </si>
  <si>
    <t>77.288.671-3</t>
  </si>
  <si>
    <t>77.637.246-3</t>
  </si>
  <si>
    <t>77.746.322-5</t>
  </si>
  <si>
    <t>MODIFICACION DE OP. 4060</t>
  </si>
  <si>
    <t>MODIFICACION OP.4555 SOLICITADA POR AREA COMERCIAL AMPLIACION PLAZO</t>
  </si>
  <si>
    <t>01 CAMIONETA MARCA MITSUBISHI, MODELO ALL NEW L-200 KATANA XRT MT 4X4, AÑO 2024, NUEVA Y SIN USO.</t>
  </si>
  <si>
    <t>01 CAMIÓN MARCA RENAULT, MODELO T380, EURO 5, AÑO 2024, NUEVO Y SIN USO.</t>
  </si>
  <si>
    <t>01 EMBARCACIÓN "BIOMASA V" AL 60% DE VALOR COMERCIAL (UF 12.836) SEGÚN TASACIÓN.</t>
  </si>
  <si>
    <t>01 BUS MARCA MERCEDES BENZ, MODELO SPRINTER 417 CDI - 19+1 FENIX, AÑO 2025, NUEVO Y SIN USO.</t>
  </si>
  <si>
    <t>01 GRÚA HIDRAÚLICA MONTADA SOBRE CAMIÓN MARCA PM, MODELO 57526 CON KIT MINERO ESTANDAR • ALARMA DE GIRO • JAULA VIRTUAL • SEMAFORO INDICADOR DE CARGA, NUEVA SIN USO</t>
  </si>
  <si>
    <t>01 BUS MARCA MERCEDES BENZ, MODELO LO-916/48, MODELO CARROCERÍA SENIOR RURAL G7 LO-916/48 EURO V, 33 ASIENTOS, AÑO 2024, NUEVO Y SIN USO.</t>
  </si>
  <si>
    <t>01 ECÓGRAFO ESTACIONARIO MARCA SONOSCAPE MODELO P11 ELITE; INCLUYE UPS DE 1KVA, NUEVO Y SIN USO.</t>
  </si>
  <si>
    <t>01 TRACTOCAMION MARCA SINOTRUK MODELO SITRAK G7 AÑO 2025 NUEVO Y SIN USO</t>
  </si>
  <si>
    <t>01 TRACTOCAMIÓN MARCA SINOTRUK MODELO SITRAK G7, AÑO 2023, USADO, PLACA PATENTE SXSX.84-5, NRO. MOTOR 230517055077, NRO. CHASIS LZZ7CLXBXPC508984</t>
  </si>
  <si>
    <t>01 PROYECTO RED, PROYECTO CCTV, PROYECTO SOLUCIÓN SOFTWARE + MÓDULOS DE AUTOSERVICIOS LOC + SCO, PROYECTO ALARMA, PROYECTO HARDWARE, DE ACUERDO A PROPUESTA COMERCIAL CON FECHA 17 DE SEPTIEMBRE 2024.</t>
  </si>
  <si>
    <t>01 MINICARGADOR MARCA ZOOMLION MODELO ZS080V, AÑO 2024, NUEVA SIN USO</t>
  </si>
  <si>
    <t>01 SEMIREMOLQUE MARCA TREMAC, MODELO SR TOLVA HALF ROUND 20 M3 3 EJES (ABS), AÑO 2025, NUEVO Y SIN USO</t>
  </si>
  <si>
    <t>01 CAMIONETA MARCA CHEVROLET MODELO SILVERADO 3.0TD HC AT 4WD R NUEVO Y SIN USO AÑO 2025</t>
  </si>
  <si>
    <t>01 TRACTOCAMION MARCA SINOTRUK MODELO SITRAK G7 4X2 FULL, AÑO 2025, NUEVO SIN USO.</t>
  </si>
  <si>
    <t>1 equipo ecógrafo mindray dp50vet expert, nuevo sin uso, año 2022.</t>
  </si>
  <si>
    <t>1 camión marca jac modelo hfc1120kn_e5_pu_ac con toma de fuerza, año 2022, nuevo sin uso.</t>
  </si>
  <si>
    <t>1 camión marca sinotruk, modelo  t7h 6x4 400 tolva ev, año  2022, nuevo sin uso.</t>
  </si>
  <si>
    <t>1 camioneta marca volkswagen modelo saveiro cabina simple 4x2 euro v, año 2022, nuevo sin uso.</t>
  </si>
  <si>
    <t>1 tractocamión marca scania modelo r480a , número motor 8283492, número chasis 9bsr6x400h3894611, patente jftx.14, año 2017, usado.</t>
  </si>
  <si>
    <t>01 tractocamión marca scania modelo r480a , número motor 8283492, número chasis 9bsr6x400h3894611, patente jftx.14, año 2017, usado.</t>
  </si>
  <si>
    <t>1 camión marca volkswagen modelo constellation 14.190 dc 4800mm mt6, año 2023, nuevo sin uso.</t>
  </si>
  <si>
    <t>1 ecógrafo marca general electric modelo vivid iq premium, año 2022, nuevo y sin uso.</t>
  </si>
  <si>
    <t xml:space="preserve"> maquina de corte y grabado láser marca oree láser equipmet, nueva sin uso / prensa hidráulica de control numérico modelo wade 22t3200, nuevo</t>
  </si>
  <si>
    <t>1 semirremolque frigorífico marca great dane modelo 3 reefer, año 2012, primera inscripción en chile</t>
  </si>
  <si>
    <t>1 tomografo op3d pro pano+ cefa 1 sensor nuevo sin uso</t>
  </si>
  <si>
    <t>01 bus mercedes benz lo-916/48, modelo carrocería senior rural g6 lo-916/48 euro v 4.800 ee - 9.155 largo, 34 asientos, año 2022 nuevo y sin uso</t>
  </si>
  <si>
    <t>01 camión marca iveco modelo trakker hi land ad380t50, numero de motor 257488, numero de chasis wjme3tus4jc381497, patente kfkz.47-5 año 2018, usado.</t>
  </si>
  <si>
    <t>01 excavadora sobre orugas marca doosan modelo dx140lc nueva y sin uso año 2023</t>
  </si>
  <si>
    <t>8 sillones dentales anthos italia, a3 plus continental, nuevos y sin uso. / pabellón dental compuesto por: 1 camilla medpej modelo cg7000d, 1 lámpara para pabellón luvis modelo s 200 de corea y 1 carro de aspiración cattani italia modelo aspijet 6 / equipo de rayos marca myray de italia, modelo hyperion x5 2d y 3d, incluye computador más estabilizador de voltaje.</t>
  </si>
  <si>
    <t>1 máquina reaserradora de 4 cabezales de 2 pulgadas, nueva sin uso.</t>
  </si>
  <si>
    <t>1 mamógrafo digital directo selenia 2d rf, año 2013, reacondicionado.</t>
  </si>
  <si>
    <t>1 excavadora hidráulica sobre orugas marca komatsu modelo pc220lc-8mo, año 2023, nueva sin uso</t>
  </si>
  <si>
    <t>1 camión marca jac modelo hfc1120kn_e5_ch_ac, año 2023, nuevo sin uso / 2 camión marca jac modelo hfc1135kn_e5_ch_ac, año 2023, nuevo sin uso</t>
  </si>
  <si>
    <t xml:space="preserve"> 01 camión marca hino modelo fd 1121 full con carrocería plana con barandas de 6,60 x 2,40 metros, año 2023, nuevo sin uso</t>
  </si>
  <si>
    <t>01 semirremolque plataforma plana marca randon modelo sr-pt-cs-03-30 con 12 neumáticos, año 2023, nuevo sin uso.</t>
  </si>
  <si>
    <t>01 camión marca mitsubishi-fuso modelo canter 915 euro v, año 2023, nuevo sin uso.</t>
  </si>
  <si>
    <t>01 ecógrafo doppler color marca general electric vivid e9 xdclear, más transductor transesofágico 6tc para ecógrafo ge, año 2023, nuevo sin uso. / 01sistema de rescate coronario compuesto por monitor-desfibrilador-marcapaso externo-dea marca comen modelo s5, año 2023, nuevo sin uso.</t>
  </si>
  <si>
    <t xml:space="preserve"> por novacion y distribucion de bienes, a esta operación le corresponde 17 lenovo 14e chromebook amd a4-9120c  y 17 ceu (chrome education upgrade), consola de gestión de equipos.</t>
  </si>
  <si>
    <t>modificacion de contrato op.4002 por novacion y distribucion de bienes, a esta operación le corresponde 22 lenovo 14e chromebook amd a4-9120c  y 22 ceu (chrome education upgrade), consola de gestión de equipos.</t>
  </si>
  <si>
    <t>modificacion de contrato op.4002 por novacion y distribucion de bienes, a esta operación le corresponde 40 lenovo 14e chromebook amd a4-9120c  y 40 ceu (chrome education upgrade), consola de gestión de equipos.</t>
  </si>
  <si>
    <t>01 tractocamión marca foton modelo auman tracto 1944 4x2 e5 nuevo y sin uso año 2022 / 01 semirremolque marca tremac modelo sr plano 13,5 mts. 2+1 ejes con piñas (abs) año 2023, nuevo y sin uso</t>
  </si>
  <si>
    <t xml:space="preserve"> retroexcavadora marca jcb modelo 3cx 4x4 con martillo hidráulico, kit minero, kit de horquillas abatibles y rueda delantera completa, año 2023, nueva sin uso.</t>
  </si>
  <si>
    <t>1 grúa horquilla marca heli modelo cpcd30-w10g, año 2023, nueva sin uso.</t>
  </si>
  <si>
    <t>01 camión marca freightliner modelo m2 106 euro v, año 2023, nuevo sin uso.</t>
  </si>
  <si>
    <t>01 camión marca volkswagen modelo delivery 9.170 4600mm az6 - prime con carrocería carga general, año 2023, nuevo sin uso</t>
  </si>
  <si>
    <t>110 computadores hp prodesk 400 g7 sff i3-10100 8gb 512 s, nuevos / 110 pantallas hp monitor p24v g5 fhd color negro 48 a, nuevas</t>
  </si>
  <si>
    <t>modificacion de contrato op.4130, solo admnistrativa para ajustar documentos corfo. no hay firma de nuevo contrato.</t>
  </si>
  <si>
    <t>01 camión tolva marca jac modelo hfc 3430 patente lthv 61, año 2020, usado</t>
  </si>
  <si>
    <t>01 grúa horquilla marca heli modelo cpcd70-w2g, año 2023, nueva sin uso</t>
  </si>
  <si>
    <t>modificacion de contrato op.</t>
  </si>
  <si>
    <t>4135 solicitada por area comercial,  financiamiento diferencia tipo de cambio.</t>
  </si>
  <si>
    <t>01 inyectora de plásticos husky, canadiense, modelo gl 225 rs60/50, año 2008, serie n°14504 / 01 inyectora de plásticos bmb, italiana, modelo kw 35 pi/2200, año 1998, serie n°8960001 / 01 inyectora de plásticos bmb, italiana, modelo mc 200, año 2008, serie n°1911631 / 01 molde para inyección yuanda, chino, sin placa visible, año 2014, color rojo, serie n°12626, usada</t>
  </si>
  <si>
    <t>01 centro de mecanizado marca lilian modelovmc-1100, serie nº13304, año2013. bien usado y en estado en que se encuentra. / 01 equipo de corte o rana de corte por plasma marca portable cnc cutting machine modelo caricut5 (en60204-1), serie nº141200003</t>
  </si>
  <si>
    <t>01 cono marca gvk modelo pyb-900 std, año 2023, nuevo sin uso.</t>
  </si>
  <si>
    <t>01 maquinaria industrial (excavadora) marca volvo, modelo ec300dl, nro. motor 12454197, nro. serie vcec300dv00281455, color amarillo, año 2020, ppu lxtz.84-5 usada.</t>
  </si>
  <si>
    <t>3847 solicitada por area de cobranzas, renegociacion de mora y ampliacion de plazo.</t>
  </si>
  <si>
    <t>01 grúa horquilla 4x4 marca fullen modelo f220, año 2023, nueva sin uso.</t>
  </si>
  <si>
    <t>01 equipo de radiología extra oral marca myray de italia, modelo hyperion x9 pro 2d, incluye computador más monitor y estabilizador de voltaje. todo nuevo y sin uso.</t>
  </si>
  <si>
    <t>01 3 sillón dental marca olsen, modelo quality + piso operatorio, origen brasil, nuevo y sin uso</t>
  </si>
  <si>
    <t>01 central de aire comprimido compuesto por: 1 comp scroll airone 3hp, 8bar, 30l, 50hz/220v; 1 purgador electrónico 1/2 con hilo interior/ex; 1 estanque acum. 220l odontológico. todo nuevo y sin uso</t>
  </si>
  <si>
    <t>01 tractocamión marca renault, modelo t380, nro. motor 418375, nro. chasis vf611a153hd002095, color blanco, año 2018, placa patente kjts.40-1, usado.</t>
  </si>
  <si>
    <t>01 retroexcavadora marca john deere modelo 310l patente pjht.12-4, año 2020, usada.</t>
  </si>
  <si>
    <t>01 recolector marca usimeca modelo alpha 19m3, nuevos sin uso. / 01 alza contenedor usimeca modelo spider, nuevo sin uso. / 01 camión marca volkswagen modelo 17280 dc 4800 mm mt9 ac, euro v con equipamiento tercer eje curvo con neumáticos y refuerzo de paquetes, año 2023, nuevo sin uso.</t>
  </si>
  <si>
    <t>01 suv marca volkswagen, modelo tiguan 1.4 tsi at highline, año 2023, nuevo sin uso</t>
  </si>
  <si>
    <t>01 tracto camión marca sinotruck modelo c7h 400 at ev 6x2, año 2023, nuevo sin uso.</t>
  </si>
  <si>
    <t>01 tractocamión marca mercedes benz, modelo new actros 2648 ls, año 2023, nuevo y sin uso.</t>
  </si>
  <si>
    <t xml:space="preserve"> 1 tractocamion marca dongfeng modelo 6x4 modelo df-2652 nuevo y sin uso año 2022, ppu sbkb-52 incluye kit minero e hidraulico</t>
  </si>
  <si>
    <t>1 equipo de rayos x digital veterinario con mesa, modelo vray20 marca lanmdage, año 2023, nuevo y sin uso.</t>
  </si>
  <si>
    <t xml:space="preserve"> 1 camión marca volkswagen modelo delivery con alza hombre marca alo lift modelo vam 175/13, todo nuevo y sin uso año 2023</t>
  </si>
  <si>
    <t>modificacion contrato op.3887 solicitada por area de cobranzas, renegociacion de mora y ampliacion de plazo.</t>
  </si>
  <si>
    <t xml:space="preserve">  excavadora hidráulica, sobre neumáticos, marca develon, modelo dx210w, fabricada encorea del sur, nueva y sin uso, año comercial 2024</t>
  </si>
  <si>
    <t>01 excavadora marca volvo modelo ec480dl usada, año 2019 , usado, incluye tercera funcion  hidraulica, climatizador sistema de monitoreo volvo caretrack y cabina de proteccion rops</t>
  </si>
  <si>
    <t>1 minibus marca maxus modelo g10  9+1 mt e6, año 2024, nuevo sin uso.</t>
  </si>
  <si>
    <t xml:space="preserve"> 1 minibus marca maxus modelo g10  9+1 mt e6, año 2024, nuevo sin uso.</t>
  </si>
  <si>
    <t>01 minibus marca ford modelo transit 17+1, año 2024, nuevo sin uso.</t>
  </si>
  <si>
    <t>pro3 scanner multimarca launch modelo pro3se, 3 mueble6687 mueble herramientas 198 piezas besita</t>
  </si>
  <si>
    <t>01 camión tolva marca sinotruk modelo sitrak g7 faena, año 2024, nuevo sin uso.</t>
  </si>
  <si>
    <t>01 camioneta marca maxus, modelo t60 4x4 gl euro vi, doble cabina, nueva y sin uso, año 2024</t>
  </si>
  <si>
    <t>01 tractocamion marca daf modelo 480 ft sc nuevo y sinuso año 2024</t>
  </si>
  <si>
    <t>01 camion marca sinotruck modelo sitrak g7 684 tipper nuevo y sin uso año 2024, incluye tolva</t>
  </si>
  <si>
    <t>01 retroexcavadora marca hidromek modelo hmk 102b alfa, nueva y sin uso año 2024</t>
  </si>
  <si>
    <t>01 bus carrocería marca modasa modelo zeus 4, 43 asientos, con chasis scania modelo k450, 6x2 e5, año 2024 nuevo sin uso.</t>
  </si>
  <si>
    <t>01 brazo articulado marca alolift diesel 17aj rt nuevos y sin uso año 2024</t>
  </si>
  <si>
    <t>01 ecógrafo estacionario marca  sonoscape modelo p11 elite incluye ups de 1kva, nuevo y sin uso año 2023</t>
  </si>
  <si>
    <t>01 grua articulada marca simma modelo pk24001dcr5 nueva y sin uso año 2024, incorpora puenta estabilizador modelo bs002 nuevo y sin uso. sera instalada en camion chevrolet patente lbkz.38, usado año 2018</t>
  </si>
  <si>
    <t>01 camioneta marca maxus modelo t60 4x4 ancap mt e6. nueva sin uso año 2024</t>
  </si>
  <si>
    <t>01 tractocamion marca sinotruk modelo sitrak g7 6x2 tract, año 2024, nuevo sin uso.</t>
  </si>
  <si>
    <t>01 grúa horquilla diesel 3.500 kg. marca liugong modelo cpcd35-e cabina cerrada año 2024, nueva sin uso.</t>
  </si>
  <si>
    <t>01 camión marca jac modelo hfc1040kn_e5_pu_ac, año 2024, nuevo sin uso.</t>
  </si>
  <si>
    <t>01 camión barredor bucher-johnston v65 montada sobre camión mercedes benz modelo atego 1729, año 2023</t>
  </si>
  <si>
    <t>01 tractocamion marca daf modelo xf-480 ft sc nuevo y sin uso año 2024, incluye kit hidrualico y kit minero</t>
  </si>
  <si>
    <t>01 equipo de rayos x, marca genoray modelo papaya plus, año 2023, nuevo y sin uso.</t>
  </si>
  <si>
    <t>01 bus marca mercedes benz modelo sprinter 517 cdi - 19+1 at, año 2024, nuevo sin uso.</t>
  </si>
  <si>
    <t>01 tractocamión marca mack modelo an64tx, numero de motor: mp81229210, numero de chasis: 1m1an4hy9km001621, usado año 2019 patente lpkd-43</t>
  </si>
  <si>
    <t>01 cargador frontal marca liugong modelo clg856h, nuevo y sin uso año 2024</t>
  </si>
  <si>
    <t>01 cargador frontal marca liugong modelo clg 835h nueva y sin uso año 2024</t>
  </si>
  <si>
    <t>01 bus, marca ford, modelo transit bus nuevo y sin uso año 2024</t>
  </si>
  <si>
    <t>01 minibus marca mercedes benz modelo 417 cdi 16+1 fenix año 2024, nuevo y sin uso</t>
  </si>
  <si>
    <t>01 retroexcavadora marca terex - mecalac, modelo tlb830 (4x4) operado por joystick, año 2024, nueva y sin uso.</t>
  </si>
  <si>
    <t xml:space="preserve">01 bus mercedes benz lo-916/48, carrocería senior rural g7 lo-916/48 euro v 4.800 ee - 9.155 largo, 33 asientos, año 2024, </t>
  </si>
  <si>
    <t>01 camion marca volvo modelo fmx 6x4 tractor, nuevo y sin uso año 2024</t>
  </si>
  <si>
    <t>01 bulldozer marca komatsu, modelo d155ax-6, año 2018, nº serie 82020, horómetro 5123,0, año 2018, usado</t>
  </si>
  <si>
    <t>01 tractocamion marca mercedes benz modelo new actros 3358 s/39 8x4 clasic 5 trc nuevo y sin uso año 2024</t>
  </si>
  <si>
    <t>01 camión marca chevrolet modelo ftr 1524 amt - euro 5 - diesel , año 2024, nuevo sin uso.</t>
  </si>
  <si>
    <t>modificacion por op3933 -  3 grúa horquilla marca hangcha modelo cpcd30-xrw10, año 2022, nueva sin uso.</t>
  </si>
  <si>
    <t>01 bus chasis marca scania modelo k 400 e5 con carrocería marca busscar modelo vista buss 340 para 42 pasajeros, año 2023, nuevo sin uso</t>
  </si>
  <si>
    <t>modificado por op. 4555   01 camion volkswagen modelo constellation 17.280 nuevo y sin uso año 2024 y adicionales / 01 grua marca tka modelo tka 23.700, nueva y sin uso año 2024</t>
  </si>
  <si>
    <t>01 camioneta marca mitsubishi, modelo all new l-200 katana xrt mt 4x4, año 2024, nueva y sin uso.</t>
  </si>
  <si>
    <t>modificacion de op. 4060</t>
  </si>
  <si>
    <t>1 bus marca mercedes benz, modelo sprinter 417 cdi - 19+1 fenix, año 2025, nuevo y sin uso.</t>
  </si>
  <si>
    <t>1 camión marca renault, modelo t380, euro 5, año 2024, nuevo y sin uso.</t>
  </si>
  <si>
    <t>01 embarcación "biomasa v" al 60% de valor comercial (uf 12.836) según tasación.</t>
  </si>
  <si>
    <t>01 bus marca mercedes benz, modelo sprinter 417 cdi - 19+1 fenix, año 2025, nuevo y sin uso.</t>
  </si>
  <si>
    <t>01 grúa hidraúlica montada sobre camión marca pm, modelo 57526 con kit minero estandar • alarma de giro • jaula virtual • semaforo indicador de carga, nueva sin uso</t>
  </si>
  <si>
    <t>01 bus marca mercedes benz, modelo lo-916/48, modelo carrocería senior rural g7 lo-916/48 euro v, 33 asientos, año 2024, nuevo y sin uso.</t>
  </si>
  <si>
    <t>01 ecógrafo estacionario marca sonoscape modelo p11 elite; incluye ups de 1kva, nuevo y sin uso.</t>
  </si>
  <si>
    <t>01 tractocamion marca sinotruk modelo sitrak g7 año 2025 nuevo y sin uso</t>
  </si>
  <si>
    <t>01 tractocamión marca sinotruk modelo sitrak g7, año 2023, usado, placa patente sxsx.84-5, nro. motor 230517055077, nro. chasis lzz7clxbxpc508984</t>
  </si>
  <si>
    <t>01 proyecto red, proyecto cctv, proyecto solución software + módulos de autoservicios loc + sco, proyecto alarma, proyecto hardware, de acuerdo a propuesta comercial con fecha 17 de septiembre 2024.</t>
  </si>
  <si>
    <t>01 minicargador marca zoomlion modelo zs080v, año 2024, nueva sin uso</t>
  </si>
  <si>
    <t>01 semiremolque marca tremac, modelo sr tolva half round 20 m3 3 ejes (abs), año 2025, nuevo y sin uso</t>
  </si>
  <si>
    <t>Arriendo de Maquinarias D&amp;M</t>
  </si>
  <si>
    <t>Form Scaff SChile S.A.</t>
  </si>
  <si>
    <t xml:space="preserve">Arriendo y Transportes  de Maquinaria Fuentes y Compañía </t>
  </si>
  <si>
    <t>Maria Ballestero Tardon y Servicios  E.I.R.L</t>
  </si>
  <si>
    <t>Transportes Lus Latorre Guajardo E.I.R.L.</t>
  </si>
  <si>
    <t>Transporte Internacional San Jose Spa</t>
  </si>
  <si>
    <t>Centro de Salud  y Estetica del Valle Ltda</t>
  </si>
  <si>
    <t>Maria Cristinas  Pineda</t>
  </si>
  <si>
    <t xml:space="preserve">Transporte  Const.  y Serv. Cribach </t>
  </si>
  <si>
    <t>Constructora Calafquen Spa</t>
  </si>
  <si>
    <t>Servicios Medicos Doña Dominga Spa</t>
  </si>
  <si>
    <t>Maquinarias y Equipos Herrera Ltda.</t>
  </si>
  <si>
    <t>Transportes Cam Limitada</t>
  </si>
  <si>
    <t>Servicios Mineros Cortes Ltda</t>
  </si>
  <si>
    <t xml:space="preserve">Fundacion Educacional Eva del Carmen Olivares </t>
  </si>
  <si>
    <t>Ffundacion Educacional Educador Heriberto Pavez Carvajal</t>
  </si>
  <si>
    <t>Cgi Soluciones Spa</t>
  </si>
  <si>
    <t>Ingenieria y Tecnologia Kropsys Sociedad de Responsabilidad Ltda</t>
  </si>
  <si>
    <t>Servicios Nettle Hermanos Limitada</t>
  </si>
  <si>
    <t>Yosam Maquinarias Limitada</t>
  </si>
  <si>
    <t>Transportes TC  Spa</t>
  </si>
  <si>
    <t>Fernandez Spa</t>
  </si>
  <si>
    <t>Veterinaria y Ventas de Alimentos y Accesorios para Mascotas Yanina del Rosario Reyes Miño E.I.R.L.</t>
  </si>
  <si>
    <t>Sociedad Española de Construcciones Electricas S.A. Agencia en Chile</t>
  </si>
  <si>
    <t>Sociedad de Transportes Ciba Spa</t>
  </si>
  <si>
    <t xml:space="preserve">Orellana Arellano Bernardo Antonio </t>
  </si>
  <si>
    <t>Constructora del Norte Spa</t>
  </si>
  <si>
    <t>Transportes JR  Limitada</t>
  </si>
  <si>
    <t>Transportes Pamela del Carmen Ramirez Soto E.I.R.L.</t>
  </si>
  <si>
    <t>Myj Servicios Spa</t>
  </si>
  <si>
    <t>Transportes San Bastian Sociedad Spa</t>
  </si>
  <si>
    <t>Transportes Tdh Ltda</t>
  </si>
  <si>
    <t>R M Ortodoncia Lingual y Rehabilitacion Avanzada Spa</t>
  </si>
  <si>
    <t>Transporte y Comercializadora Aliwen Spa</t>
  </si>
  <si>
    <t xml:space="preserve">Roberto Segundo Diaz Arancibia          </t>
  </si>
  <si>
    <t xml:space="preserve">Arriendo Fast Rental   Chile Ltda. </t>
  </si>
  <si>
    <t xml:space="preserve">Renta North Spa                     </t>
  </si>
  <si>
    <t>Construcciones y Maquinarias Fernandez Ltda.</t>
  </si>
  <si>
    <t>Serv.de Carguíos, Forest., Aridos y Arriendo de Maquinaria  Aquiles Castro Fernandez E.I.R.L</t>
  </si>
  <si>
    <t>M &amp; D  Transportes Ltda.</t>
  </si>
  <si>
    <t>Seal Corp Spa</t>
  </si>
  <si>
    <t>Transportes Alrassi Limitada</t>
  </si>
  <si>
    <t xml:space="preserve">Lazcano Molina Marilyn Estefania </t>
  </si>
  <si>
    <t>Tresur spa</t>
  </si>
  <si>
    <t>MRC  Solutions Spa</t>
  </si>
  <si>
    <t>Aridos  JR Spa</t>
  </si>
  <si>
    <t>Toro Carrasco Camilo Andres</t>
  </si>
  <si>
    <t>Transportes y Hospedaje R  y R  Yañez  Ltda.</t>
  </si>
  <si>
    <t>Inversiones y Gestion  New Enegy Spa</t>
  </si>
  <si>
    <t>VCM Constructora Spa</t>
  </si>
  <si>
    <t>Brenni Rental Spa</t>
  </si>
  <si>
    <t>Esteban Quenaya Maquinarias Limitada</t>
  </si>
  <si>
    <t>Catherine Torres Carvajal Transportes E.I.R.L.</t>
  </si>
  <si>
    <t>Tempano Inversiones S.A.</t>
  </si>
  <si>
    <t>Luis Hernán Avello Peña</t>
  </si>
  <si>
    <t>Centro Clinico Vida Spa</t>
  </si>
  <si>
    <t>Transportes la Montaña Spa</t>
  </si>
  <si>
    <t>Transportes Adkr Spa</t>
  </si>
  <si>
    <t>Distribuidora Rofil Limitada</t>
  </si>
  <si>
    <t>MT Rental Spa</t>
  </si>
  <si>
    <t>Transportes Gallardo Limitada</t>
  </si>
  <si>
    <t>Gla Logistica Spa</t>
  </si>
  <si>
    <t>Transportes S&amp;G  Spa</t>
  </si>
  <si>
    <t>Lisi</t>
  </si>
  <si>
    <t>Lisi Chile Spa</t>
  </si>
  <si>
    <t>Amaro</t>
  </si>
  <si>
    <t>Atlanta</t>
  </si>
  <si>
    <t>Container Deposito Calama Ltda</t>
  </si>
  <si>
    <t>SALDO DEUDA  EN UF  AL 30/09/2024</t>
  </si>
  <si>
    <t xml:space="preserve"> SALDO EN CARTERA EN $ AL 30/09/2024</t>
  </si>
  <si>
    <t>Universo</t>
  </si>
  <si>
    <t>Rojas</t>
  </si>
  <si>
    <t>Milko</t>
  </si>
  <si>
    <t>Reinos</t>
  </si>
  <si>
    <t>Tapia</t>
  </si>
  <si>
    <t>Maria</t>
  </si>
  <si>
    <t>Gonzalez</t>
  </si>
  <si>
    <t>Cataldo</t>
  </si>
  <si>
    <t>Toro</t>
  </si>
  <si>
    <t>Arancibia</t>
  </si>
  <si>
    <t>Soc. Española</t>
  </si>
  <si>
    <t>Fund Carvajal</t>
  </si>
  <si>
    <t>Fund Olivares</t>
  </si>
  <si>
    <t>Fund Muñoz</t>
  </si>
  <si>
    <t>Maq. Fernandez</t>
  </si>
  <si>
    <t>Maq Fuentes</t>
  </si>
  <si>
    <t>Tempano</t>
  </si>
  <si>
    <t>Fast Rental</t>
  </si>
  <si>
    <t>Carguios</t>
  </si>
  <si>
    <t>Soto y Vegara</t>
  </si>
  <si>
    <t>Bastian</t>
  </si>
  <si>
    <t>Centro Integral</t>
  </si>
  <si>
    <t>Transportes Luis Latorre Guajardo E.I.R.L.</t>
  </si>
  <si>
    <t>Latorre</t>
  </si>
  <si>
    <t>Megal</t>
  </si>
  <si>
    <t>Izaje</t>
  </si>
  <si>
    <t>Myj</t>
  </si>
  <si>
    <t>Calafquen</t>
  </si>
  <si>
    <t>Nativas</t>
  </si>
  <si>
    <t>Aguimora</t>
  </si>
  <si>
    <t>Montaña</t>
  </si>
  <si>
    <t>Proy. Valderrama</t>
  </si>
  <si>
    <t>Matriceria</t>
  </si>
  <si>
    <t>JR</t>
  </si>
  <si>
    <t>Mad. Cordillera</t>
  </si>
  <si>
    <t>Gallardo</t>
  </si>
  <si>
    <t>Bioantu</t>
  </si>
  <si>
    <t>Seal</t>
  </si>
  <si>
    <t>Lorenzo</t>
  </si>
  <si>
    <t xml:space="preserve">Transp. Pamela </t>
  </si>
  <si>
    <t>Rivera</t>
  </si>
  <si>
    <t>Fernandez</t>
  </si>
  <si>
    <t>Aquez</t>
  </si>
  <si>
    <t>San Jose</t>
  </si>
  <si>
    <t>Macfran</t>
  </si>
  <si>
    <t>Obras  Hector</t>
  </si>
  <si>
    <t>Windows</t>
  </si>
  <si>
    <t>R y R</t>
  </si>
  <si>
    <t>Tdh</t>
  </si>
  <si>
    <t>Brenni</t>
  </si>
  <si>
    <t>Opazo</t>
  </si>
  <si>
    <t>Peralta</t>
  </si>
  <si>
    <t>Tranzunur</t>
  </si>
  <si>
    <t>Clean</t>
  </si>
  <si>
    <t>New</t>
  </si>
  <si>
    <t>Santivape</t>
  </si>
  <si>
    <t>Cgi</t>
  </si>
  <si>
    <t>Cam</t>
  </si>
  <si>
    <t>Maroti</t>
  </si>
  <si>
    <t>Veterinaria Yanina</t>
  </si>
  <si>
    <t>Aliwen</t>
  </si>
  <si>
    <t>Estetica Valle</t>
  </si>
  <si>
    <t>Fenix</t>
  </si>
  <si>
    <t>Cono Sur</t>
  </si>
  <si>
    <t>R M Ortodoncia</t>
  </si>
  <si>
    <t>Tardon</t>
  </si>
  <si>
    <t>Aridos JR</t>
  </si>
  <si>
    <t>Yeah</t>
  </si>
  <si>
    <t>Ascon</t>
  </si>
  <si>
    <t xml:space="preserve">Diseño </t>
  </si>
  <si>
    <t>Quenaya</t>
  </si>
  <si>
    <t>Valdes</t>
  </si>
  <si>
    <t>TC</t>
  </si>
  <si>
    <t>Aseo Cordillera</t>
  </si>
  <si>
    <t>Ferramenta</t>
  </si>
  <si>
    <t>Norte</t>
  </si>
  <si>
    <t>Transp. Lopez</t>
  </si>
  <si>
    <t>D&amp;M</t>
  </si>
  <si>
    <t>Osmar</t>
  </si>
  <si>
    <t>Hiparia</t>
  </si>
  <si>
    <t>Disaustral</t>
  </si>
  <si>
    <t>Unicardio</t>
  </si>
  <si>
    <t>Gohe</t>
  </si>
  <si>
    <t>Yosam</t>
  </si>
  <si>
    <t>Renta North</t>
  </si>
  <si>
    <t>Transp. Gallardo</t>
  </si>
  <si>
    <t>Gallardo Limitada</t>
  </si>
  <si>
    <t>Dominga</t>
  </si>
  <si>
    <t xml:space="preserve">Torres </t>
  </si>
  <si>
    <t>Salamanca</t>
  </si>
  <si>
    <t>Traman</t>
  </si>
  <si>
    <t>Equip Renal</t>
  </si>
  <si>
    <t>Ruiz</t>
  </si>
  <si>
    <t xml:space="preserve">Jcmg </t>
  </si>
  <si>
    <t>Inv. Cardio</t>
  </si>
  <si>
    <t>Adkr</t>
  </si>
  <si>
    <t>Greve</t>
  </si>
  <si>
    <t>Clinico Vida</t>
  </si>
  <si>
    <t>MT Rental</t>
  </si>
  <si>
    <t xml:space="preserve">MRC </t>
  </si>
  <si>
    <t>Geobus</t>
  </si>
  <si>
    <t xml:space="preserve">Gla </t>
  </si>
  <si>
    <t>Frenillos</t>
  </si>
  <si>
    <t>S&amp;G</t>
  </si>
  <si>
    <t>Mineros Cortes</t>
  </si>
  <si>
    <t>M &amp; D</t>
  </si>
  <si>
    <t>Transp Leo</t>
  </si>
  <si>
    <t>77.532.532-1</t>
  </si>
  <si>
    <t>Lara</t>
  </si>
  <si>
    <t>Aseo Aromos</t>
  </si>
  <si>
    <t>Fosko</t>
  </si>
  <si>
    <t>Rofil</t>
  </si>
  <si>
    <t>Orellana</t>
  </si>
  <si>
    <t>Avello</t>
  </si>
  <si>
    <t xml:space="preserve">Sepulveda </t>
  </si>
  <si>
    <t>Intergrade</t>
  </si>
  <si>
    <t>Scaff</t>
  </si>
  <si>
    <t>VIGIGENTE</t>
  </si>
  <si>
    <t>COMERCIALIZADORA MULTIWIRILESS SPA</t>
  </si>
  <si>
    <t>Comercializadora Multiwireless  SPA</t>
  </si>
  <si>
    <t>INMOBILIARIA PARQUE LOS ALERCES II  SPA (RD)</t>
  </si>
  <si>
    <t>NOTA INFO DE KP</t>
  </si>
  <si>
    <t>VP Endosado a Euro por Op.232605 del 25/10/24</t>
  </si>
  <si>
    <t>VP Endosado a Euro por Op.233846 del 12/11/2024</t>
  </si>
  <si>
    <t>VP Endosado a Euro por Op. 233942 del 13/11/2024</t>
  </si>
  <si>
    <t>VP Endosado a Euro por Op. 236014  del 10/12/2024</t>
  </si>
  <si>
    <t>Vino tinto  y blanco sin embotellado, Varietal   por Vale de  prenda N°22766  por  U$87.850,96</t>
  </si>
  <si>
    <t>Vino tinto  y blanco sin embotellar y en barricas   por Vale de  prenda N°22772 por  U$54.310,30</t>
  </si>
  <si>
    <t>Celulares xiaomi  por NUEVO    Vale de prenda Nº 751 por U$360.074.-</t>
  </si>
  <si>
    <t xml:space="preserve">Op. 218744 RD SE CAMBIO VP POR 622  (DOS ALZAMIENTOS POR 60.000 </t>
  </si>
  <si>
    <t>Op.  -230410-233561-234357-232838 del   30/09/24 al 29/10/24, endoso de poliza a Euro</t>
  </si>
  <si>
    <t>Op. 232944-233491-234414-235655 del 30/10/24 al 05/12/24</t>
  </si>
  <si>
    <t>Op.-4933-5003-5106-5115-5137-5170-5278</t>
  </si>
  <si>
    <t>Op.5129-5222-5280</t>
  </si>
  <si>
    <t>Op. 5184-5187-5188-5189-5190-5191-5192-5194-5196-5197</t>
  </si>
  <si>
    <t>Op.5119-5161-5162-5163</t>
  </si>
  <si>
    <t>Op.5248-4990</t>
  </si>
  <si>
    <t>Op. 4992-4991</t>
  </si>
  <si>
    <t>Op. -230342-232162- 233975- 234768</t>
  </si>
  <si>
    <t>Op.234013-234173- 234320- 234437- 234525- 234644- 236940- 237045-237164</t>
  </si>
  <si>
    <t>Op.232623</t>
  </si>
  <si>
    <t>Op.233244-235768-236300</t>
  </si>
  <si>
    <t>Aceites</t>
  </si>
  <si>
    <t>76.957.638-K</t>
  </si>
  <si>
    <t>Aceites SBH Spa</t>
  </si>
  <si>
    <t>Op.5195-5206-5207-5202-5209-5198-5201</t>
  </si>
  <si>
    <t xml:space="preserve">Endoso n°, Póliza No. TCU22-40043-026 A LA ESPERA DE ENDOSO </t>
  </si>
  <si>
    <t xml:space="preserve">FALTA ENDOSO </t>
  </si>
  <si>
    <t>OP. FACTORING RD GTIA. HIPOTECA</t>
  </si>
  <si>
    <t>Sta. Elena</t>
  </si>
  <si>
    <t>76.966.539-0</t>
  </si>
  <si>
    <t xml:space="preserve">Comercial Santa Elena  Spa. </t>
  </si>
  <si>
    <t>Especifica a  21/06/25 - general Indefinido</t>
  </si>
  <si>
    <t>Raimundo Omar Amar Donoso</t>
  </si>
  <si>
    <t>Propiedad (casa) ubicada en calle Pilcomayo N°1734. Los Andes Lote N°4, Manzana 20, plano del conjunto habitacional Villa Gloria. Superficie  180 M2 y Constuccion 59 M2</t>
  </si>
  <si>
    <t>Normalización- Apoquindo 2</t>
  </si>
  <si>
    <t>FALTA INSCRIPCION EN CBR.</t>
  </si>
  <si>
    <t xml:space="preserve">TASACION REALIZADA POR EURO AL </t>
  </si>
  <si>
    <t>ALZADA POR NORMALIZACION  17/05/24</t>
  </si>
  <si>
    <t>Transp Jaime David</t>
  </si>
  <si>
    <t>76.134.081-6</t>
  </si>
  <si>
    <t>Transporte Jaime David Ltda.</t>
  </si>
  <si>
    <r>
      <t xml:space="preserve">2 Vehiculos: </t>
    </r>
    <r>
      <rPr>
        <sz val="8"/>
        <color theme="1"/>
        <rFont val="Calibri"/>
        <family val="2"/>
        <scheme val="minor"/>
      </rPr>
      <t xml:space="preserve"> 2 Tractocamiones, marca Volvo, modelo FH, año 2013 </t>
    </r>
  </si>
  <si>
    <t xml:space="preserve">marca Volvo, modelo FH, año 2013 </t>
  </si>
  <si>
    <t>patente:FGPW.71-5 Y FGPW.79-3</t>
  </si>
  <si>
    <t>76.152.345-7</t>
  </si>
  <si>
    <t>Transportes Muñoz Ltda.</t>
  </si>
  <si>
    <t xml:space="preserve">Agricola y Transporte San Andres Ltda. </t>
  </si>
  <si>
    <t>76.270.370-0</t>
  </si>
  <si>
    <t>Simef</t>
  </si>
  <si>
    <t>77.164.047-8</t>
  </si>
  <si>
    <t>Maestranza y Montajes Simef Ltda</t>
  </si>
  <si>
    <r>
      <t xml:space="preserve">1 </t>
    </r>
    <r>
      <rPr>
        <sz val="8"/>
        <color theme="1"/>
        <rFont val="Calibri"/>
        <family val="2"/>
        <scheme val="minor"/>
      </rPr>
      <t>Camioneta, marca Ford, Modelo F150 Lariat sport 4x4, año 2024.</t>
    </r>
  </si>
  <si>
    <t>patente TCBP.39-5</t>
  </si>
  <si>
    <t>SE ALZA POR ERROR DOS VEHICULO DEBIENDO SER SOLO 1</t>
  </si>
  <si>
    <t>AMPLIACION DE  GTIA VER</t>
  </si>
  <si>
    <t>.</t>
  </si>
  <si>
    <t>TRANSPORTES EDUARDO ZAMBRANO Y CIA LTDA.</t>
  </si>
  <si>
    <t xml:space="preserve">CONCEPCION </t>
  </si>
  <si>
    <t>76.547.480-9</t>
  </si>
  <si>
    <t>TRANSPORTE ANDINO SA</t>
  </si>
  <si>
    <t>76.485.146-3</t>
  </si>
  <si>
    <t>SERVICIOS ACUICOLAS SOFAMAR LTDA</t>
  </si>
  <si>
    <t>CARMEN HENZI</t>
  </si>
  <si>
    <t>12.346.703-5</t>
  </si>
  <si>
    <t>SERGIO NAHUELQUIN</t>
  </si>
  <si>
    <t>PUNTA ARENAS</t>
  </si>
  <si>
    <t>TOMAS GOMEZ</t>
  </si>
  <si>
    <t>DANIELA JIMENEZ</t>
  </si>
  <si>
    <t>76.157.678-K</t>
  </si>
  <si>
    <t>EMPRESA DE INSUMOS INDUSTRIALES TECNOMEC SPA</t>
  </si>
  <si>
    <t>CLAUDIA CONTRERAS</t>
  </si>
  <si>
    <t>CARLOS SIERRALTA</t>
  </si>
  <si>
    <t>76.887.959-1</t>
  </si>
  <si>
    <t>CONSTRUCCIONES LEIDY TOLEDO CHARRY EIRL</t>
  </si>
  <si>
    <t>MICHELLE CATALDO</t>
  </si>
  <si>
    <t>SOCCOMERCIAL BON CAS LTDA</t>
  </si>
  <si>
    <t>76.336.421-6</t>
  </si>
  <si>
    <t>MUNDO CAFETERO SPA</t>
  </si>
  <si>
    <t>MAESTRANZA Y MONTAJES SIMEF LTDA</t>
  </si>
  <si>
    <t>76.497.064-0</t>
  </si>
  <si>
    <t>MANTENCIONES Y OBRAS MENORES GPS SPA</t>
  </si>
  <si>
    <t>77.012.107-8</t>
  </si>
  <si>
    <t>SERVICIOS MARITIMOS L Y L SPA</t>
  </si>
  <si>
    <t>77.101.244-2</t>
  </si>
  <si>
    <t>CODIVER SPA</t>
  </si>
  <si>
    <t>COMERCIALIZADORA DE PRODUCTOS DE LA MINERÍA JACQUELINE CARES TAB</t>
  </si>
  <si>
    <t>TRANSPORTES MUÑOZ LTDA</t>
  </si>
  <si>
    <t>HERNAN BUSTAMANTE</t>
  </si>
  <si>
    <t>77.084.276-k</t>
  </si>
  <si>
    <t>OPTIMIZO ASESORIAS FINANCIERAS SPA</t>
  </si>
  <si>
    <t>Ejecutivo BdP</t>
  </si>
  <si>
    <t>77.342.084-K</t>
  </si>
  <si>
    <t>INGENIERÍA Y MONTAJES HG3 SPA</t>
  </si>
  <si>
    <t>MAESTRANZA ACEROS TARAPACA SPA</t>
  </si>
  <si>
    <t>INVERSIONES CRUSTANIC SpA</t>
  </si>
  <si>
    <t>INGENIERIA Y SERVICIOS MRM Spa</t>
  </si>
  <si>
    <t>77.183.764-6</t>
  </si>
  <si>
    <t>MTN SPA</t>
  </si>
  <si>
    <t>77.524.953-6</t>
  </si>
  <si>
    <t>GRÚAS THOMAS SERVICIOS LIMITADA</t>
  </si>
  <si>
    <t>77.517.766-7</t>
  </si>
  <si>
    <t>CATALAN VERDEJO Y ASOCIADOS SPA</t>
  </si>
  <si>
    <t>77.628.899-3</t>
  </si>
  <si>
    <t>TRANSPORTES CRUZERO CHILE SPA</t>
  </si>
  <si>
    <t>6.997.482-1</t>
  </si>
  <si>
    <t>RICARDO AUGUSTO VIVALLOS SILVA</t>
  </si>
  <si>
    <t>SOLEDAD BARAHONA</t>
  </si>
  <si>
    <t>76.934.831-K</t>
  </si>
  <si>
    <t>ROCKTECH SpA</t>
  </si>
  <si>
    <t>APOQUINDO 4</t>
  </si>
  <si>
    <t>CLAUDIA PEÑA SALINAS</t>
  </si>
  <si>
    <t>76.671.278-9</t>
  </si>
  <si>
    <t>SOC.DE TRNSP.CLAUDIO E.RIOS ARAVENA EIRL</t>
  </si>
  <si>
    <t>13.525.172-0</t>
  </si>
  <si>
    <t>LUIS ALBERTO MATAMALA AMPUERO</t>
  </si>
  <si>
    <t>MARIA LUISA MODINGER</t>
  </si>
  <si>
    <t>CLAUDIA PAOLA BOLADOS ZEPEDA B Y B TRANSPORTE DE P</t>
  </si>
  <si>
    <t>76.977.796-2</t>
  </si>
  <si>
    <t>BRUJA SPA</t>
  </si>
  <si>
    <t xml:space="preserve">CLAUDIA PEÑA </t>
  </si>
  <si>
    <t>Transportes Eduardo Zambrano y Cia Ltda.</t>
  </si>
  <si>
    <t>Transporte Andino S.A.</t>
  </si>
  <si>
    <t>Servicios Acuicolas Sofamar Ltda</t>
  </si>
  <si>
    <t>Sergio Nahuelquin</t>
  </si>
  <si>
    <t>Servicios Integrales  Spa</t>
  </si>
  <si>
    <t>Empresa de Insumos Industriales Tecnomec Spa</t>
  </si>
  <si>
    <t>Construcciones Leidy Toledo Charry E.I.R.L.</t>
  </si>
  <si>
    <t>Soccomercial Bon Cas Ltda</t>
  </si>
  <si>
    <t>Mundo Cafetero Spa</t>
  </si>
  <si>
    <t>Mantenciones y Obras menores GPS Spa</t>
  </si>
  <si>
    <t>Servicios Maritimos L y L Spa</t>
  </si>
  <si>
    <t>Codiver Spa</t>
  </si>
  <si>
    <t>Comercializadora de Productos de la Minería Jacqueline Cares Tab</t>
  </si>
  <si>
    <t>Transportes Muñoz Ltda</t>
  </si>
  <si>
    <t>Ingenieria y Construccion Atlanta Spa</t>
  </si>
  <si>
    <t>Transportes Cruzero Chile Spa</t>
  </si>
  <si>
    <t>Optimizo Asesorias Financieras Spa</t>
  </si>
  <si>
    <t>Ingeniería y Montajes HG3 Spa</t>
  </si>
  <si>
    <t>Maestranza Aceros Tarapaca Spa</t>
  </si>
  <si>
    <t>MTN Spa</t>
  </si>
  <si>
    <t>Grúas Thomas Servicios Limitada</t>
  </si>
  <si>
    <t>Catalan Verdejo y Asociados Spa</t>
  </si>
  <si>
    <t>Ricardo Augusto Vivallos Silva</t>
  </si>
  <si>
    <t>Rocktech Spa</t>
  </si>
  <si>
    <t>Soc.de  Transp. Claudio  Rios Aravena E.I.R.L</t>
  </si>
  <si>
    <t>Luis Alberto Matamala Ampuero</t>
  </si>
  <si>
    <t>Claudia Paola Bolados Zepeda B y B Transporte de  P</t>
  </si>
  <si>
    <t>Constructora Amaro Rivera Spa</t>
  </si>
  <si>
    <t>Bruja Spa</t>
  </si>
  <si>
    <t>Andino</t>
  </si>
  <si>
    <t>Sofamar</t>
  </si>
  <si>
    <t>Nahuelquin</t>
  </si>
  <si>
    <t>Tecnomec</t>
  </si>
  <si>
    <t>Leidy Toledo</t>
  </si>
  <si>
    <t>Cafetero</t>
  </si>
  <si>
    <t>GPS</t>
  </si>
  <si>
    <t>L Y L</t>
  </si>
  <si>
    <t>Codiver</t>
  </si>
  <si>
    <t>Muñoz</t>
  </si>
  <si>
    <t>HG3</t>
  </si>
  <si>
    <t>Crustanic</t>
  </si>
  <si>
    <t>MRM</t>
  </si>
  <si>
    <t>MTN</t>
  </si>
  <si>
    <t>Thomas</t>
  </si>
  <si>
    <t>Procesos Min</t>
  </si>
  <si>
    <t>Transporte Luis Santiago Cardenas E.I.R.L.</t>
  </si>
  <si>
    <t>Luis  Cardenas</t>
  </si>
  <si>
    <t xml:space="preserve">Catalan </t>
  </si>
  <si>
    <t>Deposito</t>
  </si>
  <si>
    <t>Vivallos</t>
  </si>
  <si>
    <t>Rocktech</t>
  </si>
  <si>
    <t>Rios</t>
  </si>
  <si>
    <t>Matamala</t>
  </si>
  <si>
    <t>Bolados</t>
  </si>
  <si>
    <t>Bruja</t>
  </si>
  <si>
    <t>Sociedad  Vargas</t>
  </si>
  <si>
    <t xml:space="preserve">Concepcion </t>
  </si>
  <si>
    <t>Punta Arenas</t>
  </si>
  <si>
    <t>Puerto Montt</t>
  </si>
  <si>
    <t>VALOR UF AL 31/12/24</t>
  </si>
  <si>
    <t>77.111.392-3</t>
  </si>
  <si>
    <t>TRANSPORTES BUSES KAIKEN SPA</t>
  </si>
  <si>
    <t>72.346.600-8</t>
  </si>
  <si>
    <t>FUNDACION CARDIOVASCULAR JORGE KAPLAN MEYER</t>
  </si>
  <si>
    <t>76.776.999-7</t>
  </si>
  <si>
    <t>76.660.152-9</t>
  </si>
  <si>
    <t>76.909.246-3</t>
  </si>
  <si>
    <t>77.422.812-8</t>
  </si>
  <si>
    <t>76.361.625-8</t>
  </si>
  <si>
    <t>77.334.315-2</t>
  </si>
  <si>
    <t>77.779.872-3</t>
  </si>
  <si>
    <t>77.516.028-4</t>
  </si>
  <si>
    <t>76.743.982-2</t>
  </si>
  <si>
    <t>76.760.998-1</t>
  </si>
  <si>
    <t>77.133.175-0</t>
  </si>
  <si>
    <t>76.948.401-9</t>
  </si>
  <si>
    <t>76.785.260-6</t>
  </si>
  <si>
    <t>77.072.893-2</t>
  </si>
  <si>
    <t>9.776.395-K</t>
  </si>
  <si>
    <t>77.393.091-0</t>
  </si>
  <si>
    <t>76.516.888-0</t>
  </si>
  <si>
    <t>76.967.129-3</t>
  </si>
  <si>
    <t>76.190.728-K</t>
  </si>
  <si>
    <t>77.085.039-8</t>
  </si>
  <si>
    <t>76.697.546-1</t>
  </si>
  <si>
    <t>77.159.141-8</t>
  </si>
  <si>
    <t>76.322.002-8</t>
  </si>
  <si>
    <t>76.454.931-7</t>
  </si>
  <si>
    <t>MILVAL SPA</t>
  </si>
  <si>
    <t>TRANSPORTES MAGDISA SPA</t>
  </si>
  <si>
    <t>SOCIEDAD DE TRANSPORTES JAIME OPORTO E I R L</t>
  </si>
  <si>
    <t>IKA MINERIA S.A.</t>
  </si>
  <si>
    <t>GEOESTRUCTURA INGENIERIA CIVIL SPA</t>
  </si>
  <si>
    <t>FRIGOFERTAS SPA</t>
  </si>
  <si>
    <t>MINETRANS INGENIERIA SPA</t>
  </si>
  <si>
    <t>AGROSPEC S.A</t>
  </si>
  <si>
    <t>ECORENTAL SPA</t>
  </si>
  <si>
    <t>TRANSPORTES MIRAMAR SPA</t>
  </si>
  <si>
    <t>MAESTRANZA FVC SPA</t>
  </si>
  <si>
    <t>ZACH PROYECTOS SPA</t>
  </si>
  <si>
    <t>INGENIERIA Y TECNOLOGIA KROPSYS SOCIEDAD DE RESPON</t>
  </si>
  <si>
    <t>TRANSPORTES IMPERIAL LIMITADA</t>
  </si>
  <si>
    <t>INGENIERIA CONVER SPA</t>
  </si>
  <si>
    <t>DAVID ANZA PANIRE</t>
  </si>
  <si>
    <t>LIZANA RENTA CAR SPA</t>
  </si>
  <si>
    <t>IMPORTADORA Y COMERCIALIZADORA BOSSI SPA</t>
  </si>
  <si>
    <t>LLAIMA INGENIERIAS MOVIMIENTO DE TIERRA Y CONSTRUC</t>
  </si>
  <si>
    <t>FELIPE JOSE RAMIREZ FEBRES SERVICIOS EIRL</t>
  </si>
  <si>
    <t>INVERSIONES E INMOBILIARIA MARQUEZ VALDIVIA SPA</t>
  </si>
  <si>
    <t>SOCIEDAD DE TRANSPORTES VIDAL SPA</t>
  </si>
  <si>
    <t>SERVICES TRANEM SPA</t>
  </si>
  <si>
    <t>MOUNTAIN DRILLING SPA</t>
  </si>
  <si>
    <t>TRANSPORTES Y ARRIENDO DE MAQUINARIAS JUAN BERNARD</t>
  </si>
  <si>
    <t>PROINVERSIÓN</t>
  </si>
  <si>
    <t>TRANSPORTES ESTEFANIA MONTOYA PEREZ  E.I.R.L</t>
  </si>
  <si>
    <t>01 Tractocamion marca Sinotruk modelo Sitrak G7 4x2 Full, año 2025, nuevo sin uso.</t>
  </si>
  <si>
    <t>01 Tractocamion marca Sinotruk modelo Sitrak G7 4x2 Full, año 2024, nuevo sin uso.</t>
  </si>
  <si>
    <t>16/09/20254</t>
  </si>
  <si>
    <t>01 Tractocamion marca Sinotruk modelo Sitrak G7 4x2, año 2025, nuevo sin uso.</t>
  </si>
  <si>
    <t>01 Camión marca Chevrolet modelo FTR 1524 AMT - Euro 5 - Diesel , año 2024, nuevo sin uso.</t>
  </si>
  <si>
    <t>01 Tractocamion marca Sinotruk modelo Sitrak G7, año 2024, nuevo sin uso.</t>
  </si>
  <si>
    <t>Leaseback Terrenos lote 1 rol 8009-25 / 8009-26 / 8009-80 / 8009-81 / 8009-85 Comuna de La Serena.</t>
  </si>
  <si>
    <t>01 Cargador Frontal marca develon modelo DL320A-7M año 2025, nueva y sin uso</t>
  </si>
  <si>
    <t>01 Dron industrial marca matrice modelo 350 RTK  general mas accesorios, nuevo y sin uso, segun cotizacion nro 19880</t>
  </si>
  <si>
    <t>01 Grúa horquilla de barra timón marca JUNGHEINRICH modelo: EFG 320 G115 480 DZ, usado, año 2021</t>
  </si>
  <si>
    <t>01 Camión tolva marca Sinotruk modelo Sitrak G7 Faena, año 2025, nuevo sin uso.</t>
  </si>
  <si>
    <t xml:space="preserve">MODIFICACION OP.4593 </t>
  </si>
  <si>
    <t>01 Sistema de Cromatografía Líquida marca Waters Corporation, modelo Arc HPLC Core System con Detector Arreglo de diodos modelo 2998, todo nuevo y sin uso.</t>
  </si>
  <si>
    <t>01 Excavadora Hidráulica ZOOMLION sobre orugas MOD: ZE 215E, año comercial 2025, nueva sin uso</t>
  </si>
  <si>
    <t>01 Bus marca carrocería King Long modelo carrocería XMQ 6112 Euro V (43 + 1 asientos), año 2025, nuevo sin uso.</t>
  </si>
  <si>
    <t>01 Camioneta marca Chevrolet modelo Silverado 3.0 TD HC AT 4WD R nuevo y sin uso año 2025</t>
  </si>
  <si>
    <t>01 Camión autobomba marca Volvo modelo FMX 500  con autobomba Putzmeister modelo SY-47, todo año 2024, usado</t>
  </si>
  <si>
    <t>50 Computadores HP CM AIO ProOne 440 G9 i7-12700 16GB SSD 512G 23.8 Win11, nuevos y sin uso / 50 Adaptador inyectado nacional, nuevos y sin uso.</t>
  </si>
  <si>
    <t>02 Bus marca MERCEDES BENZ, modelo  IBC O500RS 1945 con carrocería VIAGGIO modelo 1050 G7 IBC O500RS 1945 EURO V - 6.890 EE - 13.100 LARGO, año 2025, nuevo sin uso</t>
  </si>
  <si>
    <t>01 Camion Grua marca Volkswagen modelo 24-280, usado 2019 patente LJDY-37, N° motor, nro. chasis 953658248KR919832 con grua marca PM modelo PM32525, usados, año 2019</t>
  </si>
  <si>
    <t>01 Torno CNC bancada plana marca Repacar, modelo SLK 6150/1000, equipado con control CNC GSK, nuevo y sin uso.</t>
  </si>
  <si>
    <t>01 Camion marca Jac modelo HFC1137KN_E5_PU_AC, patente SBLF11, VIN LJ11R2DH5P3500004, año 2023, usado.</t>
  </si>
  <si>
    <t>04 Camioneta marca Toyota modelo Hilux 4x4 2.4 MT SR, año 2025, nueva sin uso.</t>
  </si>
  <si>
    <t>01 Semirremolque plan extensible volumax marca Tremac modelo PT20-0002, nuevo y sin uso año 2025</t>
  </si>
  <si>
    <t>01 Minicargador marca Case modelo SR21OB, nuevo y sin uso año 2025</t>
  </si>
  <si>
    <t>01 Tractocamion marca Man modelo TGS 33,440 BLS 6x4 Euro VI, año 2025, nuevo sin uso. Incluye: Kit hidráulico cama baja/ batea y parachoques trasero reglamentario</t>
  </si>
  <si>
    <t>01 Camión marca Scania, modelo G500B, número de chasis 9BSG8X400 N4004523, número de motor 8393771, año 2022, usado, placa RKKX.16-9</t>
  </si>
  <si>
    <t>01 Camioneta marca Chevrolet, modelo New Colorado versión Colorado 2.8TD HC AT 4WD S, año 2025, nueva y sin uso.</t>
  </si>
  <si>
    <t>01 EXCAVADORA MARCA HYUNDAI SOBRE ORUGAS MODELO ROBEX 330 LC-9S, AÑO 2020 USADA</t>
  </si>
  <si>
    <t>01 Semirremolque marca Random modelo  modelo SR FD CG 03 30 Nro. Chasis : 9ADR1463GHC001908Color : BLANCO Año 2018, usado, patente HXFG.43-1 / 01 Semirremolque marca random  modelo SR FD CG 03 30 Nro. Chasis : 9ADR1463GHC002215, Color : BLANCO, año 2020 usado patente JN.5759-5</t>
  </si>
  <si>
    <t>01 Camión grúa marca Scania modelo G440B, PPU LDTF-62 incluye pluma PM 5.0
año 2019 usado,</t>
  </si>
  <si>
    <t>01 Chasis cabina marca Beiben modelo 1635 4x4 MT año 2025, nuevo y sin uso</t>
  </si>
  <si>
    <t>01 Camion marca Sinotruk modelo Sitrak G7 faena nuevo y sin uso año 2025</t>
  </si>
  <si>
    <t>MODIFICACION OP.4177 - REFINANCIAMIENTO GESTIONADO POR COBRANZAS</t>
  </si>
  <si>
    <t>01 Bus marca Volare modelo Ejecutivo WL FLY Euro V (40 + 1), año 2024, nuevo sin uso.</t>
  </si>
  <si>
    <t>Edificación que ha sido modernizada, reacondicionada y ampliada año 2022, en 4 pisos, adosada a 2 medianeros y con frente a 2 calles. en general planimetría simple, espacios en planta libre, terminaciones corrientes de buena calidad. ubicada en calle Salvador Vergara número 448, Viña del Mar, Rol SII 223-39</t>
  </si>
  <si>
    <t>Kaiken</t>
  </si>
  <si>
    <t>Transportes Buses Kaiken Spa</t>
  </si>
  <si>
    <t>Kaplan</t>
  </si>
  <si>
    <t>Fundacion Cardiovascular Jorge Kaplan Meyer</t>
  </si>
  <si>
    <t>VALOR DÓLAR AL 31/12/2024</t>
  </si>
  <si>
    <t>OP. N°233942 DEL 13/11/24 , CORRESPONDIENTE A FACTORING FINANCIERO  + V DE PRENDA</t>
  </si>
  <si>
    <t>OP. N°232605 DEL  25/10/24 , CORRESPONDIENTE A FACTORING FINANCIERO  + V DE PRENDA</t>
  </si>
  <si>
    <t>OP. N°233846 12/11/24 , CORRESPONDIENTE A FACTORING FINANCIERO  + V DE PRENDA</t>
  </si>
  <si>
    <t>OP. N°236014 DEL 10/12/24 , CORRESPONDIENTE A FACTORING FINANCIERO  + V DE PRENDA</t>
  </si>
  <si>
    <t>OP. N°236716  DEL 18/12/24 , CORRESPONDIENTE A FACTORING FINANCIERO  + V DE PRENDA</t>
  </si>
  <si>
    <t>DEUDA AL 31/12/2024</t>
  </si>
  <si>
    <t>VALOR UF AL 31/12/2024</t>
  </si>
  <si>
    <t>4933-5003-5106-5115-5137-5170-5278</t>
  </si>
  <si>
    <t>5129-5222-5280</t>
  </si>
  <si>
    <t>5184-5187-5188-5189-5190-5191-5192-5194-5196-5197</t>
  </si>
  <si>
    <t>5119-5161-5162-5163</t>
  </si>
  <si>
    <t>5248-4990</t>
  </si>
  <si>
    <t>ACEITES SBH SPA</t>
  </si>
  <si>
    <t xml:space="preserve"> Endoso  de Transacción N°    por  Póliza N°TCU22-40043-027</t>
  </si>
  <si>
    <t>.5195-5206-5207-5202-5209-5198-5201</t>
  </si>
  <si>
    <t>230342-232162- 233975- 234768</t>
  </si>
  <si>
    <t>233244-235768-236300</t>
  </si>
  <si>
    <t>234013-234173- 234320- 234437- 234525- 234644- 236940- 237045-237164</t>
  </si>
  <si>
    <t>05/11/24 AL 13/12/24</t>
  </si>
  <si>
    <t>26/09/24 AL 26/11/24</t>
  </si>
  <si>
    <t>21/11/24 AL 24/12/2024</t>
  </si>
  <si>
    <t>12/08/24 al 27/12/24</t>
  </si>
  <si>
    <t>22/10/24 al 27/12/24</t>
  </si>
  <si>
    <t>23/09/24  y 19/12/24</t>
  </si>
  <si>
    <t>Valor UF AL 31/12/24</t>
  </si>
  <si>
    <t>SALDO DEUDA  EN UF  AL 31/12/2024</t>
  </si>
  <si>
    <t xml:space="preserve"> SALDO EN CARTERA EN $ AL 31/12/2024</t>
  </si>
  <si>
    <r>
      <t xml:space="preserve">INMOBILIARIA PARQUE LOS ALERCES II  SPA </t>
    </r>
    <r>
      <rPr>
        <b/>
        <sz val="8"/>
        <rFont val="Calibri"/>
        <family val="2"/>
        <scheme val="minor"/>
      </rPr>
      <t>(RD)</t>
    </r>
  </si>
  <si>
    <t xml:space="preserve">RD GTIA.  WARRANT EN U$ </t>
  </si>
  <si>
    <t>OP. 218744 RD,  CON VALE DE PRENDA.</t>
  </si>
  <si>
    <t>ENDOSO SINIESTRADO   SE REALIZA PAGO COMPAÑÍA  DE SEGURO  29/11</t>
  </si>
  <si>
    <t>NUEVO ENDOSA GARANTIZA  Aceites y Terramar por usd$2.750.000</t>
  </si>
  <si>
    <t>Gregorio</t>
  </si>
  <si>
    <t>76.991.661-K</t>
  </si>
  <si>
    <t>Inmobiliaria Don Gregorio Spa</t>
  </si>
  <si>
    <t>PTE POLIZA</t>
  </si>
  <si>
    <t>PTE COMPAÑÍA SEGURO</t>
  </si>
  <si>
    <t>Luco</t>
  </si>
  <si>
    <t>76.896.581-1</t>
  </si>
  <si>
    <t>Inmobiliaria Luco Spa</t>
  </si>
  <si>
    <t>Sur Veintiseis</t>
  </si>
  <si>
    <t>76.899.696-2</t>
  </si>
  <si>
    <t>Inmobiliaria Sur Veintises Spa</t>
  </si>
  <si>
    <t>GARANTIA 31/12/2024</t>
  </si>
  <si>
    <t>TIPO</t>
  </si>
  <si>
    <t>GRUPO</t>
  </si>
  <si>
    <t>GARATIA</t>
  </si>
  <si>
    <t>77.719.705-3</t>
  </si>
  <si>
    <t>LOGISTICA SAN LORENZO SPA</t>
  </si>
  <si>
    <t>76.543.532-3</t>
  </si>
  <si>
    <t>OPTIBRANDS</t>
  </si>
  <si>
    <t>APOQUINDO 1</t>
  </si>
  <si>
    <t>MARIA ERAZO</t>
  </si>
  <si>
    <t>Casanga</t>
  </si>
  <si>
    <t>Construcciones Casanga Ltda</t>
  </si>
  <si>
    <t>Gamo</t>
  </si>
  <si>
    <t>Gamo Export Spa</t>
  </si>
  <si>
    <t>Ingenieria Y Electricidad Rp Electric</t>
  </si>
  <si>
    <t>Ingenieria y Electricidad RP Electric Limitada</t>
  </si>
  <si>
    <t>apoquindo</t>
  </si>
  <si>
    <t>Logistica San Lorenzo Spa</t>
  </si>
  <si>
    <t>Mc Aridos</t>
  </si>
  <si>
    <t>Mc Aridos y Transportes Spa</t>
  </si>
  <si>
    <t>Novaxiona</t>
  </si>
  <si>
    <t>Novaxiona Empresa de Servicios Transitor</t>
  </si>
  <si>
    <t>Concepción</t>
  </si>
  <si>
    <t>Obtibrans</t>
  </si>
  <si>
    <t>Obtibrands</t>
  </si>
  <si>
    <t>Von Unger</t>
  </si>
  <si>
    <t>Rodrigo Javier Von Unger Thauby</t>
  </si>
  <si>
    <t>Serv Electricos</t>
  </si>
  <si>
    <t>Servicios Electricos Spa</t>
  </si>
  <si>
    <t>Sociedad Inversiones Sepulveda Limitada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</si>
</sst>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 &quot;$&quot;* #,##0_ ;_ &quot;$&quot;* \-#,##0_ ;_ &quot;$&quot;* &quot;-&quot;_ ;_ @_ "/>
    <numFmt numFmtId="41" formatCode="_ * #,##0_ ;_ * \-#,##0_ ;_ * &quot;-&quot;_ ;_ @_ "/>
    <numFmt numFmtId="43" formatCode="_ * #,##0.00_ ;_ * \-#,##0.00_ ;_ * &quot;-&quot;??_ ;_ @_ "/>
    <numFmt numFmtId="164" formatCode="_-* #,##0.00_-;\-* #,##0.00_-;_-* &quot;-&quot;??_-;_-@_-"/>
    <numFmt numFmtId="165" formatCode="_-* #,##0_-;\-* #,##0_-;_-* &quot;-&quot;_-;_-@_-"/>
    <numFmt numFmtId="166" formatCode="_-* #,##0_-;\-* #,##0_-;_-* &quot;-&quot;??_-;_-@_-"/>
    <numFmt numFmtId="167" formatCode="#,##0.00_ ;\-#,##0.00\ "/>
    <numFmt numFmtId="168" formatCode="_-* #,##0.00_-;\-* #,##0.00_-;_-* &quot;-&quot;_-;_-@_-"/>
    <numFmt numFmtId="169" formatCode="_-* #,##0.0_-;\-* #,##0.0_-;_-* &quot;-&quot;_-;_-@_-"/>
    <numFmt numFmtId="170" formatCode="dd/mm/yy;@"/>
    <numFmt numFmtId="171" formatCode="&quot;$&quot;\ #,##0;[Red]\-&quot;$&quot;\ #,##0"/>
    <numFmt numFmtId="172" formatCode="_ * #,##0.00_ ;_ * \-#,##0.00_ ;_ * &quot;-&quot;_ ;_ @_ "/>
  </numFmts>
  <fonts count="44">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8"/>
      <color rgb="FF000000"/>
      <name val="Calibri"/>
      <family val="2"/>
      <scheme val="minor"/>
    </font>
    <font>
      <b/>
      <sz val="8"/>
      <color theme="1"/>
      <name val="Arial"/>
      <family val="2"/>
    </font>
    <font>
      <sz val="8"/>
      <color rgb="FF000000"/>
      <name val="Calibri"/>
      <family val="2"/>
      <scheme val="minor"/>
    </font>
    <font>
      <sz val="8"/>
      <name val="Calibri"/>
      <family val="2"/>
      <scheme val="minor"/>
    </font>
    <font>
      <sz val="8"/>
      <color rgb="FFFF0000"/>
      <name val="Calibri"/>
      <family val="2"/>
      <scheme val="minor"/>
    </font>
    <font>
      <b/>
      <sz val="8"/>
      <name val="Calibri"/>
      <family val="2"/>
      <scheme val="minor"/>
    </font>
    <font>
      <u/>
      <sz val="8"/>
      <name val="Calibri"/>
      <family val="2"/>
      <scheme val="minor"/>
    </font>
    <font>
      <b/>
      <sz val="8"/>
      <color rgb="FFFF0000"/>
      <name val="Calibri"/>
      <family val="2"/>
      <scheme val="minor"/>
    </font>
    <font>
      <sz val="8"/>
      <color rgb="FF000000"/>
      <name val="Calibri"/>
      <family val="2"/>
    </font>
    <font>
      <b/>
      <sz val="8"/>
      <color rgb="FF000000"/>
      <name val="Calibri"/>
      <family val="2"/>
    </font>
    <font>
      <sz val="9"/>
      <color theme="1"/>
      <name val="Calibri"/>
      <family val="2"/>
      <scheme val="minor"/>
    </font>
    <font>
      <b/>
      <sz val="9"/>
      <color theme="1"/>
      <name val="Calibri"/>
      <family val="2"/>
      <scheme val="minor"/>
    </font>
    <font>
      <b/>
      <sz val="10"/>
      <color theme="1"/>
      <name val="Calibri"/>
      <family val="2"/>
      <scheme val="minor"/>
    </font>
    <font>
      <sz val="10"/>
      <color theme="1"/>
      <name val="Calibri"/>
      <family val="2"/>
      <scheme val="minor"/>
    </font>
    <font>
      <b/>
      <sz val="8"/>
      <name val="Calibri Light"/>
      <family val="2"/>
      <scheme val="major"/>
    </font>
    <font>
      <b/>
      <sz val="8"/>
      <color indexed="63"/>
      <name val="Calibri"/>
      <family val="2"/>
      <scheme val="minor"/>
    </font>
    <font>
      <b/>
      <sz val="11"/>
      <name val="Calibri"/>
      <family val="2"/>
      <scheme val="minor"/>
    </font>
    <font>
      <b/>
      <sz val="9"/>
      <color indexed="81"/>
      <name val="Tahoma"/>
      <family val="2"/>
    </font>
    <font>
      <sz val="9"/>
      <color indexed="81"/>
      <name val="Tahoma"/>
      <family val="2"/>
    </font>
    <font>
      <sz val="10"/>
      <color rgb="FF000000"/>
      <name val="Calibri"/>
      <family val="2"/>
      <scheme val="minor"/>
    </font>
    <font>
      <b/>
      <sz val="14"/>
      <color theme="1"/>
      <name val="Calibri"/>
      <family val="2"/>
      <scheme val="minor"/>
    </font>
    <font>
      <sz val="11"/>
      <color rgb="FF000000"/>
      <name val="Calibri"/>
      <family val="2"/>
    </font>
    <font>
      <sz val="8"/>
      <color theme="1"/>
      <name val="Calibri"/>
      <family val="2"/>
    </font>
    <font>
      <b/>
      <sz val="8"/>
      <name val="Calibri"/>
      <family val="2"/>
    </font>
    <font>
      <sz val="8"/>
      <name val="Calibri"/>
      <family val="2"/>
    </font>
    <font>
      <sz val="8"/>
      <color indexed="8"/>
      <name val="Calibri"/>
      <family val="2"/>
    </font>
    <font>
      <sz val="8"/>
      <color rgb="FFFF0000"/>
      <name val="Calibri"/>
      <family val="2"/>
    </font>
    <font>
      <sz val="10"/>
      <color rgb="FFFF0000"/>
      <name val="Calibri"/>
      <family val="2"/>
      <scheme val="minor"/>
    </font>
    <font>
      <b/>
      <sz val="8"/>
      <color indexed="10"/>
      <name val="Calibri"/>
      <family val="2"/>
    </font>
    <font>
      <sz val="7.5"/>
      <color theme="1"/>
      <name val="Arial"/>
      <family val="2"/>
    </font>
    <font>
      <sz val="11"/>
      <name val="Calibri"/>
      <family val="2"/>
      <scheme val="minor"/>
    </font>
    <font>
      <b/>
      <sz val="8"/>
      <color rgb="FFFF0000"/>
      <name val="Calibri"/>
      <family val="2"/>
    </font>
    <font>
      <b/>
      <sz val="9"/>
      <color rgb="FF000000"/>
      <name val="Calibri"/>
      <family val="2"/>
      <scheme val="minor"/>
    </font>
    <font>
      <b/>
      <sz val="12"/>
      <color theme="1"/>
      <name val="Calibri"/>
      <family val="2"/>
    </font>
    <font>
      <b/>
      <sz val="8"/>
      <color rgb="FF1F497D"/>
      <name val="Calibri"/>
      <family val="2"/>
    </font>
    <font>
      <sz val="8"/>
      <color rgb="FF000000"/>
      <name val="Aptos Narrow"/>
      <family val="2"/>
    </font>
    <font>
      <sz val="8"/>
      <name val="Calibri "/>
    </font>
    <font>
      <b/>
      <sz val="8"/>
      <name val="Calibri "/>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rgb="FFDBDBDB"/>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00B0F0"/>
        <bgColor indexed="64"/>
      </patternFill>
    </fill>
    <fill>
      <patternFill patternType="solid">
        <fgColor theme="0" tint="-0.14999847407452621"/>
        <bgColor indexed="64"/>
      </patternFill>
    </fill>
    <fill>
      <patternFill patternType="solid">
        <fgColor theme="2" tint="-9.9978637043366805E-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rgb="FF000000"/>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2"/>
      </left>
      <right style="thin">
        <color indexed="62"/>
      </right>
      <top style="thin">
        <color indexed="62"/>
      </top>
      <bottom style="thin">
        <color indexed="62"/>
      </bottom>
      <diagonal/>
    </border>
  </borders>
  <cellStyleXfs count="11">
    <xf numFmtId="0" fontId="0" fillId="0" borderId="0"/>
    <xf numFmtId="43" fontId="1" fillId="0" borderId="0" applyFont="0" applyFill="0" applyBorder="0" applyAlignment="0" applyProtection="0"/>
    <xf numFmtId="41"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054">
    <xf numFmtId="0" fontId="0" fillId="0" borderId="0" xfId="0"/>
    <xf numFmtId="16" fontId="0" fillId="0" borderId="0" xfId="0" applyNumberFormat="1"/>
    <xf numFmtId="43" fontId="4" fillId="0" borderId="0" xfId="1" applyFont="1"/>
    <xf numFmtId="0" fontId="4" fillId="0" borderId="0" xfId="0" applyFont="1"/>
    <xf numFmtId="41" fontId="0" fillId="0" borderId="0" xfId="2" applyFont="1"/>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7" fillId="2" borderId="1" xfId="0" applyFont="1" applyFill="1" applyBorder="1" applyAlignment="1">
      <alignment horizontal="center" vertical="center" wrapText="1"/>
    </xf>
    <xf numFmtId="0" fontId="5" fillId="2" borderId="1" xfId="0" applyFont="1" applyFill="1" applyBorder="1" applyAlignment="1">
      <alignment wrapText="1"/>
    </xf>
    <xf numFmtId="0" fontId="5" fillId="2" borderId="1" xfId="0" applyFont="1" applyFill="1" applyBorder="1" applyAlignment="1">
      <alignment horizontal="center" vertical="center"/>
    </xf>
    <xf numFmtId="0" fontId="4" fillId="0" borderId="0" xfId="0" applyFont="1" applyAlignment="1">
      <alignment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left" vertical="center" wrapText="1"/>
    </xf>
    <xf numFmtId="166" fontId="4" fillId="0" borderId="1" xfId="1" applyNumberFormat="1" applyFont="1" applyFill="1" applyBorder="1" applyAlignment="1">
      <alignment vertical="center" wrapText="1"/>
    </xf>
    <xf numFmtId="166" fontId="4" fillId="0" borderId="1" xfId="0" applyNumberFormat="1" applyFont="1" applyBorder="1" applyAlignment="1">
      <alignment vertical="center" wrapText="1"/>
    </xf>
    <xf numFmtId="9" fontId="4" fillId="0" borderId="1" xfId="4" applyFont="1" applyFill="1" applyBorder="1" applyAlignment="1">
      <alignment vertical="center" wrapText="1"/>
    </xf>
    <xf numFmtId="0" fontId="8" fillId="0" borderId="1" xfId="0" applyFont="1" applyBorder="1" applyAlignment="1">
      <alignment horizontal="center" vertical="center" wrapText="1"/>
    </xf>
    <xf numFmtId="14" fontId="9" fillId="0" borderId="1" xfId="0" applyNumberFormat="1" applyFont="1" applyBorder="1" applyAlignment="1">
      <alignment horizontal="right" vertical="center" wrapText="1"/>
    </xf>
    <xf numFmtId="43" fontId="4" fillId="0" borderId="1" xfId="1" applyFont="1" applyFill="1" applyBorder="1" applyAlignment="1">
      <alignment vertical="center" wrapText="1"/>
    </xf>
    <xf numFmtId="166" fontId="4" fillId="0" borderId="1" xfId="1" applyNumberFormat="1" applyFont="1" applyFill="1" applyBorder="1" applyAlignment="1">
      <alignment horizontal="right" vertical="center"/>
    </xf>
    <xf numFmtId="0" fontId="9" fillId="0" borderId="1" xfId="0" applyFont="1" applyBorder="1" applyAlignment="1">
      <alignment vertical="center" wrapText="1"/>
    </xf>
    <xf numFmtId="0" fontId="4" fillId="0" borderId="1" xfId="0" applyFont="1" applyBorder="1" applyAlignment="1">
      <alignment horizontal="center" vertical="center"/>
    </xf>
    <xf numFmtId="14" fontId="4" fillId="0" borderId="1" xfId="0" applyNumberFormat="1" applyFont="1" applyBorder="1" applyAlignment="1">
      <alignment horizontal="right" vertical="center"/>
    </xf>
    <xf numFmtId="166" fontId="4" fillId="0" borderId="0" xfId="0" applyNumberFormat="1" applyFont="1"/>
    <xf numFmtId="0" fontId="4" fillId="0" borderId="0" xfId="0" applyFont="1" applyAlignment="1">
      <alignment vertical="center"/>
    </xf>
    <xf numFmtId="166" fontId="10" fillId="0" borderId="0" xfId="0" applyNumberFormat="1" applyFont="1" applyAlignment="1">
      <alignment vertical="center"/>
    </xf>
    <xf numFmtId="14" fontId="9" fillId="0" borderId="1" xfId="0" applyNumberFormat="1" applyFont="1" applyBorder="1" applyAlignment="1">
      <alignment horizontal="right" vertical="center"/>
    </xf>
    <xf numFmtId="166" fontId="4" fillId="3" borderId="1" xfId="1" applyNumberFormat="1" applyFont="1" applyFill="1" applyBorder="1" applyAlignment="1">
      <alignment vertical="center" wrapText="1"/>
    </xf>
    <xf numFmtId="0" fontId="11" fillId="0" borderId="1" xfId="0" applyFont="1" applyBorder="1" applyAlignment="1">
      <alignment vertical="center" wrapText="1"/>
    </xf>
    <xf numFmtId="0" fontId="10" fillId="0" borderId="1" xfId="0" applyFont="1" applyBorder="1" applyAlignment="1">
      <alignment vertical="center" wrapText="1"/>
    </xf>
    <xf numFmtId="0" fontId="9" fillId="0" borderId="1" xfId="0" applyFont="1" applyBorder="1" applyAlignment="1">
      <alignment horizontal="left" vertical="center" wrapText="1"/>
    </xf>
    <xf numFmtId="3" fontId="4" fillId="0" borderId="1" xfId="0" applyNumberFormat="1" applyFont="1" applyBorder="1" applyAlignment="1">
      <alignment vertical="center" wrapText="1"/>
    </xf>
    <xf numFmtId="9" fontId="9" fillId="0" borderId="1" xfId="0" applyNumberFormat="1" applyFont="1" applyBorder="1" applyAlignment="1">
      <alignment vertical="center" wrapText="1"/>
    </xf>
    <xf numFmtId="0" fontId="8" fillId="0" borderId="1" xfId="0" applyFont="1" applyBorder="1" applyAlignment="1">
      <alignment vertical="center" wrapText="1"/>
    </xf>
    <xf numFmtId="9" fontId="8" fillId="0" borderId="1" xfId="0" applyNumberFormat="1" applyFont="1" applyBorder="1" applyAlignment="1">
      <alignment vertical="center" wrapText="1"/>
    </xf>
    <xf numFmtId="0" fontId="4" fillId="0" borderId="1" xfId="0" applyFont="1" applyBorder="1" applyAlignment="1">
      <alignment horizontal="center" vertical="center" wrapText="1"/>
    </xf>
    <xf numFmtId="14" fontId="9" fillId="3" borderId="1" xfId="0" applyNumberFormat="1" applyFont="1" applyFill="1" applyBorder="1" applyAlignment="1">
      <alignment vertical="center" wrapText="1"/>
    </xf>
    <xf numFmtId="0" fontId="4" fillId="0" borderId="1" xfId="0" applyFont="1" applyBorder="1" applyAlignment="1">
      <alignment horizontal="right" vertical="center"/>
    </xf>
    <xf numFmtId="14" fontId="4" fillId="0" borderId="1" xfId="0" applyNumberFormat="1" applyFont="1" applyBorder="1" applyAlignment="1">
      <alignment horizontal="right" vertical="center" wrapText="1"/>
    </xf>
    <xf numFmtId="14" fontId="4" fillId="0" borderId="1" xfId="0" applyNumberFormat="1" applyFont="1" applyBorder="1" applyAlignment="1">
      <alignment vertical="center" wrapText="1"/>
    </xf>
    <xf numFmtId="0" fontId="9" fillId="0" borderId="1" xfId="0" applyFont="1" applyBorder="1" applyAlignment="1">
      <alignment wrapText="1"/>
    </xf>
    <xf numFmtId="14" fontId="4" fillId="3" borderId="1" xfId="0" applyNumberFormat="1" applyFont="1" applyFill="1" applyBorder="1" applyAlignment="1">
      <alignment horizontal="right" vertical="center"/>
    </xf>
    <xf numFmtId="0" fontId="9" fillId="3" borderId="1" xfId="0" applyFont="1" applyFill="1" applyBorder="1" applyAlignment="1">
      <alignment vertical="center" wrapText="1"/>
    </xf>
    <xf numFmtId="166" fontId="4" fillId="0" borderId="1" xfId="5" applyNumberFormat="1" applyFont="1" applyFill="1" applyBorder="1" applyAlignment="1">
      <alignment horizontal="center" vertical="center" wrapText="1"/>
    </xf>
    <xf numFmtId="0" fontId="4" fillId="3" borderId="1" xfId="0" applyFont="1" applyFill="1" applyBorder="1" applyAlignment="1">
      <alignment vertical="center" wrapText="1"/>
    </xf>
    <xf numFmtId="4" fontId="4" fillId="3" borderId="1" xfId="0" applyNumberFormat="1" applyFont="1" applyFill="1" applyBorder="1" applyAlignment="1">
      <alignment horizontal="right" vertical="center" wrapText="1"/>
    </xf>
    <xf numFmtId="3" fontId="4" fillId="0" borderId="1" xfId="0" applyNumberFormat="1" applyFont="1" applyBorder="1" applyAlignment="1">
      <alignment horizontal="right" vertical="center" wrapText="1"/>
    </xf>
    <xf numFmtId="3" fontId="4" fillId="0" borderId="1" xfId="0" applyNumberFormat="1" applyFont="1" applyBorder="1" applyAlignment="1">
      <alignment horizontal="right" vertical="center"/>
    </xf>
    <xf numFmtId="166" fontId="4" fillId="0" borderId="1" xfId="5" applyNumberFormat="1" applyFont="1" applyFill="1" applyBorder="1" applyAlignment="1">
      <alignment horizontal="center" vertical="center"/>
    </xf>
    <xf numFmtId="166" fontId="9" fillId="0" borderId="1" xfId="6" applyNumberFormat="1" applyFont="1" applyFill="1" applyBorder="1" applyAlignment="1">
      <alignment vertical="center" wrapText="1"/>
    </xf>
    <xf numFmtId="4" fontId="4" fillId="3" borderId="1" xfId="0" applyNumberFormat="1" applyFont="1" applyFill="1" applyBorder="1" applyAlignment="1">
      <alignment horizontal="right" vertical="center"/>
    </xf>
    <xf numFmtId="14" fontId="4" fillId="0" borderId="1" xfId="0" applyNumberFormat="1" applyFont="1" applyBorder="1" applyAlignment="1">
      <alignment vertical="center"/>
    </xf>
    <xf numFmtId="166" fontId="4" fillId="0" borderId="1" xfId="5" applyNumberFormat="1" applyFont="1" applyFill="1" applyBorder="1" applyAlignment="1">
      <alignment vertical="center" wrapText="1"/>
    </xf>
    <xf numFmtId="4" fontId="4" fillId="0" borderId="1" xfId="0" applyNumberFormat="1" applyFont="1" applyBorder="1" applyAlignment="1">
      <alignment horizontal="right" vertical="center"/>
    </xf>
    <xf numFmtId="166" fontId="4" fillId="0" borderId="1" xfId="5" applyNumberFormat="1" applyFont="1" applyBorder="1" applyAlignment="1">
      <alignment horizontal="center" vertical="center"/>
    </xf>
    <xf numFmtId="166" fontId="4" fillId="0" borderId="1" xfId="7" applyNumberFormat="1" applyFont="1" applyFill="1" applyBorder="1" applyAlignment="1">
      <alignment horizontal="center" vertical="center" wrapText="1"/>
    </xf>
    <xf numFmtId="166" fontId="4" fillId="0" borderId="1" xfId="7" applyNumberFormat="1" applyFont="1" applyBorder="1" applyAlignment="1">
      <alignment horizontal="center" vertical="center"/>
    </xf>
    <xf numFmtId="0" fontId="4" fillId="3" borderId="1" xfId="0" applyFont="1" applyFill="1" applyBorder="1" applyAlignment="1">
      <alignment horizontal="left" vertical="center" wrapText="1"/>
    </xf>
    <xf numFmtId="166" fontId="4" fillId="3" borderId="1" xfId="5" applyNumberFormat="1" applyFont="1" applyFill="1" applyBorder="1" applyAlignment="1">
      <alignment vertical="center" wrapText="1"/>
    </xf>
    <xf numFmtId="166" fontId="4" fillId="0" borderId="1" xfId="0" applyNumberFormat="1" applyFont="1" applyBorder="1" applyAlignment="1">
      <alignment horizontal="center" vertical="center" wrapText="1"/>
    </xf>
    <xf numFmtId="43" fontId="4" fillId="3" borderId="1" xfId="1" applyFont="1" applyFill="1" applyBorder="1" applyAlignment="1">
      <alignment horizontal="right" vertical="center" wrapText="1"/>
    </xf>
    <xf numFmtId="3" fontId="4" fillId="3" borderId="1" xfId="0" applyNumberFormat="1" applyFont="1" applyFill="1" applyBorder="1" applyAlignment="1">
      <alignment horizontal="right" vertical="center" wrapText="1"/>
    </xf>
    <xf numFmtId="43" fontId="4" fillId="3" borderId="1" xfId="1" applyFont="1" applyFill="1" applyBorder="1" applyAlignment="1">
      <alignment horizontal="right" vertical="center"/>
    </xf>
    <xf numFmtId="0" fontId="9" fillId="3" borderId="1" xfId="0" applyFont="1" applyFill="1" applyBorder="1" applyAlignment="1">
      <alignment horizontal="center" vertical="center" wrapText="1"/>
    </xf>
    <xf numFmtId="0" fontId="13" fillId="3" borderId="1" xfId="0" applyFont="1" applyFill="1" applyBorder="1" applyAlignment="1">
      <alignment vertical="center" wrapText="1"/>
    </xf>
    <xf numFmtId="41" fontId="9" fillId="0" borderId="1" xfId="2" applyFont="1" applyFill="1" applyBorder="1" applyAlignment="1">
      <alignment vertical="center" wrapText="1"/>
    </xf>
    <xf numFmtId="0" fontId="13" fillId="0" borderId="1" xfId="0" applyFont="1" applyBorder="1" applyAlignment="1">
      <alignment horizontal="right" vertical="center" wrapText="1"/>
    </xf>
    <xf numFmtId="0" fontId="4" fillId="0" borderId="1" xfId="0" applyFont="1" applyBorder="1" applyAlignment="1">
      <alignment horizontal="right" vertical="center" wrapText="1"/>
    </xf>
    <xf numFmtId="166" fontId="4" fillId="0" borderId="1" xfId="0" applyNumberFormat="1" applyFont="1" applyBorder="1"/>
    <xf numFmtId="3" fontId="9" fillId="0" borderId="1" xfId="0" applyNumberFormat="1" applyFont="1" applyBorder="1" applyAlignment="1">
      <alignment horizontal="right" vertical="center" wrapText="1"/>
    </xf>
    <xf numFmtId="4" fontId="9" fillId="0" borderId="1" xfId="0" applyNumberFormat="1" applyFont="1" applyBorder="1" applyAlignment="1">
      <alignment horizontal="right" vertical="center"/>
    </xf>
    <xf numFmtId="4" fontId="4" fillId="3" borderId="1" xfId="0" applyNumberFormat="1" applyFont="1" applyFill="1" applyBorder="1" applyAlignment="1">
      <alignment horizontal="left" vertical="center" wrapText="1"/>
    </xf>
    <xf numFmtId="167" fontId="4" fillId="0" borderId="1" xfId="1" applyNumberFormat="1" applyFont="1" applyBorder="1" applyAlignment="1">
      <alignment horizontal="right" vertical="center"/>
    </xf>
    <xf numFmtId="166" fontId="4" fillId="0" borderId="1" xfId="5" applyNumberFormat="1" applyFont="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xf>
    <xf numFmtId="0" fontId="13" fillId="0" borderId="1" xfId="0" applyFont="1" applyBorder="1" applyAlignment="1">
      <alignment horizontal="center" wrapText="1"/>
    </xf>
    <xf numFmtId="14" fontId="4" fillId="0" borderId="1" xfId="0" applyNumberFormat="1" applyFont="1" applyBorder="1" applyAlignment="1">
      <alignment wrapText="1"/>
    </xf>
    <xf numFmtId="0" fontId="4" fillId="0" borderId="2" xfId="0" applyFont="1" applyBorder="1" applyAlignment="1">
      <alignment horizontal="left" vertical="center" wrapText="1"/>
    </xf>
    <xf numFmtId="4" fontId="4" fillId="0" borderId="1" xfId="0" applyNumberFormat="1" applyFont="1" applyBorder="1" applyAlignment="1">
      <alignment vertical="center" wrapText="1"/>
    </xf>
    <xf numFmtId="166" fontId="4" fillId="0" borderId="0" xfId="0" applyNumberFormat="1" applyFont="1" applyAlignment="1">
      <alignment vertical="center"/>
    </xf>
    <xf numFmtId="166" fontId="9" fillId="0" borderId="1" xfId="5" applyNumberFormat="1" applyFont="1" applyFill="1" applyBorder="1" applyAlignment="1">
      <alignment vertical="center" wrapText="1"/>
    </xf>
    <xf numFmtId="166" fontId="9" fillId="0" borderId="1" xfId="1" applyNumberFormat="1" applyFont="1" applyFill="1" applyBorder="1" applyAlignment="1">
      <alignment vertical="center" wrapText="1"/>
    </xf>
    <xf numFmtId="0" fontId="4" fillId="0" borderId="1" xfId="0" applyFont="1" applyBorder="1"/>
    <xf numFmtId="0" fontId="9" fillId="0" borderId="1" xfId="0" applyFont="1" applyBorder="1" applyAlignment="1">
      <alignment horizontal="center" vertical="center"/>
    </xf>
    <xf numFmtId="0" fontId="4" fillId="0" borderId="2" xfId="0" applyFont="1" applyBorder="1" applyAlignment="1">
      <alignment vertical="center" wrapText="1"/>
    </xf>
    <xf numFmtId="0" fontId="9" fillId="3" borderId="3" xfId="0" applyFont="1" applyFill="1" applyBorder="1" applyAlignment="1">
      <alignment vertical="center" wrapText="1"/>
    </xf>
    <xf numFmtId="0" fontId="14" fillId="0" borderId="1" xfId="0" applyFont="1" applyBorder="1" applyAlignment="1">
      <alignment vertical="center" wrapText="1"/>
    </xf>
    <xf numFmtId="0" fontId="4" fillId="0" borderId="4" xfId="0" applyFont="1" applyBorder="1" applyAlignment="1">
      <alignment horizontal="left" vertical="center" wrapText="1"/>
    </xf>
    <xf numFmtId="0" fontId="14" fillId="0" borderId="2" xfId="0" applyFont="1" applyBorder="1" applyAlignment="1">
      <alignment vertical="center" wrapText="1"/>
    </xf>
    <xf numFmtId="43" fontId="4" fillId="0" borderId="1" xfId="1" applyFont="1" applyBorder="1" applyAlignment="1">
      <alignment horizontal="right" vertical="center" wrapText="1"/>
    </xf>
    <xf numFmtId="166" fontId="10" fillId="0" borderId="1" xfId="5" applyNumberFormat="1" applyFont="1" applyFill="1" applyBorder="1" applyAlignment="1">
      <alignment vertical="center" wrapText="1"/>
    </xf>
    <xf numFmtId="0" fontId="8" fillId="0" borderId="1" xfId="0" applyFont="1" applyBorder="1" applyAlignment="1">
      <alignment wrapText="1"/>
    </xf>
    <xf numFmtId="4" fontId="4" fillId="0" borderId="1" xfId="0" applyNumberFormat="1" applyFont="1" applyBorder="1" applyAlignment="1">
      <alignment horizontal="right" vertical="center" wrapText="1"/>
    </xf>
    <xf numFmtId="43" fontId="4" fillId="0" borderId="1" xfId="1" applyFont="1" applyFill="1" applyBorder="1" applyAlignment="1">
      <alignment horizontal="right" vertical="center" wrapText="1"/>
    </xf>
    <xf numFmtId="0" fontId="11" fillId="0" borderId="1" xfId="0" applyFont="1" applyBorder="1" applyAlignment="1">
      <alignment horizontal="center" vertical="center" wrapText="1"/>
    </xf>
    <xf numFmtId="168" fontId="4" fillId="0" borderId="1" xfId="2" applyNumberFormat="1" applyFont="1" applyBorder="1" applyAlignment="1">
      <alignment horizontal="right" vertical="center"/>
    </xf>
    <xf numFmtId="0" fontId="4" fillId="0" borderId="5" xfId="0" applyFont="1" applyBorder="1" applyAlignment="1">
      <alignment vertical="center" wrapText="1"/>
    </xf>
    <xf numFmtId="0" fontId="4" fillId="0" borderId="0" xfId="0" applyFont="1" applyAlignment="1">
      <alignment horizontal="right"/>
    </xf>
    <xf numFmtId="0" fontId="4" fillId="0" borderId="0" xfId="0" applyFont="1" applyAlignment="1">
      <alignment horizontal="center"/>
    </xf>
    <xf numFmtId="0" fontId="6"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6" xfId="0" applyFont="1" applyFill="1" applyBorder="1" applyAlignment="1">
      <alignment horizontal="center" vertical="center" wrapText="1"/>
    </xf>
    <xf numFmtId="9" fontId="4" fillId="0" borderId="1" xfId="4" applyFont="1" applyFill="1" applyBorder="1" applyAlignment="1">
      <alignment horizontal="center" vertical="center" wrapText="1"/>
    </xf>
    <xf numFmtId="168" fontId="9" fillId="0" borderId="1" xfId="2" applyNumberFormat="1" applyFont="1" applyFill="1" applyBorder="1" applyAlignment="1">
      <alignment horizontal="right" vertical="center" wrapText="1"/>
    </xf>
    <xf numFmtId="41" fontId="9" fillId="0" borderId="1" xfId="2" applyFont="1" applyFill="1" applyBorder="1" applyAlignment="1">
      <alignment horizontal="right" vertical="center" wrapText="1"/>
    </xf>
    <xf numFmtId="164" fontId="4" fillId="0" borderId="1" xfId="5" applyFont="1" applyFill="1" applyBorder="1" applyAlignment="1">
      <alignment vertical="center" wrapText="1"/>
    </xf>
    <xf numFmtId="164" fontId="4" fillId="0" borderId="6" xfId="5" applyFont="1" applyFill="1" applyBorder="1" applyAlignment="1">
      <alignment vertical="center" wrapText="1"/>
    </xf>
    <xf numFmtId="166" fontId="4" fillId="0" borderId="1" xfId="0" applyNumberFormat="1" applyFont="1" applyBorder="1" applyAlignment="1">
      <alignment vertical="center"/>
    </xf>
    <xf numFmtId="164" fontId="4" fillId="0" borderId="6" xfId="5" applyFont="1" applyFill="1" applyBorder="1" applyAlignment="1">
      <alignment horizontal="left" vertical="center" wrapText="1"/>
    </xf>
    <xf numFmtId="168" fontId="8" fillId="0" borderId="1" xfId="2" applyNumberFormat="1" applyFont="1" applyFill="1" applyBorder="1" applyAlignment="1">
      <alignment horizontal="center" vertical="center" wrapText="1"/>
    </xf>
    <xf numFmtId="0" fontId="9" fillId="0" borderId="1" xfId="0" applyFont="1" applyBorder="1" applyAlignment="1">
      <alignment horizontal="center" vertical="center" wrapText="1"/>
    </xf>
    <xf numFmtId="166" fontId="4" fillId="0" borderId="1" xfId="5" applyNumberFormat="1" applyFont="1" applyFill="1" applyBorder="1" applyAlignment="1">
      <alignment horizontal="right" vertical="center"/>
    </xf>
    <xf numFmtId="0" fontId="13" fillId="0" borderId="1" xfId="0" applyFont="1" applyBorder="1" applyAlignment="1">
      <alignment vertical="center" wrapText="1"/>
    </xf>
    <xf numFmtId="14" fontId="4" fillId="0" borderId="0" xfId="0" applyNumberFormat="1" applyFont="1" applyAlignment="1">
      <alignment horizontal="right" vertical="center"/>
    </xf>
    <xf numFmtId="0" fontId="3" fillId="0" borderId="0" xfId="0" applyFont="1"/>
    <xf numFmtId="0" fontId="16" fillId="0" borderId="0" xfId="0" applyFont="1"/>
    <xf numFmtId="2" fontId="17" fillId="5" borderId="0" xfId="0" applyNumberFormat="1" applyFont="1" applyFill="1"/>
    <xf numFmtId="14" fontId="4" fillId="0" borderId="1" xfId="5" applyNumberFormat="1" applyFont="1" applyFill="1" applyBorder="1" applyAlignment="1">
      <alignment vertical="center" wrapText="1"/>
    </xf>
    <xf numFmtId="164" fontId="4" fillId="0" borderId="1" xfId="5" applyFont="1" applyFill="1" applyBorder="1" applyAlignment="1">
      <alignment horizontal="left" vertical="center" wrapText="1"/>
    </xf>
    <xf numFmtId="0" fontId="18" fillId="0" borderId="0" xfId="0" applyFont="1" applyAlignment="1">
      <alignment horizontal="left"/>
    </xf>
    <xf numFmtId="0" fontId="19" fillId="0" borderId="0" xfId="0" applyFont="1"/>
    <xf numFmtId="0" fontId="18" fillId="0" borderId="0" xfId="0" applyFont="1"/>
    <xf numFmtId="0" fontId="5" fillId="0" borderId="0" xfId="0" applyFont="1"/>
    <xf numFmtId="41" fontId="4" fillId="0" borderId="0" xfId="2" applyFont="1"/>
    <xf numFmtId="0" fontId="5" fillId="0" borderId="1" xfId="0" applyFont="1" applyBorder="1" applyAlignment="1">
      <alignment horizontal="center" vertical="center" wrapText="1"/>
    </xf>
    <xf numFmtId="0" fontId="5" fillId="0" borderId="1" xfId="0" applyFont="1" applyBorder="1" applyAlignment="1">
      <alignment horizontal="center" wrapText="1"/>
    </xf>
    <xf numFmtId="14" fontId="4" fillId="0" borderId="1" xfId="0" applyNumberFormat="1" applyFont="1" applyBorder="1"/>
    <xf numFmtId="3" fontId="4" fillId="4" borderId="1" xfId="0" applyNumberFormat="1" applyFont="1" applyFill="1" applyBorder="1" applyAlignment="1">
      <alignment horizontal="center"/>
    </xf>
    <xf numFmtId="3" fontId="4" fillId="0" borderId="1" xfId="0" applyNumberFormat="1" applyFont="1" applyBorder="1" applyAlignment="1">
      <alignment horizontal="center"/>
    </xf>
    <xf numFmtId="169" fontId="4" fillId="0" borderId="1" xfId="2" applyNumberFormat="1" applyFont="1" applyFill="1" applyBorder="1" applyAlignment="1">
      <alignment horizontal="center"/>
    </xf>
    <xf numFmtId="169" fontId="4" fillId="4" borderId="1" xfId="2" applyNumberFormat="1" applyFont="1" applyFill="1" applyBorder="1"/>
    <xf numFmtId="41" fontId="4" fillId="0" borderId="1" xfId="2" applyFont="1" applyFill="1" applyBorder="1"/>
    <xf numFmtId="168" fontId="4" fillId="0" borderId="1" xfId="2" applyNumberFormat="1" applyFont="1" applyFill="1" applyBorder="1"/>
    <xf numFmtId="41" fontId="4" fillId="0" borderId="1" xfId="2" applyFont="1" applyFill="1" applyBorder="1" applyAlignment="1">
      <alignment horizontal="center"/>
    </xf>
    <xf numFmtId="14" fontId="4" fillId="0" borderId="1" xfId="2" applyNumberFormat="1" applyFont="1" applyFill="1" applyBorder="1"/>
    <xf numFmtId="0" fontId="4" fillId="2" borderId="1" xfId="0" applyFont="1" applyFill="1" applyBorder="1"/>
    <xf numFmtId="0" fontId="4" fillId="2" borderId="0" xfId="0" applyFont="1" applyFill="1"/>
    <xf numFmtId="41" fontId="4" fillId="0" borderId="1" xfId="2" applyFont="1" applyBorder="1"/>
    <xf numFmtId="41" fontId="4" fillId="4" borderId="1" xfId="2" applyFont="1" applyFill="1" applyBorder="1"/>
    <xf numFmtId="0" fontId="5" fillId="0" borderId="1" xfId="0" applyFont="1" applyBorder="1"/>
    <xf numFmtId="3" fontId="5" fillId="0" borderId="1" xfId="0" applyNumberFormat="1" applyFont="1" applyBorder="1" applyAlignment="1">
      <alignment horizontal="center"/>
    </xf>
    <xf numFmtId="42" fontId="5" fillId="0" borderId="1" xfId="3" applyFont="1" applyFill="1" applyBorder="1"/>
    <xf numFmtId="169" fontId="5" fillId="0" borderId="1" xfId="2" applyNumberFormat="1" applyFont="1" applyFill="1" applyBorder="1"/>
    <xf numFmtId="168" fontId="5" fillId="0" borderId="1" xfId="2" applyNumberFormat="1" applyFont="1" applyFill="1" applyBorder="1"/>
    <xf numFmtId="41" fontId="5" fillId="0" borderId="1" xfId="2" applyFont="1" applyFill="1" applyBorder="1"/>
    <xf numFmtId="169" fontId="5" fillId="0" borderId="1" xfId="0" applyNumberFormat="1" applyFont="1" applyBorder="1"/>
    <xf numFmtId="41" fontId="4" fillId="0" borderId="0" xfId="2" applyFont="1" applyFill="1"/>
    <xf numFmtId="14" fontId="4" fillId="0" borderId="0" xfId="0" applyNumberFormat="1" applyFont="1"/>
    <xf numFmtId="165" fontId="4" fillId="0" borderId="0" xfId="0" applyNumberFormat="1" applyFont="1"/>
    <xf numFmtId="0" fontId="13" fillId="0" borderId="0" xfId="0" applyFont="1"/>
    <xf numFmtId="1" fontId="4" fillId="0" borderId="0" xfId="0" applyNumberFormat="1" applyFont="1" applyAlignment="1">
      <alignment horizontal="left"/>
    </xf>
    <xf numFmtId="14" fontId="5" fillId="5" borderId="0" xfId="0" applyNumberFormat="1" applyFont="1" applyFill="1" applyAlignment="1">
      <alignment horizontal="left"/>
    </xf>
    <xf numFmtId="0" fontId="4" fillId="0" borderId="0" xfId="0" applyFont="1" applyAlignment="1">
      <alignment vertical="center" wrapText="1"/>
    </xf>
    <xf numFmtId="0" fontId="4" fillId="0" borderId="0" xfId="0" applyFont="1" applyAlignment="1">
      <alignment horizontal="left" vertical="center"/>
    </xf>
    <xf numFmtId="168" fontId="5" fillId="5" borderId="0" xfId="2" applyNumberFormat="1" applyFont="1" applyFill="1"/>
    <xf numFmtId="168" fontId="4" fillId="0" borderId="0" xfId="2" applyNumberFormat="1" applyFont="1" applyFill="1"/>
    <xf numFmtId="2" fontId="5" fillId="5" borderId="0" xfId="0" applyNumberFormat="1" applyFont="1" applyFill="1"/>
    <xf numFmtId="0" fontId="4" fillId="0" borderId="0" xfId="0" applyFont="1" applyAlignment="1">
      <alignment horizontal="center" vertical="center"/>
    </xf>
    <xf numFmtId="41" fontId="4" fillId="0" borderId="1" xfId="2" applyFont="1" applyBorder="1" applyAlignment="1">
      <alignment horizontal="left" vertical="center" wrapText="1"/>
    </xf>
    <xf numFmtId="14" fontId="9" fillId="0" borderId="1" xfId="0" applyNumberFormat="1" applyFont="1" applyBorder="1" applyAlignment="1">
      <alignment vertical="center" wrapText="1"/>
    </xf>
    <xf numFmtId="0" fontId="20" fillId="0" borderId="1" xfId="0" applyFont="1" applyBorder="1" applyAlignment="1">
      <alignment vertical="center" wrapText="1"/>
    </xf>
    <xf numFmtId="14" fontId="4" fillId="0" borderId="1" xfId="0" applyNumberFormat="1" applyFont="1" applyBorder="1" applyAlignment="1">
      <alignment horizontal="left" vertical="center" wrapText="1"/>
    </xf>
    <xf numFmtId="14" fontId="4" fillId="0" borderId="1" xfId="0" applyNumberFormat="1" applyFont="1" applyBorder="1" applyAlignment="1">
      <alignment horizontal="center" vertical="center"/>
    </xf>
    <xf numFmtId="41" fontId="4" fillId="0" borderId="1" xfId="2" applyFont="1" applyBorder="1" applyAlignment="1">
      <alignment vertical="center" wrapText="1"/>
    </xf>
    <xf numFmtId="9" fontId="8" fillId="0" borderId="1" xfId="0" applyNumberFormat="1" applyFont="1" applyBorder="1" applyAlignment="1">
      <alignment horizontal="center" vertical="center" wrapText="1"/>
    </xf>
    <xf numFmtId="14" fontId="4" fillId="3" borderId="1" xfId="0" applyNumberFormat="1" applyFont="1" applyFill="1" applyBorder="1" applyAlignment="1">
      <alignment horizontal="left" vertical="center" wrapText="1"/>
    </xf>
    <xf numFmtId="14" fontId="4" fillId="2" borderId="0" xfId="0" applyNumberFormat="1" applyFont="1" applyFill="1" applyAlignment="1">
      <alignment vertical="center"/>
    </xf>
    <xf numFmtId="14" fontId="4" fillId="3" borderId="1" xfId="0" applyNumberFormat="1" applyFont="1" applyFill="1" applyBorder="1" applyAlignment="1">
      <alignment horizontal="left" vertical="center"/>
    </xf>
    <xf numFmtId="0" fontId="4" fillId="2" borderId="1" xfId="0" applyFont="1" applyFill="1" applyBorder="1" applyAlignment="1">
      <alignment horizontal="center" vertical="center"/>
    </xf>
    <xf numFmtId="49" fontId="4" fillId="0" borderId="1" xfId="0" applyNumberFormat="1" applyFont="1" applyBorder="1" applyAlignment="1">
      <alignment horizontal="left" vertical="center" wrapText="1"/>
    </xf>
    <xf numFmtId="16" fontId="4" fillId="0" borderId="1" xfId="0" applyNumberFormat="1" applyFont="1" applyBorder="1" applyAlignment="1">
      <alignment horizontal="left" vertical="center" wrapText="1"/>
    </xf>
    <xf numFmtId="165" fontId="5" fillId="0" borderId="0" xfId="0" applyNumberFormat="1" applyFont="1"/>
    <xf numFmtId="3" fontId="5" fillId="0" borderId="0" xfId="0" applyNumberFormat="1" applyFont="1"/>
    <xf numFmtId="0" fontId="4" fillId="0" borderId="0" xfId="0" applyFont="1" applyAlignment="1">
      <alignment horizontal="left" vertical="center" wrapText="1"/>
    </xf>
    <xf numFmtId="41" fontId="10" fillId="0" borderId="1" xfId="2" applyFont="1" applyBorder="1" applyAlignment="1">
      <alignment horizontal="left" vertical="center" wrapText="1"/>
    </xf>
    <xf numFmtId="3" fontId="4" fillId="0" borderId="1" xfId="0" applyNumberFormat="1" applyFont="1" applyBorder="1" applyAlignment="1">
      <alignment horizontal="left" vertical="center" wrapText="1"/>
    </xf>
    <xf numFmtId="0" fontId="3" fillId="0" borderId="0" xfId="0" applyFont="1" applyAlignment="1">
      <alignment horizontal="left"/>
    </xf>
    <xf numFmtId="0" fontId="21" fillId="4" borderId="1" xfId="0" applyFont="1" applyFill="1" applyBorder="1" applyAlignment="1">
      <alignment horizontal="center" vertical="center"/>
    </xf>
    <xf numFmtId="0" fontId="21" fillId="4" borderId="1" xfId="0" applyFont="1" applyFill="1" applyBorder="1" applyAlignment="1">
      <alignment horizontal="center" vertical="center" wrapText="1"/>
    </xf>
    <xf numFmtId="41" fontId="21" fillId="4" borderId="1" xfId="2" applyFont="1" applyFill="1" applyBorder="1" applyAlignment="1">
      <alignment horizontal="center" vertical="center" wrapText="1"/>
    </xf>
    <xf numFmtId="49" fontId="9" fillId="0" borderId="1" xfId="0" applyNumberFormat="1" applyFont="1" applyBorder="1" applyAlignment="1">
      <alignment horizontal="left" vertical="center"/>
    </xf>
    <xf numFmtId="4"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3" fontId="9" fillId="0" borderId="1" xfId="0" applyNumberFormat="1" applyFont="1" applyBorder="1" applyAlignment="1">
      <alignment horizontal="center" vertical="center"/>
    </xf>
    <xf numFmtId="14" fontId="9" fillId="0" borderId="1" xfId="0" applyNumberFormat="1" applyFont="1" applyBorder="1" applyAlignment="1">
      <alignment horizontal="left" vertical="center" wrapText="1"/>
    </xf>
    <xf numFmtId="2"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2" fontId="9" fillId="0" borderId="1" xfId="0" applyNumberFormat="1" applyFont="1" applyBorder="1" applyAlignment="1">
      <alignment horizontal="center" vertical="center"/>
    </xf>
    <xf numFmtId="4" fontId="10"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0" fontId="9" fillId="0" borderId="0" xfId="0" applyFont="1" applyAlignment="1">
      <alignment horizontal="center" vertical="center"/>
    </xf>
    <xf numFmtId="49" fontId="9" fillId="0" borderId="0" xfId="0" applyNumberFormat="1" applyFont="1" applyAlignment="1">
      <alignment horizontal="left" vertical="center"/>
    </xf>
    <xf numFmtId="4" fontId="11" fillId="0" borderId="2" xfId="0" applyNumberFormat="1" applyFont="1" applyBorder="1" applyAlignment="1">
      <alignment horizontal="left" vertical="center"/>
    </xf>
    <xf numFmtId="4" fontId="11" fillId="0" borderId="2" xfId="0" applyNumberFormat="1" applyFont="1" applyBorder="1" applyAlignment="1">
      <alignment horizontal="center" vertical="center"/>
    </xf>
    <xf numFmtId="41" fontId="11" fillId="0" borderId="2" xfId="2" applyFont="1" applyBorder="1" applyAlignment="1">
      <alignment horizontal="center" vertical="center"/>
    </xf>
    <xf numFmtId="2" fontId="9" fillId="0" borderId="0" xfId="0" applyNumberFormat="1" applyFont="1" applyAlignment="1">
      <alignment horizontal="center" vertical="center"/>
    </xf>
    <xf numFmtId="14" fontId="9" fillId="0" borderId="0" xfId="0" applyNumberFormat="1" applyFont="1" applyAlignment="1">
      <alignment horizontal="center" vertical="center"/>
    </xf>
    <xf numFmtId="168" fontId="11" fillId="0" borderId="1" xfId="2" applyNumberFormat="1" applyFont="1" applyBorder="1" applyAlignment="1">
      <alignment horizontal="center" vertical="center"/>
    </xf>
    <xf numFmtId="41" fontId="11" fillId="0" borderId="1" xfId="2" applyFont="1" applyBorder="1" applyAlignment="1">
      <alignment horizontal="center" vertical="center" wrapText="1"/>
    </xf>
    <xf numFmtId="4" fontId="9" fillId="0" borderId="0" xfId="0" applyNumberFormat="1" applyFont="1" applyAlignment="1">
      <alignment horizontal="center" vertical="center"/>
    </xf>
    <xf numFmtId="41" fontId="9" fillId="0" borderId="0" xfId="2" applyFont="1" applyBorder="1" applyAlignment="1">
      <alignment horizontal="center" vertical="center"/>
    </xf>
    <xf numFmtId="4" fontId="10" fillId="0" borderId="0" xfId="0" applyNumberFormat="1" applyFont="1" applyAlignment="1">
      <alignment horizontal="center" vertical="center"/>
    </xf>
    <xf numFmtId="0" fontId="9" fillId="0" borderId="0" xfId="0" applyFont="1" applyAlignment="1">
      <alignment horizontal="left" vertical="center" wrapText="1"/>
    </xf>
    <xf numFmtId="14" fontId="9" fillId="0" borderId="0" xfId="0" applyNumberFormat="1" applyFont="1" applyAlignment="1">
      <alignment horizontal="left" vertical="center" wrapText="1"/>
    </xf>
    <xf numFmtId="4" fontId="9" fillId="0" borderId="0" xfId="0" applyNumberFormat="1" applyFont="1" applyAlignment="1">
      <alignment horizontal="left" vertical="center"/>
    </xf>
    <xf numFmtId="1" fontId="9" fillId="0" borderId="0" xfId="0" applyNumberFormat="1" applyFont="1" applyAlignment="1">
      <alignment horizontal="center" vertical="center"/>
    </xf>
    <xf numFmtId="0" fontId="9" fillId="0" borderId="0" xfId="0" applyFont="1" applyAlignment="1">
      <alignment horizontal="center" vertical="center" wrapText="1"/>
    </xf>
    <xf numFmtId="3" fontId="9" fillId="0" borderId="0" xfId="0" applyNumberFormat="1" applyFont="1" applyAlignment="1">
      <alignment horizontal="center" vertical="center"/>
    </xf>
    <xf numFmtId="49" fontId="22" fillId="0" borderId="0" xfId="0" applyNumberFormat="1" applyFont="1" applyAlignment="1">
      <alignment horizontal="left" vertical="center"/>
    </xf>
    <xf numFmtId="0" fontId="11" fillId="0" borderId="0" xfId="0" applyFont="1" applyAlignment="1">
      <alignment horizontal="center" vertical="center"/>
    </xf>
    <xf numFmtId="0" fontId="11" fillId="4" borderId="1" xfId="0" applyFont="1" applyFill="1" applyBorder="1" applyAlignment="1">
      <alignment horizontal="center" vertical="center"/>
    </xf>
    <xf numFmtId="4" fontId="11" fillId="4" borderId="1" xfId="0" applyNumberFormat="1" applyFont="1" applyFill="1" applyBorder="1" applyAlignment="1">
      <alignment horizontal="left" vertical="center" wrapText="1"/>
    </xf>
    <xf numFmtId="0" fontId="11" fillId="4" borderId="1" xfId="0" applyFont="1" applyFill="1" applyBorder="1" applyAlignment="1">
      <alignment horizontal="center" vertical="center" wrapText="1"/>
    </xf>
    <xf numFmtId="41" fontId="11" fillId="4" borderId="1" xfId="2" applyFont="1" applyFill="1" applyBorder="1" applyAlignment="1">
      <alignment horizontal="center" vertical="center" wrapText="1"/>
    </xf>
    <xf numFmtId="0" fontId="9" fillId="0" borderId="2" xfId="0" applyFont="1" applyBorder="1" applyAlignment="1">
      <alignment horizontal="center" vertical="center"/>
    </xf>
    <xf numFmtId="49" fontId="9" fillId="0" borderId="2" xfId="0" applyNumberFormat="1" applyFont="1" applyBorder="1" applyAlignment="1">
      <alignment horizontal="left" vertical="center"/>
    </xf>
    <xf numFmtId="4" fontId="9" fillId="0" borderId="2" xfId="0" applyNumberFormat="1" applyFont="1" applyBorder="1" applyAlignment="1">
      <alignment horizontal="center" vertical="center"/>
    </xf>
    <xf numFmtId="41" fontId="9" fillId="0" borderId="2" xfId="2" applyFont="1" applyBorder="1" applyAlignment="1">
      <alignment horizontal="center" vertical="center"/>
    </xf>
    <xf numFmtId="2" fontId="9" fillId="0" borderId="2" xfId="0" applyNumberFormat="1" applyFont="1" applyBorder="1" applyAlignment="1">
      <alignment horizontal="center" vertical="center"/>
    </xf>
    <xf numFmtId="14" fontId="9" fillId="0" borderId="2" xfId="0" applyNumberFormat="1" applyFont="1" applyBorder="1" applyAlignment="1">
      <alignment horizontal="center" vertical="center"/>
    </xf>
    <xf numFmtId="3"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4" fontId="9" fillId="0" borderId="2" xfId="0" applyNumberFormat="1" applyFont="1" applyBorder="1" applyAlignment="1">
      <alignment horizontal="left" vertical="center" wrapText="1"/>
    </xf>
    <xf numFmtId="0" fontId="9" fillId="0" borderId="2" xfId="0" applyFont="1" applyBorder="1" applyAlignment="1">
      <alignment horizontal="center" vertical="center" wrapText="1"/>
    </xf>
    <xf numFmtId="4" fontId="10" fillId="0" borderId="2" xfId="0" applyNumberFormat="1" applyFont="1" applyBorder="1" applyAlignment="1">
      <alignment horizontal="center" vertical="center"/>
    </xf>
    <xf numFmtId="1" fontId="9" fillId="0" borderId="1" xfId="2" applyNumberFormat="1" applyFont="1" applyBorder="1" applyAlignment="1">
      <alignment horizontal="center" vertical="center"/>
    </xf>
    <xf numFmtId="1" fontId="9" fillId="0" borderId="1" xfId="0" applyNumberFormat="1" applyFont="1" applyBorder="1" applyAlignment="1">
      <alignment horizontal="center" vertical="center" wrapText="1"/>
    </xf>
    <xf numFmtId="0" fontId="5" fillId="0" borderId="2" xfId="0" applyFont="1" applyBorder="1"/>
    <xf numFmtId="168" fontId="5" fillId="0" borderId="2" xfId="2" applyNumberFormat="1" applyFont="1" applyBorder="1"/>
    <xf numFmtId="165" fontId="5" fillId="0" borderId="2" xfId="0" applyNumberFormat="1" applyFont="1" applyBorder="1"/>
    <xf numFmtId="4" fontId="5" fillId="0" borderId="1" xfId="0" applyNumberFormat="1" applyFont="1" applyBorder="1"/>
    <xf numFmtId="3" fontId="11" fillId="0" borderId="1" xfId="0" applyNumberFormat="1" applyFont="1" applyBorder="1" applyAlignment="1">
      <alignment horizontal="center" vertical="center"/>
    </xf>
    <xf numFmtId="4" fontId="5" fillId="0" borderId="0" xfId="0" applyNumberFormat="1" applyFont="1"/>
    <xf numFmtId="42" fontId="5" fillId="0" borderId="0" xfId="3" applyFont="1" applyBorder="1"/>
    <xf numFmtId="0" fontId="5" fillId="0" borderId="1" xfId="0" applyFont="1" applyBorder="1" applyAlignment="1">
      <alignment horizontal="center" vertical="center"/>
    </xf>
    <xf numFmtId="168" fontId="9" fillId="0" borderId="0" xfId="2" applyNumberFormat="1" applyFont="1" applyBorder="1" applyAlignment="1">
      <alignment horizontal="center" vertical="center"/>
    </xf>
    <xf numFmtId="0" fontId="17" fillId="0" borderId="0" xfId="0" applyFont="1"/>
    <xf numFmtId="165" fontId="5" fillId="0" borderId="1" xfId="0" applyNumberFormat="1" applyFont="1" applyBorder="1"/>
    <xf numFmtId="165" fontId="0" fillId="0" borderId="0" xfId="0" applyNumberFormat="1"/>
    <xf numFmtId="4" fontId="17" fillId="5" borderId="0" xfId="0" applyNumberFormat="1" applyFont="1" applyFill="1"/>
    <xf numFmtId="0" fontId="17" fillId="0" borderId="7" xfId="0" applyFont="1" applyBorder="1"/>
    <xf numFmtId="0" fontId="17" fillId="0" borderId="8" xfId="0" applyFont="1" applyBorder="1"/>
    <xf numFmtId="0" fontId="17" fillId="0" borderId="9" xfId="0" applyFont="1" applyBorder="1"/>
    <xf numFmtId="0" fontId="16"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5"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0" borderId="0" xfId="0" applyFont="1" applyAlignment="1">
      <alignment horizontal="center" vertical="center"/>
    </xf>
    <xf numFmtId="169" fontId="4" fillId="0" borderId="1" xfId="2" applyNumberFormat="1" applyFont="1" applyFill="1" applyBorder="1" applyAlignment="1">
      <alignment wrapText="1"/>
    </xf>
    <xf numFmtId="2" fontId="5" fillId="0" borderId="1" xfId="0" applyNumberFormat="1" applyFont="1" applyBorder="1" applyAlignment="1">
      <alignment horizontal="center" wrapText="1"/>
    </xf>
    <xf numFmtId="0" fontId="8" fillId="0" borderId="1" xfId="0" applyFont="1" applyBorder="1" applyAlignment="1">
      <alignment horizontal="left" vertical="center" wrapText="1"/>
    </xf>
    <xf numFmtId="9" fontId="5" fillId="0" borderId="1" xfId="0" applyNumberFormat="1" applyFont="1" applyBorder="1" applyAlignment="1">
      <alignment horizontal="center" wrapText="1"/>
    </xf>
    <xf numFmtId="2" fontId="4" fillId="0" borderId="1" xfId="0" applyNumberFormat="1" applyFont="1" applyBorder="1" applyAlignment="1">
      <alignment wrapText="1"/>
    </xf>
    <xf numFmtId="14" fontId="4" fillId="0" borderId="6" xfId="0" applyNumberFormat="1" applyFont="1" applyBorder="1" applyAlignment="1">
      <alignment wrapText="1"/>
    </xf>
    <xf numFmtId="14" fontId="4" fillId="0" borderId="6" xfId="0" applyNumberFormat="1" applyFont="1" applyBorder="1"/>
    <xf numFmtId="0" fontId="5" fillId="0" borderId="1" xfId="0" applyFont="1" applyBorder="1" applyAlignment="1">
      <alignment horizontal="center"/>
    </xf>
    <xf numFmtId="0" fontId="9" fillId="0" borderId="1" xfId="0" applyFont="1" applyBorder="1" applyAlignment="1">
      <alignment horizontal="center"/>
    </xf>
    <xf numFmtId="0" fontId="4" fillId="2" borderId="1" xfId="0" applyFont="1" applyFill="1" applyBorder="1" applyAlignment="1">
      <alignment vertical="center"/>
    </xf>
    <xf numFmtId="168" fontId="5" fillId="8" borderId="0" xfId="2" applyNumberFormat="1" applyFont="1" applyFill="1" applyAlignment="1">
      <alignment horizontal="left"/>
    </xf>
    <xf numFmtId="168" fontId="5" fillId="0" borderId="0" xfId="2" applyNumberFormat="1" applyFont="1" applyFill="1" applyAlignment="1">
      <alignment horizontal="left"/>
    </xf>
    <xf numFmtId="0" fontId="25"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Alignment="1">
      <alignment horizontal="center"/>
    </xf>
    <xf numFmtId="0" fontId="18" fillId="0" borderId="1" xfId="0" applyFont="1" applyBorder="1" applyAlignment="1">
      <alignment horizontal="center"/>
    </xf>
    <xf numFmtId="0" fontId="0" fillId="0" borderId="1" xfId="0" applyBorder="1"/>
    <xf numFmtId="0" fontId="18" fillId="0" borderId="6" xfId="0" applyFont="1" applyBorder="1" applyAlignment="1">
      <alignment horizontal="center"/>
    </xf>
    <xf numFmtId="0" fontId="4" fillId="0" borderId="1" xfId="0" applyFont="1" applyBorder="1" applyAlignment="1">
      <alignment horizontal="left" wrapText="1"/>
    </xf>
    <xf numFmtId="14" fontId="9" fillId="0" borderId="1" xfId="0" applyNumberFormat="1" applyFont="1" applyBorder="1"/>
    <xf numFmtId="14" fontId="4" fillId="0" borderId="1" xfId="0" applyNumberFormat="1" applyFont="1" applyBorder="1" applyAlignment="1">
      <alignment horizontal="right"/>
    </xf>
    <xf numFmtId="3" fontId="4" fillId="0" borderId="1" xfId="0" applyNumberFormat="1" applyFont="1" applyBorder="1"/>
    <xf numFmtId="14" fontId="11" fillId="0" borderId="6" xfId="0" applyNumberFormat="1" applyFont="1" applyBorder="1" applyAlignment="1">
      <alignment wrapText="1"/>
    </xf>
    <xf numFmtId="0" fontId="19" fillId="2" borderId="0" xfId="0" applyFont="1" applyFill="1"/>
    <xf numFmtId="0" fontId="0" fillId="2" borderId="0" xfId="0" applyFill="1"/>
    <xf numFmtId="14" fontId="4" fillId="0" borderId="2" xfId="0" applyNumberFormat="1" applyFont="1" applyBorder="1"/>
    <xf numFmtId="9" fontId="4" fillId="0" borderId="1" xfId="0" applyNumberFormat="1" applyFont="1" applyBorder="1" applyAlignment="1">
      <alignment horizontal="center"/>
    </xf>
    <xf numFmtId="0" fontId="4" fillId="0" borderId="1" xfId="0" applyFont="1" applyBorder="1" applyAlignment="1">
      <alignment horizontal="left"/>
    </xf>
    <xf numFmtId="3" fontId="4" fillId="0" borderId="1" xfId="0" applyNumberFormat="1" applyFont="1" applyBorder="1" applyAlignment="1">
      <alignment horizontal="right"/>
    </xf>
    <xf numFmtId="0" fontId="4" fillId="0" borderId="6" xfId="0" applyFont="1" applyBorder="1"/>
    <xf numFmtId="0" fontId="14" fillId="0" borderId="0" xfId="0" applyFont="1" applyAlignment="1">
      <alignment vertical="center"/>
    </xf>
    <xf numFmtId="41" fontId="4" fillId="0" borderId="1" xfId="2" applyFont="1" applyFill="1" applyBorder="1" applyAlignment="1">
      <alignment horizontal="right"/>
    </xf>
    <xf numFmtId="0" fontId="4" fillId="0" borderId="1" xfId="0" applyFont="1" applyBorder="1" applyAlignment="1">
      <alignment horizontal="right"/>
    </xf>
    <xf numFmtId="4" fontId="4" fillId="0" borderId="1" xfId="0" applyNumberFormat="1" applyFont="1" applyBorder="1" applyAlignment="1">
      <alignment horizontal="right"/>
    </xf>
    <xf numFmtId="0" fontId="27" fillId="0" borderId="0" xfId="0" applyFont="1" applyAlignment="1">
      <alignment vertical="center"/>
    </xf>
    <xf numFmtId="41" fontId="4" fillId="0" borderId="1" xfId="2" applyFont="1" applyBorder="1" applyAlignment="1">
      <alignment horizontal="right"/>
    </xf>
    <xf numFmtId="9" fontId="4" fillId="0" borderId="1" xfId="0" applyNumberFormat="1" applyFont="1" applyBorder="1"/>
    <xf numFmtId="168" fontId="4" fillId="0" borderId="1" xfId="2" applyNumberFormat="1" applyFont="1" applyBorder="1" applyAlignment="1">
      <alignment horizontal="right"/>
    </xf>
    <xf numFmtId="14" fontId="10" fillId="0" borderId="1" xfId="0" applyNumberFormat="1" applyFont="1" applyBorder="1"/>
    <xf numFmtId="0" fontId="9" fillId="0" borderId="1" xfId="0" applyFont="1" applyBorder="1"/>
    <xf numFmtId="0" fontId="4" fillId="4" borderId="1" xfId="0" applyFont="1" applyFill="1" applyBorder="1"/>
    <xf numFmtId="0" fontId="8" fillId="0" borderId="1" xfId="0" applyFont="1" applyBorder="1"/>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right" vertical="center" wrapText="1"/>
    </xf>
    <xf numFmtId="0" fontId="7" fillId="3" borderId="1" xfId="0" applyFont="1" applyFill="1" applyBorder="1" applyAlignment="1">
      <alignment horizontal="center" vertical="center" wrapText="1"/>
    </xf>
    <xf numFmtId="0" fontId="5" fillId="0" borderId="1" xfId="0" applyFont="1" applyBorder="1" applyAlignment="1">
      <alignment wrapText="1"/>
    </xf>
    <xf numFmtId="166" fontId="9" fillId="3" borderId="1" xfId="5" applyNumberFormat="1" applyFont="1" applyFill="1" applyBorder="1" applyAlignment="1">
      <alignment vertical="center" wrapText="1"/>
    </xf>
    <xf numFmtId="167" fontId="4" fillId="0" borderId="1" xfId="5" applyNumberFormat="1" applyFont="1" applyFill="1" applyBorder="1" applyAlignment="1">
      <alignment horizontal="right" vertical="center"/>
    </xf>
    <xf numFmtId="0" fontId="13" fillId="0" borderId="1" xfId="0" applyFont="1" applyBorder="1" applyAlignment="1">
      <alignment horizontal="left" vertical="center" wrapText="1"/>
    </xf>
    <xf numFmtId="166" fontId="4" fillId="0" borderId="1" xfId="5" applyNumberFormat="1" applyFont="1" applyFill="1" applyBorder="1" applyAlignment="1">
      <alignment horizontal="right" vertical="center" wrapText="1"/>
    </xf>
    <xf numFmtId="4" fontId="4" fillId="3" borderId="1" xfId="5" applyNumberFormat="1" applyFont="1" applyFill="1" applyBorder="1" applyAlignment="1">
      <alignment horizontal="right" vertical="center" wrapText="1"/>
    </xf>
    <xf numFmtId="167" fontId="4" fillId="0" borderId="1" xfId="5" applyNumberFormat="1" applyFont="1" applyBorder="1" applyAlignment="1">
      <alignment horizontal="right" vertical="center"/>
    </xf>
    <xf numFmtId="0" fontId="13" fillId="0" borderId="1" xfId="0" applyFont="1" applyBorder="1" applyAlignment="1">
      <alignment wrapText="1"/>
    </xf>
    <xf numFmtId="0" fontId="9" fillId="0" borderId="1" xfId="0" applyFont="1" applyBorder="1" applyAlignment="1">
      <alignment vertical="center"/>
    </xf>
    <xf numFmtId="166" fontId="9" fillId="0" borderId="1" xfId="0" applyNumberFormat="1" applyFont="1" applyBorder="1" applyAlignment="1">
      <alignment vertical="center" wrapText="1"/>
    </xf>
    <xf numFmtId="9" fontId="9" fillId="0" borderId="1" xfId="4" applyFont="1" applyFill="1" applyBorder="1" applyAlignment="1">
      <alignment vertical="center" wrapText="1"/>
    </xf>
    <xf numFmtId="166" fontId="4" fillId="0" borderId="1" xfId="5" applyNumberFormat="1" applyFont="1" applyBorder="1" applyAlignment="1">
      <alignment horizontal="right" vertical="center" wrapText="1"/>
    </xf>
    <xf numFmtId="0" fontId="9" fillId="3" borderId="1" xfId="0" applyFont="1" applyFill="1" applyBorder="1" applyAlignment="1">
      <alignment horizontal="left" vertical="center" wrapText="1"/>
    </xf>
    <xf numFmtId="166" fontId="4" fillId="0" borderId="0" xfId="0" applyNumberFormat="1" applyFont="1" applyAlignment="1">
      <alignment wrapText="1"/>
    </xf>
    <xf numFmtId="0" fontId="4" fillId="0" borderId="1" xfId="0" applyFont="1" applyBorder="1" applyAlignment="1">
      <alignment horizontal="left" vertical="center"/>
    </xf>
    <xf numFmtId="166" fontId="4" fillId="0" borderId="1" xfId="5" applyNumberFormat="1" applyFont="1" applyFill="1" applyBorder="1" applyAlignment="1">
      <alignment vertical="center"/>
    </xf>
    <xf numFmtId="0" fontId="13" fillId="0" borderId="1" xfId="0" applyFont="1" applyBorder="1" applyAlignment="1">
      <alignment vertical="center"/>
    </xf>
    <xf numFmtId="166" fontId="4" fillId="0" borderId="1" xfId="5" applyNumberFormat="1" applyFont="1" applyBorder="1" applyAlignment="1">
      <alignment horizontal="right" vertical="center"/>
    </xf>
    <xf numFmtId="164" fontId="4" fillId="0" borderId="1" xfId="5" applyFont="1" applyBorder="1" applyAlignment="1">
      <alignment horizontal="right" vertical="center" wrapText="1"/>
    </xf>
    <xf numFmtId="164" fontId="4" fillId="0" borderId="1" xfId="5" applyFont="1" applyFill="1" applyBorder="1" applyAlignment="1">
      <alignment horizontal="right" vertical="center" wrapText="1"/>
    </xf>
    <xf numFmtId="14" fontId="4" fillId="0" borderId="1" xfId="0" applyNumberFormat="1" applyFont="1" applyBorder="1" applyAlignment="1">
      <alignment horizontal="left" vertical="center"/>
    </xf>
    <xf numFmtId="3" fontId="8" fillId="0" borderId="1" xfId="0" applyNumberFormat="1" applyFont="1" applyBorder="1" applyAlignment="1">
      <alignment vertical="center" wrapText="1"/>
    </xf>
    <xf numFmtId="9" fontId="8" fillId="3" borderId="1" xfId="0" applyNumberFormat="1" applyFont="1" applyFill="1" applyBorder="1" applyAlignment="1">
      <alignment vertical="center" wrapText="1"/>
    </xf>
    <xf numFmtId="14" fontId="10" fillId="0" borderId="1" xfId="0" applyNumberFormat="1" applyFont="1" applyBorder="1" applyAlignment="1">
      <alignment vertical="center" wrapText="1"/>
    </xf>
    <xf numFmtId="0" fontId="4" fillId="3" borderId="1" xfId="0" applyFont="1" applyFill="1" applyBorder="1" applyAlignment="1">
      <alignment horizontal="right" vertical="center"/>
    </xf>
    <xf numFmtId="0" fontId="4" fillId="3" borderId="1" xfId="0" applyFont="1" applyFill="1" applyBorder="1" applyAlignment="1">
      <alignment vertical="center"/>
    </xf>
    <xf numFmtId="166" fontId="10" fillId="3" borderId="1" xfId="5" applyNumberFormat="1" applyFont="1" applyFill="1" applyBorder="1" applyAlignment="1">
      <alignment vertical="center" wrapText="1"/>
    </xf>
    <xf numFmtId="14" fontId="10" fillId="0" borderId="1" xfId="5" applyNumberFormat="1" applyFont="1" applyFill="1" applyBorder="1" applyAlignment="1">
      <alignment vertical="center" wrapText="1"/>
    </xf>
    <xf numFmtId="0" fontId="8" fillId="0" borderId="1" xfId="0" applyFont="1" applyBorder="1" applyAlignment="1">
      <alignment horizontal="center" vertical="center"/>
    </xf>
    <xf numFmtId="166" fontId="4" fillId="0" borderId="1" xfId="5" applyNumberFormat="1" applyFont="1" applyBorder="1" applyAlignment="1">
      <alignment vertical="center" wrapText="1"/>
    </xf>
    <xf numFmtId="9" fontId="4" fillId="0" borderId="1" xfId="4" applyFont="1" applyBorder="1" applyAlignment="1">
      <alignment vertical="center" wrapText="1"/>
    </xf>
    <xf numFmtId="164" fontId="4" fillId="0" borderId="1" xfId="5" applyFont="1" applyBorder="1" applyAlignment="1">
      <alignment vertical="center" wrapText="1"/>
    </xf>
    <xf numFmtId="166" fontId="4" fillId="0" borderId="1" xfId="5" applyNumberFormat="1" applyFont="1" applyBorder="1" applyAlignment="1">
      <alignment vertical="center"/>
    </xf>
    <xf numFmtId="170" fontId="10" fillId="0" borderId="1" xfId="5" applyNumberFormat="1" applyFont="1" applyFill="1" applyBorder="1" applyAlignment="1">
      <alignment vertical="center" wrapText="1"/>
    </xf>
    <xf numFmtId="3" fontId="10" fillId="0" borderId="1" xfId="0" applyNumberFormat="1" applyFont="1" applyBorder="1" applyAlignment="1">
      <alignment vertical="center" wrapText="1"/>
    </xf>
    <xf numFmtId="164" fontId="4" fillId="0" borderId="1" xfId="5" applyFont="1" applyFill="1" applyBorder="1" applyAlignment="1">
      <alignment vertical="center"/>
    </xf>
    <xf numFmtId="166" fontId="8" fillId="0" borderId="1" xfId="5" applyNumberFormat="1" applyFont="1" applyFill="1" applyBorder="1" applyAlignment="1">
      <alignment horizontal="right" vertical="center"/>
    </xf>
    <xf numFmtId="170" fontId="4" fillId="0" borderId="0" xfId="0" applyNumberFormat="1" applyFont="1"/>
    <xf numFmtId="0" fontId="14" fillId="11" borderId="1" xfId="0" applyFont="1" applyFill="1" applyBorder="1" applyAlignment="1">
      <alignment vertical="center" wrapText="1"/>
    </xf>
    <xf numFmtId="166" fontId="4" fillId="3" borderId="1" xfId="0" applyNumberFormat="1" applyFont="1" applyFill="1" applyBorder="1" applyAlignment="1">
      <alignment vertical="center" wrapText="1"/>
    </xf>
    <xf numFmtId="9" fontId="10" fillId="0" borderId="1" xfId="4" applyFont="1" applyFill="1" applyBorder="1" applyAlignment="1">
      <alignment vertical="center" wrapText="1"/>
    </xf>
    <xf numFmtId="164" fontId="4" fillId="3" borderId="1" xfId="5" applyFont="1" applyFill="1" applyBorder="1" applyAlignment="1">
      <alignment horizontal="right" vertical="center" wrapText="1"/>
    </xf>
    <xf numFmtId="164" fontId="4" fillId="3" borderId="1" xfId="5" applyFont="1" applyFill="1" applyBorder="1" applyAlignment="1">
      <alignment horizontal="right" vertical="center"/>
    </xf>
    <xf numFmtId="0" fontId="9" fillId="3" borderId="1" xfId="0" applyFont="1" applyFill="1" applyBorder="1" applyAlignment="1">
      <alignment horizontal="right" vertical="center" wrapText="1"/>
    </xf>
    <xf numFmtId="164" fontId="4" fillId="0" borderId="1" xfId="5" applyFont="1" applyFill="1" applyBorder="1" applyAlignment="1">
      <alignment horizontal="right" vertical="center"/>
    </xf>
    <xf numFmtId="0" fontId="9" fillId="0" borderId="1" xfId="0" applyFont="1" applyBorder="1" applyAlignment="1">
      <alignment horizontal="right" vertical="center" wrapText="1"/>
    </xf>
    <xf numFmtId="166" fontId="10" fillId="0" borderId="1" xfId="5" applyNumberFormat="1" applyFont="1" applyFill="1" applyBorder="1" applyAlignment="1">
      <alignment horizontal="left" vertical="center" wrapText="1"/>
    </xf>
    <xf numFmtId="166" fontId="4" fillId="0" borderId="1" xfId="5" applyNumberFormat="1" applyFont="1" applyFill="1" applyBorder="1" applyAlignment="1">
      <alignment horizontal="left" vertical="center" wrapText="1"/>
    </xf>
    <xf numFmtId="166" fontId="4" fillId="0" borderId="1" xfId="0" applyNumberFormat="1" applyFont="1" applyBorder="1" applyAlignment="1">
      <alignment horizontal="left" vertical="center" wrapText="1"/>
    </xf>
    <xf numFmtId="9" fontId="4" fillId="0" borderId="1" xfId="4" applyFont="1" applyFill="1" applyBorder="1" applyAlignment="1">
      <alignment horizontal="right" vertical="center" wrapText="1"/>
    </xf>
    <xf numFmtId="14" fontId="10" fillId="3" borderId="1" xfId="5" applyNumberFormat="1" applyFont="1" applyFill="1" applyBorder="1" applyAlignment="1">
      <alignment vertical="center" wrapText="1"/>
    </xf>
    <xf numFmtId="0" fontId="10" fillId="0" borderId="1" xfId="0" applyFont="1" applyBorder="1" applyAlignment="1">
      <alignment horizontal="left" vertical="center" wrapText="1"/>
    </xf>
    <xf numFmtId="0" fontId="28" fillId="0" borderId="1" xfId="0" applyFont="1" applyBorder="1" applyAlignment="1">
      <alignment vertical="center" wrapText="1"/>
    </xf>
    <xf numFmtId="0" fontId="8" fillId="0" borderId="0" xfId="0" applyFont="1" applyAlignment="1">
      <alignment vertical="center" wrapText="1"/>
    </xf>
    <xf numFmtId="0" fontId="14" fillId="0" borderId="1" xfId="0" applyFont="1" applyBorder="1" applyAlignment="1">
      <alignment horizontal="left" vertical="center"/>
    </xf>
    <xf numFmtId="0" fontId="32" fillId="0" borderId="1" xfId="0" applyFont="1" applyBorder="1" applyAlignment="1">
      <alignment vertical="center" wrapText="1"/>
    </xf>
    <xf numFmtId="14" fontId="10" fillId="0" borderId="1" xfId="5" applyNumberFormat="1" applyFont="1" applyFill="1" applyBorder="1" applyAlignment="1">
      <alignment horizontal="left" vertical="center" wrapText="1"/>
    </xf>
    <xf numFmtId="0" fontId="0" fillId="0" borderId="0" xfId="0" applyAlignment="1">
      <alignment horizontal="right"/>
    </xf>
    <xf numFmtId="3" fontId="4" fillId="0" borderId="0" xfId="0" applyNumberFormat="1" applyFont="1" applyAlignment="1">
      <alignment horizontal="left" vertical="center" wrapText="1"/>
    </xf>
    <xf numFmtId="0" fontId="8" fillId="0" borderId="0" xfId="0" applyFont="1" applyAlignment="1">
      <alignment horizontal="left" vertical="center" wrapText="1"/>
    </xf>
    <xf numFmtId="166" fontId="4" fillId="0" borderId="0" xfId="5" applyNumberFormat="1" applyFont="1" applyFill="1" applyBorder="1" applyAlignment="1">
      <alignment horizontal="left" vertical="center" wrapText="1"/>
    </xf>
    <xf numFmtId="166" fontId="4" fillId="0" borderId="0" xfId="0" applyNumberFormat="1" applyFont="1" applyAlignment="1">
      <alignment horizontal="left" vertical="center" wrapText="1"/>
    </xf>
    <xf numFmtId="9" fontId="4" fillId="0" borderId="0" xfId="4" applyFont="1" applyFill="1" applyBorder="1" applyAlignment="1">
      <alignment horizontal="right" vertical="center" wrapText="1"/>
    </xf>
    <xf numFmtId="164" fontId="4" fillId="0" borderId="0" xfId="5" applyFont="1" applyBorder="1" applyAlignment="1">
      <alignment horizontal="right" vertical="center" wrapText="1"/>
    </xf>
    <xf numFmtId="3" fontId="4" fillId="0" borderId="0" xfId="0" applyNumberFormat="1" applyFont="1" applyAlignment="1">
      <alignment horizontal="right" vertical="center" wrapText="1"/>
    </xf>
    <xf numFmtId="0" fontId="4" fillId="0" borderId="0" xfId="0" applyFont="1" applyAlignment="1">
      <alignment horizontal="right" vertical="center"/>
    </xf>
    <xf numFmtId="3" fontId="4" fillId="0" borderId="0" xfId="0" applyNumberFormat="1" applyFont="1" applyAlignment="1">
      <alignment horizontal="right" vertical="center"/>
    </xf>
    <xf numFmtId="14" fontId="4" fillId="0" borderId="0" xfId="0" applyNumberFormat="1" applyFont="1" applyAlignment="1">
      <alignment horizontal="right" vertical="center" wrapText="1"/>
    </xf>
    <xf numFmtId="166" fontId="10" fillId="0" borderId="1" xfId="5" applyNumberFormat="1" applyFont="1" applyBorder="1" applyAlignment="1">
      <alignment vertical="center" wrapText="1"/>
    </xf>
    <xf numFmtId="14" fontId="16" fillId="0" borderId="1" xfId="0" applyNumberFormat="1" applyFont="1" applyBorder="1"/>
    <xf numFmtId="0" fontId="3" fillId="2" borderId="0" xfId="0" applyFont="1" applyFill="1"/>
    <xf numFmtId="0" fontId="9" fillId="0" borderId="1" xfId="0" applyFont="1" applyBorder="1" applyAlignment="1">
      <alignment horizontal="left"/>
    </xf>
    <xf numFmtId="3" fontId="9" fillId="0" borderId="1" xfId="0" applyNumberFormat="1" applyFont="1" applyBorder="1"/>
    <xf numFmtId="9" fontId="9" fillId="0" borderId="1" xfId="0" applyNumberFormat="1" applyFont="1" applyBorder="1"/>
    <xf numFmtId="0" fontId="9" fillId="0" borderId="1" xfId="0" applyFont="1" applyBorder="1" applyAlignment="1">
      <alignment horizontal="right"/>
    </xf>
    <xf numFmtId="0" fontId="10" fillId="0" borderId="1" xfId="0" applyFont="1" applyBorder="1" applyAlignment="1">
      <alignment horizontal="center"/>
    </xf>
    <xf numFmtId="0" fontId="10" fillId="0" borderId="1" xfId="0" applyFont="1" applyBorder="1"/>
    <xf numFmtId="14" fontId="10" fillId="0" borderId="6" xfId="0" applyNumberFormat="1" applyFont="1" applyBorder="1"/>
    <xf numFmtId="0" fontId="10" fillId="0" borderId="0" xfId="0" applyFont="1"/>
    <xf numFmtId="0" fontId="33" fillId="0" borderId="0" xfId="0" applyFont="1"/>
    <xf numFmtId="0" fontId="9" fillId="0" borderId="1" xfId="0" applyFont="1" applyBorder="1" applyAlignment="1">
      <alignment horizontal="left" wrapText="1"/>
    </xf>
    <xf numFmtId="0" fontId="19" fillId="0" borderId="1" xfId="0" applyFont="1" applyBorder="1"/>
    <xf numFmtId="14" fontId="4" fillId="2" borderId="1" xfId="0" applyNumberFormat="1" applyFont="1" applyFill="1" applyBorder="1" applyAlignment="1">
      <alignment horizontal="center" vertical="center" wrapText="1"/>
    </xf>
    <xf numFmtId="0" fontId="4" fillId="0" borderId="1" xfId="0" applyFont="1" applyBorder="1" applyAlignment="1">
      <alignment horizontal="right" wrapText="1"/>
    </xf>
    <xf numFmtId="167" fontId="4" fillId="0" borderId="1" xfId="5" applyNumberFormat="1" applyFont="1" applyBorder="1" applyAlignment="1">
      <alignment vertical="center"/>
    </xf>
    <xf numFmtId="0" fontId="10" fillId="0" borderId="1" xfId="0" applyFont="1" applyBorder="1" applyAlignment="1">
      <alignment vertical="center"/>
    </xf>
    <xf numFmtId="166" fontId="8" fillId="0" borderId="1" xfId="5" applyNumberFormat="1" applyFont="1" applyBorder="1" applyAlignment="1">
      <alignment vertical="center"/>
    </xf>
    <xf numFmtId="166" fontId="13" fillId="0" borderId="1" xfId="0" applyNumberFormat="1" applyFont="1" applyBorder="1" applyAlignment="1">
      <alignment wrapText="1"/>
    </xf>
    <xf numFmtId="3" fontId="4" fillId="0" borderId="1" xfId="0" applyNumberFormat="1" applyFont="1" applyBorder="1" applyAlignment="1">
      <alignment vertical="center"/>
    </xf>
    <xf numFmtId="3" fontId="4" fillId="3" borderId="1" xfId="0" applyNumberFormat="1" applyFont="1" applyFill="1" applyBorder="1" applyAlignment="1">
      <alignment horizontal="right" vertical="center"/>
    </xf>
    <xf numFmtId="167" fontId="4" fillId="0" borderId="1" xfId="10" applyNumberFormat="1" applyFont="1" applyBorder="1" applyAlignment="1">
      <alignment horizontal="right" vertical="center"/>
    </xf>
    <xf numFmtId="4" fontId="4" fillId="3" borderId="1" xfId="10" applyNumberFormat="1" applyFont="1" applyFill="1" applyBorder="1" applyAlignment="1">
      <alignment horizontal="right" vertical="center" wrapText="1"/>
    </xf>
    <xf numFmtId="164" fontId="4" fillId="3" borderId="1" xfId="10" applyFont="1" applyFill="1" applyBorder="1" applyAlignment="1">
      <alignment horizontal="right" vertical="center" wrapText="1"/>
    </xf>
    <xf numFmtId="164" fontId="4" fillId="3" borderId="1" xfId="10" applyFont="1" applyFill="1" applyBorder="1" applyAlignment="1">
      <alignment horizontal="right" vertical="center"/>
    </xf>
    <xf numFmtId="166" fontId="10" fillId="0" borderId="1" xfId="10" applyNumberFormat="1" applyFont="1" applyFill="1" applyBorder="1" applyAlignment="1">
      <alignment vertical="center" wrapText="1"/>
    </xf>
    <xf numFmtId="0" fontId="11" fillId="0" borderId="1" xfId="0" applyFont="1" applyBorder="1" applyAlignment="1">
      <alignment horizontal="right" vertical="center" wrapText="1"/>
    </xf>
    <xf numFmtId="4" fontId="4" fillId="0" borderId="1" xfId="10" applyNumberFormat="1" applyFont="1" applyFill="1" applyBorder="1" applyAlignment="1">
      <alignment horizontal="right" vertical="center" wrapText="1"/>
    </xf>
    <xf numFmtId="166" fontId="9" fillId="0" borderId="1" xfId="10" applyNumberFormat="1" applyFont="1" applyFill="1" applyBorder="1" applyAlignment="1">
      <alignment vertical="center" wrapText="1"/>
    </xf>
    <xf numFmtId="166" fontId="9" fillId="0" borderId="1" xfId="5" applyNumberFormat="1" applyFont="1" applyFill="1" applyBorder="1" applyAlignment="1">
      <alignment horizontal="center" vertical="center" wrapText="1"/>
    </xf>
    <xf numFmtId="4" fontId="4" fillId="0" borderId="1" xfId="10" applyNumberFormat="1" applyFont="1" applyBorder="1" applyAlignment="1">
      <alignment horizontal="right" vertical="center" wrapText="1"/>
    </xf>
    <xf numFmtId="164" fontId="4" fillId="0" borderId="1" xfId="10" applyFont="1" applyBorder="1" applyAlignment="1">
      <alignment horizontal="right" vertical="center"/>
    </xf>
    <xf numFmtId="14" fontId="13" fillId="0" borderId="1" xfId="0" applyNumberFormat="1" applyFont="1" applyBorder="1" applyAlignment="1">
      <alignment vertical="center" wrapText="1"/>
    </xf>
    <xf numFmtId="164" fontId="4" fillId="0" borderId="1" xfId="10" applyFont="1" applyBorder="1" applyAlignment="1">
      <alignment horizontal="right" vertical="center" wrapText="1"/>
    </xf>
    <xf numFmtId="3" fontId="4" fillId="3" borderId="1" xfId="0" applyNumberFormat="1" applyFont="1" applyFill="1" applyBorder="1" applyAlignment="1">
      <alignment horizontal="left" vertical="center" wrapText="1"/>
    </xf>
    <xf numFmtId="0" fontId="9" fillId="3" borderId="2" xfId="0" applyFont="1" applyFill="1" applyBorder="1" applyAlignment="1">
      <alignment horizontal="left" vertical="center" wrapText="1"/>
    </xf>
    <xf numFmtId="164" fontId="4" fillId="0" borderId="1" xfId="10" applyFont="1" applyFill="1" applyBorder="1" applyAlignment="1">
      <alignment vertical="center"/>
    </xf>
    <xf numFmtId="166" fontId="8" fillId="0" borderId="1" xfId="10" applyNumberFormat="1" applyFont="1" applyFill="1" applyBorder="1" applyAlignment="1">
      <alignment horizontal="center" vertical="center"/>
    </xf>
    <xf numFmtId="0" fontId="13" fillId="0" borderId="1" xfId="0" applyFont="1" applyBorder="1" applyAlignment="1">
      <alignment horizontal="center" vertical="center" wrapText="1"/>
    </xf>
    <xf numFmtId="164" fontId="4" fillId="0" borderId="1" xfId="10" applyFont="1" applyFill="1" applyBorder="1" applyAlignment="1">
      <alignment vertical="center" wrapText="1"/>
    </xf>
    <xf numFmtId="14" fontId="3" fillId="0" borderId="0" xfId="0" applyNumberFormat="1" applyFont="1"/>
    <xf numFmtId="164" fontId="4" fillId="0" borderId="0" xfId="8" applyFont="1"/>
    <xf numFmtId="0" fontId="6" fillId="0" borderId="1" xfId="0" applyFont="1" applyBorder="1" applyAlignment="1">
      <alignment horizontal="center" vertical="center"/>
    </xf>
    <xf numFmtId="166" fontId="4" fillId="0" borderId="1" xfId="10" applyNumberFormat="1" applyFont="1" applyBorder="1" applyAlignment="1">
      <alignment vertical="center"/>
    </xf>
    <xf numFmtId="166" fontId="4" fillId="3" borderId="1" xfId="8" applyNumberFormat="1" applyFont="1" applyFill="1" applyBorder="1" applyAlignment="1">
      <alignment vertical="center"/>
    </xf>
    <xf numFmtId="0" fontId="9" fillId="3" borderId="1" xfId="0" applyFont="1" applyFill="1" applyBorder="1" applyAlignment="1">
      <alignment horizontal="left" vertical="center"/>
    </xf>
    <xf numFmtId="166" fontId="9" fillId="3" borderId="1" xfId="8" applyNumberFormat="1" applyFont="1" applyFill="1" applyBorder="1" applyAlignment="1">
      <alignment horizontal="left" vertical="center"/>
    </xf>
    <xf numFmtId="0" fontId="30" fillId="0" borderId="1" xfId="0" applyFont="1" applyBorder="1" applyAlignment="1">
      <alignment vertical="center" wrapText="1"/>
    </xf>
    <xf numFmtId="166" fontId="17" fillId="0" borderId="0" xfId="0" applyNumberFormat="1" applyFont="1"/>
    <xf numFmtId="164" fontId="17" fillId="0" borderId="0" xfId="0" applyNumberFormat="1" applyFont="1"/>
    <xf numFmtId="166" fontId="5" fillId="0" borderId="0" xfId="0" applyNumberFormat="1" applyFont="1"/>
    <xf numFmtId="9" fontId="5" fillId="0" borderId="0" xfId="4" applyFont="1"/>
    <xf numFmtId="3" fontId="4" fillId="0" borderId="0" xfId="0" applyNumberFormat="1" applyFont="1"/>
    <xf numFmtId="0" fontId="26" fillId="0" borderId="0" xfId="0" applyFont="1"/>
    <xf numFmtId="164" fontId="0" fillId="0" borderId="0" xfId="0" applyNumberFormat="1"/>
    <xf numFmtId="0" fontId="35" fillId="0" borderId="0" xfId="0" applyFont="1" applyAlignment="1">
      <alignment horizontal="right" wrapText="1"/>
    </xf>
    <xf numFmtId="0" fontId="5" fillId="0" borderId="17" xfId="0" applyFont="1" applyBorder="1" applyAlignment="1">
      <alignment horizontal="center"/>
    </xf>
    <xf numFmtId="0" fontId="5"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0" fontId="4" fillId="3" borderId="1" xfId="0" applyFont="1" applyFill="1" applyBorder="1" applyAlignment="1">
      <alignment horizontal="left" wrapText="1"/>
    </xf>
    <xf numFmtId="0" fontId="4" fillId="0" borderId="2" xfId="0" applyFont="1" applyBorder="1" applyAlignment="1">
      <alignment horizontal="left" wrapText="1"/>
    </xf>
    <xf numFmtId="166" fontId="4" fillId="0" borderId="1" xfId="10" applyNumberFormat="1" applyFont="1" applyBorder="1"/>
    <xf numFmtId="166" fontId="4" fillId="0" borderId="1" xfId="8" applyNumberFormat="1" applyFont="1" applyBorder="1" applyAlignment="1">
      <alignment vertical="center"/>
    </xf>
    <xf numFmtId="166" fontId="4" fillId="0" borderId="6" xfId="8" applyNumberFormat="1" applyFont="1" applyBorder="1"/>
    <xf numFmtId="166" fontId="4" fillId="0" borderId="1" xfId="8" applyNumberFormat="1" applyFont="1" applyBorder="1"/>
    <xf numFmtId="166" fontId="4" fillId="0" borderId="1" xfId="8" applyNumberFormat="1" applyFont="1" applyFill="1" applyBorder="1" applyAlignment="1"/>
    <xf numFmtId="0" fontId="4" fillId="3" borderId="6" xfId="0" applyFont="1" applyFill="1" applyBorder="1" applyAlignment="1">
      <alignment vertical="center" wrapText="1"/>
    </xf>
    <xf numFmtId="166" fontId="4" fillId="0" borderId="1" xfId="8" applyNumberFormat="1" applyFont="1" applyFill="1" applyBorder="1" applyAlignment="1">
      <alignment vertical="center"/>
    </xf>
    <xf numFmtId="166" fontId="4" fillId="0" borderId="1" xfId="8" applyNumberFormat="1" applyFont="1" applyFill="1" applyBorder="1"/>
    <xf numFmtId="0" fontId="5" fillId="2" borderId="1" xfId="0" applyFont="1" applyFill="1" applyBorder="1" applyAlignment="1">
      <alignment horizontal="left" vertical="center" wrapText="1"/>
    </xf>
    <xf numFmtId="166" fontId="5" fillId="0" borderId="1" xfId="8" applyNumberFormat="1" applyFont="1" applyBorder="1" applyAlignment="1">
      <alignment vertical="center"/>
    </xf>
    <xf numFmtId="166" fontId="13" fillId="0" borderId="1" xfId="8" applyNumberFormat="1" applyFont="1" applyBorder="1" applyAlignment="1">
      <alignment vertical="center"/>
    </xf>
    <xf numFmtId="166" fontId="0" fillId="0" borderId="0" xfId="0" applyNumberFormat="1"/>
    <xf numFmtId="0" fontId="5" fillId="0" borderId="0" xfId="0" applyFont="1" applyAlignment="1">
      <alignment horizontal="left" wrapText="1"/>
    </xf>
    <xf numFmtId="166" fontId="5" fillId="0" borderId="0" xfId="8" applyNumberFormat="1" applyFont="1" applyBorder="1"/>
    <xf numFmtId="0" fontId="4" fillId="0" borderId="17"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0" fontId="3" fillId="0" borderId="1" xfId="0" applyFont="1" applyBorder="1"/>
    <xf numFmtId="0" fontId="4" fillId="3" borderId="2" xfId="0" applyFont="1" applyFill="1" applyBorder="1" applyAlignment="1">
      <alignment vertical="center"/>
    </xf>
    <xf numFmtId="0" fontId="4" fillId="3" borderId="12" xfId="0" applyFont="1" applyFill="1" applyBorder="1" applyAlignment="1">
      <alignment vertical="center" wrapText="1"/>
    </xf>
    <xf numFmtId="166" fontId="4" fillId="3" borderId="2" xfId="8" applyNumberFormat="1" applyFont="1" applyFill="1" applyBorder="1" applyAlignment="1">
      <alignment vertical="center"/>
    </xf>
    <xf numFmtId="0" fontId="16" fillId="0" borderId="1" xfId="0" applyFont="1" applyBorder="1"/>
    <xf numFmtId="166" fontId="19" fillId="12" borderId="1" xfId="0" applyNumberFormat="1" applyFont="1" applyFill="1" applyBorder="1"/>
    <xf numFmtId="166" fontId="19" fillId="2" borderId="1" xfId="8" applyNumberFormat="1" applyFont="1" applyFill="1" applyBorder="1" applyAlignment="1">
      <alignment vertical="center" wrapText="1"/>
    </xf>
    <xf numFmtId="166" fontId="4" fillId="0" borderId="1" xfId="8" applyNumberFormat="1" applyFont="1" applyFill="1" applyBorder="1" applyAlignment="1">
      <alignment vertical="center" wrapText="1"/>
    </xf>
    <xf numFmtId="166" fontId="33" fillId="0" borderId="1" xfId="6" applyNumberFormat="1" applyFont="1" applyFill="1" applyBorder="1" applyAlignment="1">
      <alignment vertical="center" wrapText="1"/>
    </xf>
    <xf numFmtId="166" fontId="4" fillId="0" borderId="1" xfId="6" applyNumberFormat="1" applyFont="1" applyFill="1" applyBorder="1" applyAlignment="1">
      <alignment vertical="center" wrapText="1"/>
    </xf>
    <xf numFmtId="166" fontId="4" fillId="3" borderId="1" xfId="6" applyNumberFormat="1" applyFont="1" applyFill="1" applyBorder="1" applyAlignment="1">
      <alignment vertical="center" wrapText="1"/>
    </xf>
    <xf numFmtId="166" fontId="19" fillId="0" borderId="1" xfId="0" applyNumberFormat="1" applyFont="1" applyBorder="1"/>
    <xf numFmtId="0" fontId="4" fillId="0" borderId="6" xfId="0" applyFont="1" applyBorder="1" applyAlignment="1">
      <alignment horizontal="left" wrapText="1"/>
    </xf>
    <xf numFmtId="166" fontId="4" fillId="3" borderId="1" xfId="8" applyNumberFormat="1" applyFont="1" applyFill="1" applyBorder="1"/>
    <xf numFmtId="0" fontId="17" fillId="0" borderId="1" xfId="0" applyFont="1" applyBorder="1"/>
    <xf numFmtId="166" fontId="18" fillId="0" borderId="1" xfId="0" applyNumberFormat="1" applyFont="1" applyBorder="1"/>
    <xf numFmtId="0" fontId="4" fillId="0" borderId="30" xfId="0" applyFont="1" applyBorder="1" applyAlignment="1">
      <alignment vertical="center" wrapText="1"/>
    </xf>
    <xf numFmtId="0" fontId="17" fillId="0" borderId="1" xfId="0" applyFont="1" applyBorder="1" applyAlignment="1">
      <alignment wrapText="1"/>
    </xf>
    <xf numFmtId="0" fontId="16" fillId="0" borderId="1" xfId="0" applyFont="1" applyBorder="1" applyAlignment="1">
      <alignment wrapText="1"/>
    </xf>
    <xf numFmtId="0" fontId="16" fillId="0" borderId="1" xfId="0" applyFont="1" applyBorder="1" applyAlignment="1">
      <alignment vertical="center"/>
    </xf>
    <xf numFmtId="166" fontId="33" fillId="0" borderId="1" xfId="0" applyNumberFormat="1" applyFont="1" applyBorder="1" applyAlignment="1">
      <alignment vertical="center"/>
    </xf>
    <xf numFmtId="166" fontId="5" fillId="2" borderId="1" xfId="8" applyNumberFormat="1" applyFont="1" applyFill="1" applyBorder="1"/>
    <xf numFmtId="166" fontId="9" fillId="2" borderId="1" xfId="8" applyNumberFormat="1" applyFont="1" applyFill="1" applyBorder="1" applyAlignment="1">
      <alignment vertical="center"/>
    </xf>
    <xf numFmtId="0" fontId="4" fillId="2" borderId="6" xfId="0" applyFont="1" applyFill="1" applyBorder="1" applyAlignment="1">
      <alignment horizontal="left" wrapText="1"/>
    </xf>
    <xf numFmtId="0" fontId="36" fillId="0" borderId="0" xfId="0" applyFont="1"/>
    <xf numFmtId="164" fontId="4" fillId="0" borderId="1" xfId="8" applyFont="1" applyBorder="1" applyAlignment="1">
      <alignment horizontal="right" vertical="center" wrapText="1"/>
    </xf>
    <xf numFmtId="0" fontId="2" fillId="0" borderId="0" xfId="0" applyFont="1"/>
    <xf numFmtId="0" fontId="4" fillId="0" borderId="3" xfId="0" applyFont="1" applyBorder="1" applyAlignment="1">
      <alignment horizontal="center" vertical="center" wrapText="1"/>
    </xf>
    <xf numFmtId="4" fontId="16" fillId="2" borderId="4" xfId="0" applyNumberFormat="1" applyFont="1" applyFill="1" applyBorder="1"/>
    <xf numFmtId="3" fontId="16" fillId="2" borderId="1" xfId="0" applyNumberFormat="1" applyFont="1" applyFill="1" applyBorder="1"/>
    <xf numFmtId="4" fontId="16" fillId="2" borderId="1" xfId="0" applyNumberFormat="1" applyFont="1" applyFill="1" applyBorder="1"/>
    <xf numFmtId="3" fontId="0" fillId="0" borderId="0" xfId="0" applyNumberFormat="1"/>
    <xf numFmtId="0" fontId="4" fillId="0" borderId="0" xfId="8" applyNumberFormat="1" applyFont="1"/>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wrapText="1"/>
    </xf>
    <xf numFmtId="0" fontId="6" fillId="0" borderId="4" xfId="0" applyFont="1" applyBorder="1" applyAlignment="1">
      <alignment horizontal="center" vertical="center"/>
    </xf>
    <xf numFmtId="0" fontId="4" fillId="2" borderId="0" xfId="0" applyFont="1" applyFill="1" applyAlignment="1">
      <alignment vertical="center" wrapText="1"/>
    </xf>
    <xf numFmtId="0" fontId="0" fillId="0" borderId="0" xfId="0" applyAlignment="1">
      <alignment vertical="center"/>
    </xf>
    <xf numFmtId="0" fontId="0" fillId="0" borderId="1" xfId="0" applyBorder="1" applyAlignment="1">
      <alignment vertical="center"/>
    </xf>
    <xf numFmtId="0" fontId="5" fillId="0" borderId="0" xfId="0" applyFont="1" applyAlignment="1">
      <alignment horizontal="left" vertical="center" wrapText="1"/>
    </xf>
    <xf numFmtId="0" fontId="4" fillId="2" borderId="30" xfId="0" applyFont="1" applyFill="1" applyBorder="1" applyAlignment="1">
      <alignment horizontal="left" wrapText="1"/>
    </xf>
    <xf numFmtId="166" fontId="5" fillId="2" borderId="1" xfId="8" applyNumberFormat="1" applyFont="1" applyFill="1" applyBorder="1" applyAlignment="1">
      <alignment vertical="center"/>
    </xf>
    <xf numFmtId="166" fontId="11" fillId="2" borderId="1" xfId="8" applyNumberFormat="1" applyFont="1" applyFill="1" applyBorder="1"/>
    <xf numFmtId="166" fontId="4" fillId="0" borderId="1" xfId="0" applyNumberFormat="1" applyFont="1" applyBorder="1" applyAlignment="1">
      <alignment wrapText="1"/>
    </xf>
    <xf numFmtId="14" fontId="4" fillId="0" borderId="1" xfId="0" applyNumberFormat="1" applyFont="1" applyBorder="1" applyAlignment="1">
      <alignment horizontal="center" vertical="center" wrapText="1"/>
    </xf>
    <xf numFmtId="171" fontId="4" fillId="0" borderId="1" xfId="0" applyNumberFormat="1" applyFont="1" applyBorder="1" applyAlignment="1">
      <alignment horizontal="center" vertical="center"/>
    </xf>
    <xf numFmtId="14" fontId="9" fillId="3" borderId="1" xfId="0" applyNumberFormat="1" applyFont="1" applyFill="1" applyBorder="1" applyAlignment="1">
      <alignment horizontal="right" vertical="center" wrapText="1"/>
    </xf>
    <xf numFmtId="4" fontId="4" fillId="0" borderId="1" xfId="0" applyNumberFormat="1" applyFont="1" applyBorder="1" applyAlignment="1">
      <alignment horizontal="center" vertical="center"/>
    </xf>
    <xf numFmtId="0" fontId="4" fillId="0" borderId="0" xfId="0" applyFont="1" applyAlignment="1">
      <alignment horizontal="center" vertical="center" wrapText="1"/>
    </xf>
    <xf numFmtId="14" fontId="4" fillId="0" borderId="0" xfId="0" applyNumberFormat="1" applyFont="1" applyAlignment="1">
      <alignment vertical="center"/>
    </xf>
    <xf numFmtId="14" fontId="4" fillId="0" borderId="0" xfId="0" applyNumberFormat="1" applyFont="1" applyAlignment="1">
      <alignment horizontal="center" vertical="center" wrapText="1"/>
    </xf>
    <xf numFmtId="0" fontId="17" fillId="0" borderId="3" xfId="0" applyFont="1" applyBorder="1" applyAlignment="1">
      <alignment horizontal="center" vertical="center"/>
    </xf>
    <xf numFmtId="0" fontId="17" fillId="0" borderId="3" xfId="0" applyFont="1" applyBorder="1" applyAlignment="1">
      <alignment horizont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wrapText="1"/>
    </xf>
    <xf numFmtId="0" fontId="38" fillId="0" borderId="1" xfId="0" applyFont="1" applyBorder="1" applyAlignment="1">
      <alignment horizontal="center" vertical="center"/>
    </xf>
    <xf numFmtId="0" fontId="38" fillId="0" borderId="0" xfId="0" applyFont="1" applyAlignment="1">
      <alignment horizontal="center" vertical="center"/>
    </xf>
    <xf numFmtId="164" fontId="4" fillId="0" borderId="0" xfId="10" applyFont="1"/>
    <xf numFmtId="0" fontId="3" fillId="0" borderId="0" xfId="0" applyFont="1" applyAlignment="1">
      <alignment vertical="center"/>
    </xf>
    <xf numFmtId="0" fontId="4" fillId="0" borderId="3" xfId="0" applyFont="1" applyBorder="1" applyAlignment="1">
      <alignment vertical="center" wrapText="1"/>
    </xf>
    <xf numFmtId="0" fontId="4" fillId="0" borderId="4" xfId="0" applyFont="1" applyBorder="1" applyAlignment="1">
      <alignment vertical="center"/>
    </xf>
    <xf numFmtId="0" fontId="4" fillId="3" borderId="1" xfId="0" applyFont="1" applyFill="1" applyBorder="1" applyAlignment="1">
      <alignment horizontal="center" vertical="center"/>
    </xf>
    <xf numFmtId="170" fontId="4" fillId="0" borderId="1" xfId="0" applyNumberFormat="1" applyFont="1" applyBorder="1" applyAlignment="1">
      <alignment vertical="center"/>
    </xf>
    <xf numFmtId="170" fontId="4" fillId="3" borderId="1" xfId="0" applyNumberFormat="1" applyFont="1" applyFill="1" applyBorder="1" applyAlignment="1">
      <alignment horizontal="right" vertical="center" wrapText="1"/>
    </xf>
    <xf numFmtId="0" fontId="10" fillId="3" borderId="1" xfId="0" applyFont="1" applyFill="1" applyBorder="1" applyAlignment="1">
      <alignment horizontal="center" vertical="center" wrapText="1"/>
    </xf>
    <xf numFmtId="3" fontId="0" fillId="0" borderId="0" xfId="0" applyNumberFormat="1" applyAlignment="1">
      <alignment vertical="center"/>
    </xf>
    <xf numFmtId="14" fontId="0" fillId="0" borderId="0" xfId="0" applyNumberFormat="1" applyAlignment="1">
      <alignment vertical="center"/>
    </xf>
    <xf numFmtId="0" fontId="4" fillId="0" borderId="5" xfId="0" applyFont="1" applyBorder="1"/>
    <xf numFmtId="170" fontId="4" fillId="0" borderId="1" xfId="0" applyNumberFormat="1" applyFont="1" applyBorder="1"/>
    <xf numFmtId="0" fontId="4" fillId="0" borderId="5" xfId="0" applyFont="1" applyBorder="1" applyAlignment="1">
      <alignment horizontal="right" vertical="center"/>
    </xf>
    <xf numFmtId="170" fontId="4" fillId="3" borderId="1" xfId="0" applyNumberFormat="1" applyFont="1" applyFill="1" applyBorder="1" applyAlignment="1">
      <alignment vertical="center"/>
    </xf>
    <xf numFmtId="170" fontId="4" fillId="3" borderId="1" xfId="0" applyNumberFormat="1" applyFont="1" applyFill="1" applyBorder="1" applyAlignment="1">
      <alignment horizontal="center" vertical="center"/>
    </xf>
    <xf numFmtId="0" fontId="4" fillId="3" borderId="1" xfId="0" applyFont="1" applyFill="1" applyBorder="1"/>
    <xf numFmtId="170" fontId="4" fillId="3" borderId="1" xfId="0" applyNumberFormat="1" applyFont="1" applyFill="1" applyBorder="1"/>
    <xf numFmtId="0" fontId="4" fillId="2" borderId="2" xfId="0" applyFont="1" applyFill="1" applyBorder="1" applyAlignment="1">
      <alignment horizontal="right" vertical="center"/>
    </xf>
    <xf numFmtId="170" fontId="4" fillId="2" borderId="1" xfId="0" applyNumberFormat="1" applyFont="1" applyFill="1" applyBorder="1" applyAlignment="1">
      <alignment vertical="center"/>
    </xf>
    <xf numFmtId="0" fontId="13" fillId="2" borderId="1" xfId="0" applyFont="1" applyFill="1" applyBorder="1" applyAlignment="1">
      <alignment vertical="center" wrapText="1"/>
    </xf>
    <xf numFmtId="0" fontId="28" fillId="0" borderId="5" xfId="0" applyFont="1" applyBorder="1" applyAlignment="1">
      <alignment vertical="center" wrapText="1"/>
    </xf>
    <xf numFmtId="0" fontId="4" fillId="3" borderId="1" xfId="0" applyFont="1" applyFill="1" applyBorder="1" applyAlignment="1">
      <alignment horizontal="left" vertical="center"/>
    </xf>
    <xf numFmtId="170" fontId="4" fillId="3" borderId="1" xfId="0" applyNumberFormat="1" applyFont="1" applyFill="1" applyBorder="1" applyAlignment="1">
      <alignment horizontal="right" vertical="center"/>
    </xf>
    <xf numFmtId="166" fontId="10" fillId="3" borderId="1" xfId="0" applyNumberFormat="1" applyFont="1" applyFill="1" applyBorder="1" applyAlignment="1">
      <alignment vertical="center" wrapText="1"/>
    </xf>
    <xf numFmtId="0" fontId="10" fillId="0" borderId="1" xfId="0" applyFont="1" applyBorder="1" applyAlignment="1">
      <alignment wrapText="1"/>
    </xf>
    <xf numFmtId="170" fontId="4" fillId="0" borderId="1" xfId="0" applyNumberFormat="1" applyFont="1" applyBorder="1" applyAlignment="1">
      <alignment horizontal="center" vertical="center"/>
    </xf>
    <xf numFmtId="4" fontId="4" fillId="0" borderId="1" xfId="0" applyNumberFormat="1" applyFont="1" applyBorder="1"/>
    <xf numFmtId="0" fontId="4" fillId="0" borderId="2" xfId="0" applyFont="1" applyBorder="1" applyAlignment="1">
      <alignment horizontal="right" vertical="center"/>
    </xf>
    <xf numFmtId="0" fontId="4" fillId="3" borderId="1" xfId="0" applyFont="1" applyFill="1" applyBorder="1" applyAlignment="1">
      <alignment horizontal="center"/>
    </xf>
    <xf numFmtId="4" fontId="4" fillId="3" borderId="1" xfId="0" applyNumberFormat="1" applyFont="1" applyFill="1" applyBorder="1"/>
    <xf numFmtId="0" fontId="10" fillId="3" borderId="1" xfId="0" applyFont="1" applyFill="1" applyBorder="1" applyAlignment="1">
      <alignment wrapText="1"/>
    </xf>
    <xf numFmtId="4" fontId="4" fillId="3" borderId="1" xfId="0" applyNumberFormat="1" applyFont="1" applyFill="1" applyBorder="1" applyAlignment="1">
      <alignment vertical="center"/>
    </xf>
    <xf numFmtId="0" fontId="4" fillId="3" borderId="3" xfId="0" applyFont="1" applyFill="1" applyBorder="1" applyAlignment="1">
      <alignment vertical="center"/>
    </xf>
    <xf numFmtId="0" fontId="4" fillId="2" borderId="3" xfId="0" applyFont="1" applyFill="1" applyBorder="1"/>
    <xf numFmtId="0" fontId="4" fillId="3" borderId="3" xfId="0" applyFont="1" applyFill="1" applyBorder="1" applyAlignment="1">
      <alignment horizontal="center" vertical="center"/>
    </xf>
    <xf numFmtId="170" fontId="4" fillId="3" borderId="3" xfId="0" applyNumberFormat="1" applyFont="1" applyFill="1" applyBorder="1" applyAlignment="1">
      <alignment vertical="center"/>
    </xf>
    <xf numFmtId="0" fontId="4" fillId="3" borderId="3" xfId="0" applyFont="1" applyFill="1" applyBorder="1"/>
    <xf numFmtId="170" fontId="4" fillId="3" borderId="3" xfId="0" applyNumberFormat="1" applyFont="1" applyFill="1" applyBorder="1"/>
    <xf numFmtId="0" fontId="4" fillId="3" borderId="3" xfId="0" applyFont="1" applyFill="1" applyBorder="1" applyAlignment="1">
      <alignment vertical="center" wrapText="1"/>
    </xf>
    <xf numFmtId="0" fontId="10" fillId="3" borderId="3" xfId="0" applyFont="1" applyFill="1" applyBorder="1" applyAlignment="1">
      <alignment wrapText="1"/>
    </xf>
    <xf numFmtId="0" fontId="4" fillId="2" borderId="1" xfId="0" applyFont="1" applyFill="1" applyBorder="1" applyAlignment="1">
      <alignment horizontal="right" vertical="center"/>
    </xf>
    <xf numFmtId="0" fontId="4" fillId="3" borderId="2" xfId="0" applyFont="1" applyFill="1" applyBorder="1"/>
    <xf numFmtId="0" fontId="4" fillId="0" borderId="2" xfId="0" applyFont="1" applyBorder="1"/>
    <xf numFmtId="0" fontId="4" fillId="0" borderId="2" xfId="0" applyFont="1" applyBorder="1" applyAlignment="1">
      <alignment horizontal="center" vertical="center"/>
    </xf>
    <xf numFmtId="0" fontId="4" fillId="0" borderId="2" xfId="0" applyFont="1" applyBorder="1" applyAlignment="1">
      <alignment horizontal="center"/>
    </xf>
    <xf numFmtId="170" fontId="4" fillId="0" borderId="2" xfId="0" applyNumberFormat="1" applyFont="1" applyBorder="1" applyAlignment="1">
      <alignment vertical="center"/>
    </xf>
    <xf numFmtId="0" fontId="4" fillId="0" borderId="2" xfId="0" applyFont="1" applyBorder="1" applyAlignment="1">
      <alignment vertical="center"/>
    </xf>
    <xf numFmtId="164" fontId="4" fillId="0" borderId="2" xfId="8" applyFont="1" applyBorder="1" applyAlignment="1">
      <alignment horizontal="right" vertical="center" wrapText="1"/>
    </xf>
    <xf numFmtId="3" fontId="4" fillId="0" borderId="2" xfId="0" applyNumberFormat="1" applyFont="1" applyBorder="1" applyAlignment="1">
      <alignment horizontal="right" vertical="center" wrapText="1"/>
    </xf>
    <xf numFmtId="4" fontId="4" fillId="3" borderId="2" xfId="0" applyNumberFormat="1" applyFont="1" applyFill="1" applyBorder="1" applyAlignment="1">
      <alignment horizontal="right" vertical="center" wrapText="1"/>
    </xf>
    <xf numFmtId="3" fontId="4" fillId="0" borderId="2" xfId="0" applyNumberFormat="1" applyFont="1" applyBorder="1" applyAlignment="1">
      <alignment horizontal="right" vertical="center"/>
    </xf>
    <xf numFmtId="170" fontId="4" fillId="0" borderId="2" xfId="0" applyNumberFormat="1" applyFont="1" applyBorder="1" applyAlignment="1">
      <alignment horizontal="right" vertical="center"/>
    </xf>
    <xf numFmtId="166" fontId="10" fillId="3" borderId="2" xfId="0" applyNumberFormat="1" applyFont="1" applyFill="1" applyBorder="1" applyAlignment="1">
      <alignment vertical="center" wrapText="1"/>
    </xf>
    <xf numFmtId="0" fontId="10" fillId="0" borderId="2" xfId="0" applyFont="1" applyBorder="1" applyAlignment="1">
      <alignment wrapText="1"/>
    </xf>
    <xf numFmtId="170" fontId="4" fillId="0" borderId="1" xfId="0" applyNumberFormat="1" applyFont="1" applyBorder="1" applyAlignment="1">
      <alignment horizontal="right" vertical="center"/>
    </xf>
    <xf numFmtId="164" fontId="4" fillId="3" borderId="1" xfId="8" applyFont="1" applyFill="1" applyBorder="1" applyAlignment="1">
      <alignment horizontal="right" vertical="center" wrapText="1"/>
    </xf>
    <xf numFmtId="0" fontId="4" fillId="3" borderId="1" xfId="0" applyFont="1" applyFill="1" applyBorder="1" applyAlignment="1">
      <alignment horizontal="right" vertical="center" wrapText="1"/>
    </xf>
    <xf numFmtId="166" fontId="9" fillId="3" borderId="1" xfId="0" applyNumberFormat="1" applyFont="1" applyFill="1" applyBorder="1" applyAlignment="1">
      <alignment vertical="center" wrapText="1"/>
    </xf>
    <xf numFmtId="0" fontId="4" fillId="2" borderId="5" xfId="0" applyFont="1" applyFill="1" applyBorder="1" applyAlignment="1">
      <alignment horizontal="right" vertical="center"/>
    </xf>
    <xf numFmtId="0" fontId="4" fillId="3" borderId="3" xfId="0" applyFont="1" applyFill="1" applyBorder="1" applyAlignment="1">
      <alignment horizontal="center" vertical="center" wrapText="1"/>
    </xf>
    <xf numFmtId="164" fontId="4" fillId="3" borderId="3" xfId="8" applyFont="1" applyFill="1" applyBorder="1" applyAlignment="1">
      <alignment horizontal="right" vertical="center" wrapText="1"/>
    </xf>
    <xf numFmtId="3" fontId="4" fillId="3" borderId="3" xfId="0" applyNumberFormat="1" applyFont="1" applyFill="1" applyBorder="1" applyAlignment="1">
      <alignment horizontal="right" vertical="center" wrapText="1"/>
    </xf>
    <xf numFmtId="4" fontId="4" fillId="3" borderId="3" xfId="0" applyNumberFormat="1" applyFont="1" applyFill="1" applyBorder="1" applyAlignment="1">
      <alignment horizontal="right" vertical="center" wrapText="1"/>
    </xf>
    <xf numFmtId="3" fontId="4" fillId="3" borderId="3" xfId="0" applyNumberFormat="1" applyFont="1" applyFill="1" applyBorder="1" applyAlignment="1">
      <alignment horizontal="right" vertical="center"/>
    </xf>
    <xf numFmtId="170" fontId="4" fillId="3" borderId="3" xfId="0" applyNumberFormat="1" applyFont="1" applyFill="1" applyBorder="1" applyAlignment="1">
      <alignment horizontal="right" vertical="center"/>
    </xf>
    <xf numFmtId="0" fontId="4" fillId="3" borderId="3" xfId="0" applyFont="1" applyFill="1" applyBorder="1" applyAlignment="1">
      <alignment horizontal="right" vertical="center" wrapText="1"/>
    </xf>
    <xf numFmtId="166" fontId="9" fillId="3" borderId="3" xfId="0" applyNumberFormat="1" applyFont="1" applyFill="1" applyBorder="1" applyAlignment="1">
      <alignment vertical="center" wrapText="1"/>
    </xf>
    <xf numFmtId="0" fontId="30" fillId="0" borderId="3" xfId="0" applyFont="1" applyBorder="1" applyAlignment="1">
      <alignment vertical="center" wrapText="1"/>
    </xf>
    <xf numFmtId="0" fontId="9" fillId="0" borderId="0" xfId="0" applyFont="1"/>
    <xf numFmtId="0" fontId="9" fillId="0" borderId="3" xfId="0" applyFont="1" applyBorder="1" applyAlignment="1">
      <alignment vertical="center"/>
    </xf>
    <xf numFmtId="0" fontId="9" fillId="3" borderId="3" xfId="0" applyFont="1" applyFill="1" applyBorder="1" applyAlignment="1">
      <alignment wrapText="1"/>
    </xf>
    <xf numFmtId="0" fontId="9" fillId="0" borderId="3" xfId="0" applyFont="1" applyBorder="1"/>
    <xf numFmtId="0" fontId="9" fillId="0" borderId="3" xfId="0" applyFont="1" applyBorder="1" applyAlignment="1">
      <alignment horizontal="center" vertical="center"/>
    </xf>
    <xf numFmtId="0" fontId="9" fillId="0" borderId="3" xfId="0" applyFont="1" applyBorder="1" applyAlignment="1">
      <alignment horizontal="center" vertical="center" wrapText="1"/>
    </xf>
    <xf numFmtId="170" fontId="9" fillId="0" borderId="3" xfId="0" applyNumberFormat="1" applyFont="1" applyBorder="1" applyAlignment="1">
      <alignment vertical="center"/>
    </xf>
    <xf numFmtId="170" fontId="9" fillId="0" borderId="3" xfId="0" applyNumberFormat="1" applyFont="1" applyBorder="1" applyAlignment="1">
      <alignment vertical="center" wrapText="1"/>
    </xf>
    <xf numFmtId="0" fontId="9" fillId="0" borderId="3" xfId="0" applyFont="1" applyBorder="1" applyAlignment="1">
      <alignment vertical="center" wrapText="1"/>
    </xf>
    <xf numFmtId="164" fontId="9" fillId="0" borderId="3" xfId="8" applyFont="1" applyBorder="1" applyAlignment="1">
      <alignment horizontal="right" vertical="center" wrapText="1"/>
    </xf>
    <xf numFmtId="3" fontId="9" fillId="0" borderId="3" xfId="0" applyNumberFormat="1" applyFont="1" applyBorder="1" applyAlignment="1">
      <alignment horizontal="right" vertical="center" wrapText="1"/>
    </xf>
    <xf numFmtId="4" fontId="9" fillId="3" borderId="3" xfId="0" applyNumberFormat="1" applyFont="1" applyFill="1" applyBorder="1" applyAlignment="1">
      <alignment horizontal="right" vertical="center" wrapText="1"/>
    </xf>
    <xf numFmtId="3" fontId="9" fillId="0" borderId="3" xfId="0" applyNumberFormat="1" applyFont="1" applyBorder="1" applyAlignment="1">
      <alignment horizontal="right" vertical="center"/>
    </xf>
    <xf numFmtId="170" fontId="9" fillId="0" borderId="3" xfId="0" applyNumberFormat="1" applyFont="1" applyBorder="1" applyAlignment="1">
      <alignment horizontal="right" vertical="center"/>
    </xf>
    <xf numFmtId="0" fontId="9" fillId="0" borderId="3" xfId="0" applyFont="1" applyBorder="1" applyAlignment="1">
      <alignment horizontal="right" vertical="center" wrapText="1"/>
    </xf>
    <xf numFmtId="4" fontId="4" fillId="0" borderId="0" xfId="0" applyNumberFormat="1" applyFont="1"/>
    <xf numFmtId="164" fontId="4" fillId="0" borderId="0" xfId="0" applyNumberFormat="1" applyFont="1"/>
    <xf numFmtId="0" fontId="5" fillId="2" borderId="0" xfId="0" applyFont="1" applyFill="1"/>
    <xf numFmtId="0" fontId="19" fillId="0" borderId="0" xfId="0" applyFont="1" applyAlignment="1">
      <alignment horizontal="right"/>
    </xf>
    <xf numFmtId="164" fontId="4" fillId="0" borderId="0" xfId="8" applyFont="1" applyBorder="1" applyAlignment="1">
      <alignment horizontal="right" vertical="center" wrapText="1"/>
    </xf>
    <xf numFmtId="4" fontId="4" fillId="3" borderId="0" xfId="0" applyNumberFormat="1" applyFont="1" applyFill="1" applyAlignment="1">
      <alignment horizontal="right" vertical="center" wrapText="1"/>
    </xf>
    <xf numFmtId="0" fontId="33" fillId="2" borderId="0" xfId="0" applyFont="1" applyFill="1"/>
    <xf numFmtId="0" fontId="28" fillId="0" borderId="0" xfId="0" applyFont="1" applyAlignment="1">
      <alignment vertical="center" wrapText="1"/>
    </xf>
    <xf numFmtId="170" fontId="4" fillId="0" borderId="0" xfId="0" applyNumberFormat="1" applyFont="1" applyAlignment="1">
      <alignment vertical="center"/>
    </xf>
    <xf numFmtId="0" fontId="39" fillId="2" borderId="0" xfId="0" applyFont="1" applyFill="1" applyAlignment="1">
      <alignment vertical="center" wrapText="1"/>
    </xf>
    <xf numFmtId="0" fontId="0" fillId="0" borderId="0" xfId="0" applyAlignment="1">
      <alignment horizontal="right" vertical="center"/>
    </xf>
    <xf numFmtId="0" fontId="37" fillId="0" borderId="1" xfId="0" applyFont="1" applyBorder="1" applyAlignment="1">
      <alignment vertical="center" wrapText="1"/>
    </xf>
    <xf numFmtId="0" fontId="14" fillId="0" borderId="1" xfId="0" applyFont="1" applyBorder="1" applyAlignment="1">
      <alignment vertical="center"/>
    </xf>
    <xf numFmtId="0" fontId="28" fillId="0" borderId="1" xfId="0" applyFont="1" applyBorder="1" applyAlignment="1">
      <alignment horizontal="center" vertical="center" wrapText="1"/>
    </xf>
    <xf numFmtId="0" fontId="28" fillId="0" borderId="1" xfId="0" applyFont="1" applyBorder="1" applyAlignment="1">
      <alignment horizontal="center" vertical="center"/>
    </xf>
    <xf numFmtId="14" fontId="28" fillId="0" borderId="1" xfId="0" applyNumberFormat="1" applyFont="1" applyBorder="1" applyAlignment="1">
      <alignment horizontal="right" vertical="center"/>
    </xf>
    <xf numFmtId="14" fontId="28" fillId="0" borderId="1" xfId="0" applyNumberFormat="1" applyFont="1" applyBorder="1" applyAlignment="1">
      <alignment horizontal="right" vertical="center" wrapText="1"/>
    </xf>
    <xf numFmtId="14" fontId="14" fillId="0" borderId="1" xfId="0" applyNumberFormat="1" applyFont="1" applyBorder="1" applyAlignment="1">
      <alignment horizontal="right" vertical="center"/>
    </xf>
    <xf numFmtId="0" fontId="39" fillId="3" borderId="0" xfId="0" applyFont="1" applyFill="1" applyAlignment="1">
      <alignment vertical="center" wrapText="1"/>
    </xf>
    <xf numFmtId="170" fontId="0" fillId="0" borderId="0" xfId="0" applyNumberFormat="1"/>
    <xf numFmtId="0" fontId="17" fillId="2" borderId="0" xfId="0" applyFont="1" applyFill="1" applyAlignment="1">
      <alignment vertical="center"/>
    </xf>
    <xf numFmtId="0" fontId="28" fillId="0" borderId="2" xfId="0" applyFont="1" applyBorder="1" applyAlignment="1">
      <alignment vertical="center" wrapText="1"/>
    </xf>
    <xf numFmtId="3" fontId="9" fillId="0" borderId="1" xfId="0" applyNumberFormat="1" applyFont="1" applyBorder="1" applyAlignment="1">
      <alignment horizontal="left" vertical="center" wrapText="1"/>
    </xf>
    <xf numFmtId="166" fontId="4" fillId="2" borderId="1" xfId="1" applyNumberFormat="1" applyFont="1" applyFill="1" applyBorder="1" applyAlignment="1">
      <alignment vertical="center" wrapText="1"/>
    </xf>
    <xf numFmtId="0" fontId="9" fillId="0" borderId="4" xfId="0" applyFont="1" applyBorder="1" applyAlignment="1">
      <alignment horizontal="center"/>
    </xf>
    <xf numFmtId="0" fontId="4" fillId="0" borderId="3" xfId="0" applyFont="1" applyBorder="1" applyAlignment="1">
      <alignment vertical="center"/>
    </xf>
    <xf numFmtId="0" fontId="8" fillId="0" borderId="1" xfId="0" applyFont="1" applyBorder="1" applyAlignment="1">
      <alignment vertical="center"/>
    </xf>
    <xf numFmtId="0" fontId="0" fillId="0" borderId="1" xfId="0" pivotButton="1" applyBorder="1" applyAlignment="1">
      <alignment horizontal="center" vertical="center" wrapText="1"/>
    </xf>
    <xf numFmtId="0" fontId="0" fillId="0" borderId="1" xfId="0" applyBorder="1" applyAlignment="1">
      <alignment horizontal="left"/>
    </xf>
    <xf numFmtId="0" fontId="0" fillId="0" borderId="1" xfId="0" applyBorder="1" applyAlignment="1">
      <alignment horizontal="left" indent="1"/>
    </xf>
    <xf numFmtId="0" fontId="4" fillId="3" borderId="1" xfId="0" applyFont="1" applyFill="1" applyBorder="1" applyAlignment="1">
      <alignment horizontal="center" vertical="center" wrapText="1"/>
    </xf>
    <xf numFmtId="41" fontId="4" fillId="0" borderId="0" xfId="2" applyFont="1" applyFill="1" applyAlignment="1">
      <alignment vertical="center"/>
    </xf>
    <xf numFmtId="41" fontId="4" fillId="0" borderId="1" xfId="2" applyFont="1" applyFill="1" applyBorder="1" applyAlignment="1">
      <alignment horizontal="left" vertical="center" wrapText="1"/>
    </xf>
    <xf numFmtId="0" fontId="8" fillId="0" borderId="0" xfId="0" applyFont="1" applyAlignment="1">
      <alignment vertical="center"/>
    </xf>
    <xf numFmtId="166" fontId="4" fillId="0" borderId="0" xfId="5" applyNumberFormat="1" applyFont="1" applyFill="1" applyBorder="1" applyAlignment="1">
      <alignment vertical="center" wrapText="1"/>
    </xf>
    <xf numFmtId="166" fontId="4" fillId="0" borderId="0" xfId="0" applyNumberFormat="1" applyFont="1" applyAlignment="1">
      <alignment vertical="center" wrapText="1"/>
    </xf>
    <xf numFmtId="9" fontId="4" fillId="0" borderId="0" xfId="4" applyFont="1" applyFill="1" applyBorder="1" applyAlignment="1">
      <alignment horizontal="center" vertical="center" wrapText="1"/>
    </xf>
    <xf numFmtId="168" fontId="9" fillId="0" borderId="0" xfId="2" applyNumberFormat="1" applyFont="1" applyFill="1" applyBorder="1" applyAlignment="1">
      <alignment horizontal="right" vertical="center" wrapText="1"/>
    </xf>
    <xf numFmtId="41" fontId="9" fillId="0" borderId="0" xfId="2" applyFont="1" applyFill="1" applyBorder="1" applyAlignment="1">
      <alignment horizontal="right" vertical="center" wrapText="1"/>
    </xf>
    <xf numFmtId="0" fontId="8" fillId="0" borderId="0" xfId="0" applyFont="1" applyAlignment="1">
      <alignment horizontal="center" vertical="center" wrapText="1"/>
    </xf>
    <xf numFmtId="14" fontId="9" fillId="0" borderId="0" xfId="0" applyNumberFormat="1" applyFont="1" applyAlignment="1">
      <alignment horizontal="right" vertical="center" wrapText="1"/>
    </xf>
    <xf numFmtId="164" fontId="4" fillId="0" borderId="0" xfId="5" applyFont="1" applyFill="1" applyBorder="1" applyAlignment="1">
      <alignment vertical="center" wrapText="1"/>
    </xf>
    <xf numFmtId="0" fontId="9" fillId="0" borderId="0" xfId="0" applyFont="1" applyAlignment="1">
      <alignment vertical="center" wrapText="1"/>
    </xf>
    <xf numFmtId="0" fontId="13" fillId="0" borderId="0" xfId="0" applyFont="1" applyAlignment="1">
      <alignment vertical="center" wrapText="1"/>
    </xf>
    <xf numFmtId="41" fontId="4" fillId="0" borderId="1" xfId="2" applyFont="1" applyFill="1" applyBorder="1" applyAlignment="1">
      <alignment vertical="center" wrapText="1"/>
    </xf>
    <xf numFmtId="164" fontId="5" fillId="0" borderId="0" xfId="8" applyFont="1"/>
    <xf numFmtId="4" fontId="4" fillId="0" borderId="1" xfId="1" applyNumberFormat="1" applyFont="1" applyFill="1" applyBorder="1" applyAlignment="1">
      <alignment horizontal="right" vertical="center" wrapText="1"/>
    </xf>
    <xf numFmtId="167" fontId="4" fillId="0" borderId="1" xfId="1" applyNumberFormat="1" applyFont="1" applyFill="1" applyBorder="1" applyAlignment="1">
      <alignment horizontal="right" vertical="center"/>
    </xf>
    <xf numFmtId="168" fontId="5" fillId="0" borderId="0" xfId="2" applyNumberFormat="1" applyFont="1" applyBorder="1"/>
    <xf numFmtId="3" fontId="5" fillId="0" borderId="1" xfId="0" applyNumberFormat="1" applyFont="1" applyBorder="1"/>
    <xf numFmtId="166" fontId="5" fillId="0" borderId="1" xfId="5" applyNumberFormat="1" applyFont="1" applyFill="1" applyBorder="1" applyAlignment="1">
      <alignment vertical="center" wrapText="1"/>
    </xf>
    <xf numFmtId="166" fontId="9" fillId="3" borderId="1" xfId="1" applyNumberFormat="1" applyFont="1" applyFill="1" applyBorder="1" applyAlignment="1">
      <alignment vertical="center" wrapText="1"/>
    </xf>
    <xf numFmtId="0" fontId="4" fillId="2" borderId="1" xfId="0" applyFont="1" applyFill="1" applyBorder="1" applyAlignment="1">
      <alignment vertical="center" wrapText="1"/>
    </xf>
    <xf numFmtId="0" fontId="11" fillId="0" borderId="1" xfId="0" applyFont="1" applyBorder="1" applyAlignment="1">
      <alignment horizontal="center" wrapText="1"/>
    </xf>
    <xf numFmtId="0" fontId="5" fillId="13" borderId="1" xfId="0" applyFont="1" applyFill="1" applyBorder="1" applyAlignment="1">
      <alignment horizontal="center" vertical="center" wrapText="1"/>
    </xf>
    <xf numFmtId="0" fontId="5" fillId="13" borderId="6"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5" fillId="13" borderId="4" xfId="0" applyFont="1" applyFill="1" applyBorder="1" applyAlignment="1">
      <alignment horizontal="center" vertical="center" wrapText="1"/>
    </xf>
    <xf numFmtId="14" fontId="10" fillId="0" borderId="1" xfId="0" applyNumberFormat="1" applyFont="1" applyBorder="1" applyAlignment="1">
      <alignment horizontal="right" vertical="center"/>
    </xf>
    <xf numFmtId="0" fontId="4" fillId="0" borderId="12" xfId="0" applyFont="1" applyBorder="1" applyAlignment="1">
      <alignment horizontal="left" vertical="center" wrapText="1"/>
    </xf>
    <xf numFmtId="0" fontId="4" fillId="0" borderId="6" xfId="0" applyFont="1" applyBorder="1" applyAlignment="1">
      <alignment vertical="center"/>
    </xf>
    <xf numFmtId="0" fontId="9" fillId="0" borderId="6" xfId="0" applyFont="1" applyBorder="1" applyAlignment="1">
      <alignment horizontal="left" vertical="center" wrapText="1"/>
    </xf>
    <xf numFmtId="9" fontId="4" fillId="0" borderId="1" xfId="0" applyNumberFormat="1" applyFont="1" applyBorder="1" applyAlignment="1">
      <alignment horizontal="right" vertical="center" wrapText="1"/>
    </xf>
    <xf numFmtId="0" fontId="5" fillId="0" borderId="1" xfId="0" applyFont="1" applyBorder="1" applyAlignment="1">
      <alignment vertical="center" wrapText="1"/>
    </xf>
    <xf numFmtId="14" fontId="4" fillId="2" borderId="1" xfId="0" applyNumberFormat="1" applyFont="1" applyFill="1" applyBorder="1" applyAlignment="1">
      <alignment horizontal="center"/>
    </xf>
    <xf numFmtId="14" fontId="9" fillId="2" borderId="1" xfId="0" applyNumberFormat="1" applyFont="1" applyFill="1" applyBorder="1" applyAlignment="1">
      <alignment horizontal="center"/>
    </xf>
    <xf numFmtId="169" fontId="4" fillId="0" borderId="1" xfId="2" applyNumberFormat="1" applyFont="1" applyFill="1" applyBorder="1" applyAlignment="1">
      <alignment vertical="center" wrapText="1"/>
    </xf>
    <xf numFmtId="2" fontId="5"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9" fontId="5" fillId="0" borderId="1" xfId="0" applyNumberFormat="1" applyFont="1" applyBorder="1" applyAlignment="1">
      <alignment horizontal="center" vertical="center" wrapText="1"/>
    </xf>
    <xf numFmtId="2" fontId="4" fillId="0" borderId="1" xfId="0" applyNumberFormat="1" applyFont="1" applyBorder="1" applyAlignment="1">
      <alignment vertical="center" wrapText="1"/>
    </xf>
    <xf numFmtId="2" fontId="4" fillId="0" borderId="1" xfId="0" applyNumberFormat="1" applyFont="1" applyBorder="1" applyAlignment="1">
      <alignment vertical="center"/>
    </xf>
    <xf numFmtId="14" fontId="4" fillId="0" borderId="6" xfId="0" applyNumberFormat="1" applyFont="1" applyBorder="1" applyAlignment="1">
      <alignment vertical="center"/>
    </xf>
    <xf numFmtId="9" fontId="5" fillId="0" borderId="2" xfId="0" applyNumberFormat="1" applyFont="1" applyBorder="1" applyAlignment="1">
      <alignment horizontal="center" vertical="center" wrapText="1"/>
    </xf>
    <xf numFmtId="41" fontId="4" fillId="0" borderId="1" xfId="2" applyFont="1" applyFill="1" applyBorder="1" applyAlignment="1">
      <alignment vertical="center"/>
    </xf>
    <xf numFmtId="169" fontId="9" fillId="4" borderId="1" xfId="2" applyNumberFormat="1" applyFont="1" applyFill="1" applyBorder="1"/>
    <xf numFmtId="41" fontId="9" fillId="0" borderId="1" xfId="2" applyFont="1" applyFill="1" applyBorder="1"/>
    <xf numFmtId="172" fontId="0" fillId="0" borderId="0" xfId="2" applyNumberFormat="1" applyFont="1"/>
    <xf numFmtId="0" fontId="8" fillId="0" borderId="3" xfId="0" applyFont="1" applyBorder="1" applyAlignment="1">
      <alignment vertical="center" wrapText="1"/>
    </xf>
    <xf numFmtId="0" fontId="11" fillId="0" borderId="1" xfId="0" applyFont="1" applyBorder="1" applyAlignment="1">
      <alignment horizontal="center" vertical="center"/>
    </xf>
    <xf numFmtId="41" fontId="4" fillId="0" borderId="1" xfId="2" applyFont="1" applyBorder="1" applyAlignment="1">
      <alignment vertical="center"/>
    </xf>
    <xf numFmtId="41" fontId="9" fillId="0" borderId="1" xfId="2" applyFont="1" applyFill="1" applyBorder="1" applyAlignment="1">
      <alignment vertical="center"/>
    </xf>
    <xf numFmtId="164" fontId="4" fillId="0" borderId="1" xfId="10" applyFont="1" applyFill="1" applyBorder="1" applyAlignment="1">
      <alignment horizontal="right" vertical="center" wrapText="1"/>
    </xf>
    <xf numFmtId="164" fontId="4" fillId="0" borderId="1" xfId="10" applyFont="1" applyFill="1" applyBorder="1" applyAlignment="1">
      <alignment horizontal="right" vertical="center"/>
    </xf>
    <xf numFmtId="2" fontId="4" fillId="0" borderId="1" xfId="0" applyNumberFormat="1" applyFont="1" applyBorder="1"/>
    <xf numFmtId="0" fontId="5" fillId="14" borderId="1" xfId="0" applyFont="1" applyFill="1" applyBorder="1" applyAlignment="1">
      <alignment horizontal="center" vertical="center" wrapText="1"/>
    </xf>
    <xf numFmtId="0" fontId="4" fillId="0" borderId="3" xfId="0" applyFont="1" applyBorder="1"/>
    <xf numFmtId="0" fontId="5" fillId="0" borderId="3" xfId="0" applyFont="1" applyBorder="1" applyAlignment="1">
      <alignment horizontal="center" wrapText="1"/>
    </xf>
    <xf numFmtId="9" fontId="5" fillId="0" borderId="3" xfId="0" applyNumberFormat="1" applyFont="1" applyBorder="1" applyAlignment="1">
      <alignment horizontal="center" wrapText="1"/>
    </xf>
    <xf numFmtId="2" fontId="4" fillId="0" borderId="3" xfId="0" applyNumberFormat="1" applyFont="1" applyBorder="1"/>
    <xf numFmtId="41" fontId="4" fillId="0" borderId="3" xfId="2" applyFont="1" applyFill="1" applyBorder="1" applyAlignment="1">
      <alignment vertical="center" wrapText="1"/>
    </xf>
    <xf numFmtId="41" fontId="4" fillId="0" borderId="3" xfId="2" applyFont="1" applyFill="1" applyBorder="1" applyAlignment="1">
      <alignment vertical="center"/>
    </xf>
    <xf numFmtId="169" fontId="4" fillId="0" borderId="3" xfId="2" applyNumberFormat="1" applyFont="1" applyFill="1" applyBorder="1" applyAlignment="1">
      <alignment vertical="center" wrapText="1"/>
    </xf>
    <xf numFmtId="0" fontId="4" fillId="0" borderId="3" xfId="0" applyFont="1" applyBorder="1" applyAlignment="1">
      <alignment wrapText="1"/>
    </xf>
    <xf numFmtId="0" fontId="8" fillId="0" borderId="3" xfId="0" applyFont="1" applyBorder="1" applyAlignment="1">
      <alignment vertical="center"/>
    </xf>
    <xf numFmtId="0" fontId="4" fillId="0" borderId="3" xfId="0" applyFont="1" applyBorder="1" applyAlignment="1">
      <alignment horizontal="center"/>
    </xf>
    <xf numFmtId="14" fontId="4" fillId="0" borderId="3" xfId="0" applyNumberFormat="1" applyFont="1" applyBorder="1"/>
    <xf numFmtId="41" fontId="14" fillId="0" borderId="1" xfId="2" applyFont="1" applyFill="1" applyBorder="1" applyAlignment="1">
      <alignment vertical="center"/>
    </xf>
    <xf numFmtId="0" fontId="14" fillId="0" borderId="1" xfId="0" applyFont="1" applyBorder="1" applyAlignment="1">
      <alignment horizontal="right" vertical="center" wrapText="1"/>
    </xf>
    <xf numFmtId="0" fontId="5" fillId="13" borderId="5"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4" fillId="0" borderId="33" xfId="0" applyFont="1" applyBorder="1" applyAlignment="1">
      <alignment horizontal="left" wrapText="1"/>
    </xf>
    <xf numFmtId="0" fontId="4" fillId="0" borderId="3" xfId="0" applyFont="1" applyBorder="1" applyAlignment="1">
      <alignment horizontal="center" vertical="center"/>
    </xf>
    <xf numFmtId="0" fontId="4" fillId="0" borderId="33" xfId="0" applyFont="1" applyBorder="1" applyAlignment="1">
      <alignment horizontal="right" wrapText="1"/>
    </xf>
    <xf numFmtId="0" fontId="14" fillId="0" borderId="1" xfId="0" applyFont="1" applyBorder="1" applyAlignment="1">
      <alignment horizontal="center" vertical="center" wrapText="1"/>
    </xf>
    <xf numFmtId="9" fontId="4" fillId="0" borderId="0" xfId="0" applyNumberFormat="1" applyFont="1" applyAlignment="1">
      <alignment vertical="center"/>
    </xf>
    <xf numFmtId="0" fontId="6" fillId="0" borderId="1" xfId="0" applyFont="1" applyBorder="1" applyAlignment="1">
      <alignment horizontal="left" vertical="center" wrapText="1"/>
    </xf>
    <xf numFmtId="0" fontId="14" fillId="0" borderId="1" xfId="0" applyFont="1" applyBorder="1" applyAlignment="1">
      <alignment horizontal="left" vertical="center" wrapText="1"/>
    </xf>
    <xf numFmtId="9" fontId="8" fillId="0" borderId="1" xfId="0" applyNumberFormat="1" applyFont="1" applyBorder="1" applyAlignment="1">
      <alignment horizontal="left" vertical="center" wrapText="1"/>
    </xf>
    <xf numFmtId="9" fontId="4" fillId="0" borderId="1" xfId="4" applyFont="1" applyFill="1" applyBorder="1" applyAlignment="1">
      <alignment horizontal="left" vertical="center" wrapText="1"/>
    </xf>
    <xf numFmtId="9" fontId="9" fillId="0" borderId="1" xfId="0" applyNumberFormat="1" applyFont="1" applyBorder="1" applyAlignment="1">
      <alignment horizontal="left" vertical="center" wrapText="1"/>
    </xf>
    <xf numFmtId="0" fontId="0" fillId="0" borderId="0" xfId="0" applyAlignment="1">
      <alignment horizontal="left"/>
    </xf>
    <xf numFmtId="9" fontId="8" fillId="0" borderId="1" xfId="0" applyNumberFormat="1" applyFont="1" applyBorder="1" applyAlignment="1">
      <alignment horizontal="right" vertical="center" wrapText="1"/>
    </xf>
    <xf numFmtId="0" fontId="5" fillId="0" borderId="4" xfId="0" applyFont="1" applyBorder="1" applyAlignment="1">
      <alignment horizontal="center" wrapText="1"/>
    </xf>
    <xf numFmtId="41" fontId="5" fillId="13" borderId="3" xfId="2" applyFont="1" applyFill="1" applyBorder="1" applyAlignment="1">
      <alignment horizontal="center" vertical="center" wrapText="1"/>
    </xf>
    <xf numFmtId="0" fontId="4" fillId="0" borderId="32" xfId="0" applyFont="1" applyBorder="1" applyAlignment="1">
      <alignment horizontal="left"/>
    </xf>
    <xf numFmtId="0" fontId="4" fillId="0" borderId="3" xfId="0" applyFont="1" applyBorder="1" applyAlignment="1">
      <alignment horizontal="left"/>
    </xf>
    <xf numFmtId="0" fontId="5" fillId="0" borderId="3" xfId="0" applyFont="1" applyBorder="1" applyAlignment="1">
      <alignment horizontal="center"/>
    </xf>
    <xf numFmtId="2" fontId="5" fillId="0" borderId="3" xfId="0" applyNumberFormat="1" applyFont="1" applyBorder="1" applyAlignment="1">
      <alignment horizontal="center"/>
    </xf>
    <xf numFmtId="41" fontId="4" fillId="0" borderId="1" xfId="2" applyFont="1" applyFill="1" applyBorder="1" applyAlignment="1"/>
    <xf numFmtId="2" fontId="5" fillId="0" borderId="1" xfId="0" applyNumberFormat="1" applyFont="1" applyBorder="1" applyAlignment="1">
      <alignment horizontal="center"/>
    </xf>
    <xf numFmtId="9" fontId="4" fillId="0" borderId="1" xfId="0" applyNumberFormat="1" applyFont="1" applyBorder="1" applyAlignment="1">
      <alignment horizontal="right" vertical="center"/>
    </xf>
    <xf numFmtId="0" fontId="8" fillId="0" borderId="6" xfId="0" applyFont="1" applyBorder="1" applyAlignment="1">
      <alignment vertical="center"/>
    </xf>
    <xf numFmtId="0" fontId="4" fillId="0" borderId="32" xfId="0" applyFont="1" applyBorder="1" applyAlignment="1">
      <alignment horizontal="left" vertical="center" wrapText="1"/>
    </xf>
    <xf numFmtId="0" fontId="16" fillId="0" borderId="3" xfId="0" applyFont="1" applyBorder="1" applyAlignment="1">
      <alignment wrapText="1"/>
    </xf>
    <xf numFmtId="0" fontId="4" fillId="0" borderId="0" xfId="0" applyFont="1" applyAlignment="1">
      <alignment horizontal="left"/>
    </xf>
    <xf numFmtId="0" fontId="40" fillId="0" borderId="0" xfId="0" applyFont="1" applyAlignment="1">
      <alignment horizontal="right" vertical="center"/>
    </xf>
    <xf numFmtId="14" fontId="10" fillId="0" borderId="1" xfId="0" applyNumberFormat="1" applyFont="1" applyBorder="1" applyAlignment="1">
      <alignment horizontal="center" vertical="center"/>
    </xf>
    <xf numFmtId="49" fontId="9" fillId="0" borderId="1" xfId="0" applyNumberFormat="1" applyFont="1" applyBorder="1" applyAlignment="1">
      <alignment horizontal="left" vertical="center" wrapText="1"/>
    </xf>
    <xf numFmtId="4" fontId="9" fillId="0" borderId="1" xfId="0" applyNumberFormat="1" applyFont="1" applyBorder="1" applyAlignment="1">
      <alignment horizontal="left" vertical="center"/>
    </xf>
    <xf numFmtId="41" fontId="9" fillId="0" borderId="1" xfId="2" applyFont="1" applyFill="1" applyBorder="1" applyAlignment="1">
      <alignment horizontal="center" vertical="center"/>
    </xf>
    <xf numFmtId="168" fontId="9" fillId="0" borderId="2" xfId="2" applyNumberFormat="1" applyFont="1" applyFill="1" applyBorder="1" applyAlignment="1">
      <alignment horizontal="left" vertical="center"/>
    </xf>
    <xf numFmtId="4" fontId="9" fillId="0" borderId="2" xfId="0" applyNumberFormat="1" applyFont="1" applyBorder="1" applyAlignment="1">
      <alignment horizontal="right" vertical="center"/>
    </xf>
    <xf numFmtId="168" fontId="9" fillId="0" borderId="1" xfId="2" applyNumberFormat="1" applyFont="1" applyFill="1" applyBorder="1" applyAlignment="1">
      <alignment horizontal="left" vertical="center"/>
    </xf>
    <xf numFmtId="168" fontId="9" fillId="0" borderId="1" xfId="2" applyNumberFormat="1" applyFont="1" applyFill="1" applyBorder="1" applyAlignment="1">
      <alignment horizontal="center" vertical="center"/>
    </xf>
    <xf numFmtId="41" fontId="9" fillId="0" borderId="2" xfId="2" applyFont="1" applyFill="1" applyBorder="1" applyAlignment="1">
      <alignment horizontal="center" vertical="center"/>
    </xf>
    <xf numFmtId="1" fontId="9" fillId="0" borderId="1" xfId="2" applyNumberFormat="1" applyFont="1" applyFill="1" applyBorder="1" applyAlignment="1">
      <alignment horizontal="center" vertical="center"/>
    </xf>
    <xf numFmtId="14" fontId="9" fillId="0" borderId="1" xfId="0" applyNumberFormat="1" applyFont="1" applyBorder="1" applyAlignment="1">
      <alignment horizontal="center" vertical="center" wrapText="1"/>
    </xf>
    <xf numFmtId="0" fontId="4" fillId="0" borderId="32" xfId="0" applyFont="1" applyBorder="1" applyAlignment="1">
      <alignment horizontal="right" wrapText="1"/>
    </xf>
    <xf numFmtId="14" fontId="4" fillId="0" borderId="32" xfId="0" applyNumberFormat="1" applyFont="1" applyBorder="1" applyAlignment="1">
      <alignment horizontal="center" wrapText="1"/>
    </xf>
    <xf numFmtId="0" fontId="4" fillId="0" borderId="32" xfId="0" applyFont="1" applyBorder="1" applyAlignment="1">
      <alignment horizontal="left" wrapText="1"/>
    </xf>
    <xf numFmtId="9" fontId="5" fillId="0" borderId="1" xfId="0" applyNumberFormat="1" applyFont="1" applyBorder="1" applyAlignment="1">
      <alignment horizontal="center"/>
    </xf>
    <xf numFmtId="169" fontId="4" fillId="0" borderId="1" xfId="2" applyNumberFormat="1" applyFont="1" applyFill="1" applyBorder="1" applyAlignment="1">
      <alignment vertical="center"/>
    </xf>
    <xf numFmtId="41" fontId="4" fillId="0" borderId="1" xfId="2" applyFont="1" applyBorder="1" applyAlignment="1">
      <alignment horizontal="center" vertical="center"/>
    </xf>
    <xf numFmtId="14" fontId="11" fillId="0" borderId="1" xfId="0" applyNumberFormat="1" applyFont="1" applyBorder="1" applyAlignment="1">
      <alignment wrapText="1"/>
    </xf>
    <xf numFmtId="0" fontId="4" fillId="0" borderId="35" xfId="0" applyFont="1" applyBorder="1" applyAlignment="1">
      <alignment horizontal="center" wrapText="1"/>
    </xf>
    <xf numFmtId="0" fontId="4" fillId="0" borderId="34" xfId="0" applyFont="1" applyBorder="1" applyAlignment="1">
      <alignment horizontal="right" wrapText="1"/>
    </xf>
    <xf numFmtId="0" fontId="5" fillId="0" borderId="1" xfId="0" applyFont="1" applyBorder="1" applyAlignment="1">
      <alignment vertical="center"/>
    </xf>
    <xf numFmtId="0" fontId="4" fillId="2" borderId="1" xfId="0" applyFont="1" applyFill="1" applyBorder="1" applyAlignment="1">
      <alignment horizontal="left" vertical="center" wrapText="1"/>
    </xf>
    <xf numFmtId="41" fontId="4" fillId="0" borderId="0" xfId="2" applyFont="1" applyFill="1" applyBorder="1"/>
    <xf numFmtId="9" fontId="4" fillId="0" borderId="3" xfId="0" applyNumberFormat="1" applyFont="1" applyBorder="1" applyAlignment="1">
      <alignment horizontal="center"/>
    </xf>
    <xf numFmtId="41" fontId="4" fillId="0" borderId="1" xfId="2" applyFont="1" applyFill="1" applyBorder="1" applyAlignment="1">
      <alignment horizontal="right" wrapText="1"/>
    </xf>
    <xf numFmtId="0" fontId="4" fillId="0" borderId="6" xfId="0" applyFont="1" applyBorder="1" applyAlignment="1">
      <alignment horizontal="right" wrapText="1"/>
    </xf>
    <xf numFmtId="9" fontId="4" fillId="0" borderId="1" xfId="0" applyNumberFormat="1" applyFont="1" applyBorder="1" applyAlignment="1">
      <alignment horizontal="center" vertical="center"/>
    </xf>
    <xf numFmtId="14" fontId="4" fillId="0" borderId="1" xfId="0" applyNumberFormat="1" applyFont="1" applyBorder="1" applyAlignment="1">
      <alignment horizontal="center" wrapText="1"/>
    </xf>
    <xf numFmtId="0" fontId="4" fillId="0" borderId="38" xfId="0" applyFont="1" applyBorder="1" applyAlignment="1">
      <alignment horizontal="left" wrapText="1"/>
    </xf>
    <xf numFmtId="0" fontId="4" fillId="0" borderId="1" xfId="0" applyFont="1" applyBorder="1" applyAlignment="1">
      <alignment horizontal="center" wrapText="1"/>
    </xf>
    <xf numFmtId="0" fontId="10" fillId="2" borderId="1" xfId="0" applyFont="1" applyFill="1" applyBorder="1" applyAlignment="1">
      <alignment vertical="center"/>
    </xf>
    <xf numFmtId="0" fontId="4" fillId="2" borderId="1" xfId="0" applyFont="1" applyFill="1" applyBorder="1" applyAlignment="1">
      <alignment horizontal="left" vertical="center"/>
    </xf>
    <xf numFmtId="14" fontId="4" fillId="2" borderId="1" xfId="0" applyNumberFormat="1" applyFont="1" applyFill="1" applyBorder="1" applyAlignment="1">
      <alignment vertical="center" wrapText="1"/>
    </xf>
    <xf numFmtId="0" fontId="4" fillId="2" borderId="1" xfId="0" applyFont="1" applyFill="1" applyBorder="1" applyAlignment="1">
      <alignment wrapText="1"/>
    </xf>
    <xf numFmtId="4" fontId="4" fillId="2" borderId="1" xfId="0" applyNumberFormat="1" applyFont="1" applyFill="1" applyBorder="1" applyAlignment="1">
      <alignment horizontal="right" vertical="center" wrapText="1"/>
    </xf>
    <xf numFmtId="166" fontId="13" fillId="2" borderId="1" xfId="5" applyNumberFormat="1" applyFont="1" applyFill="1" applyBorder="1" applyAlignment="1">
      <alignment vertical="center" wrapText="1"/>
    </xf>
    <xf numFmtId="166" fontId="4" fillId="2" borderId="1" xfId="5" applyNumberFormat="1" applyFont="1" applyFill="1" applyBorder="1" applyAlignment="1">
      <alignment vertical="center" wrapText="1"/>
    </xf>
    <xf numFmtId="166" fontId="4" fillId="2" borderId="1" xfId="0" applyNumberFormat="1" applyFont="1" applyFill="1" applyBorder="1" applyAlignment="1">
      <alignment vertical="center" wrapText="1"/>
    </xf>
    <xf numFmtId="9" fontId="4" fillId="2" borderId="1" xfId="4" applyFont="1" applyFill="1" applyBorder="1" applyAlignment="1">
      <alignment vertical="center" wrapText="1"/>
    </xf>
    <xf numFmtId="166" fontId="4" fillId="2" borderId="1" xfId="5" applyNumberFormat="1" applyFont="1" applyFill="1" applyBorder="1" applyAlignment="1">
      <alignment horizontal="left" vertical="center" wrapText="1"/>
    </xf>
    <xf numFmtId="0" fontId="9" fillId="2" borderId="1" xfId="0" applyFont="1" applyFill="1" applyBorder="1" applyAlignment="1">
      <alignment vertical="center" wrapText="1"/>
    </xf>
    <xf numFmtId="3" fontId="4" fillId="2" borderId="1" xfId="0" applyNumberFormat="1" applyFont="1" applyFill="1" applyBorder="1" applyAlignment="1">
      <alignment horizontal="right" vertical="center" wrapText="1"/>
    </xf>
    <xf numFmtId="0" fontId="11" fillId="0" borderId="1" xfId="0" applyFont="1" applyBorder="1" applyAlignment="1">
      <alignment horizontal="center"/>
    </xf>
    <xf numFmtId="0" fontId="5" fillId="0" borderId="4" xfId="0" applyFont="1" applyBorder="1" applyAlignment="1">
      <alignment horizontal="center" vertical="center"/>
    </xf>
    <xf numFmtId="9" fontId="4" fillId="0" borderId="3" xfId="0" applyNumberFormat="1" applyFont="1" applyBorder="1" applyAlignment="1">
      <alignment horizontal="center" vertical="center"/>
    </xf>
    <xf numFmtId="0" fontId="4" fillId="0" borderId="3" xfId="0" applyFont="1" applyBorder="1" applyAlignment="1">
      <alignment horizontal="center" wrapText="1"/>
    </xf>
    <xf numFmtId="0" fontId="5" fillId="0" borderId="4" xfId="0" applyFont="1" applyBorder="1" applyAlignment="1">
      <alignment horizontal="center"/>
    </xf>
    <xf numFmtId="42" fontId="4" fillId="0" borderId="1" xfId="3" applyFont="1" applyBorder="1" applyAlignment="1">
      <alignment horizontal="center" vertical="center"/>
    </xf>
    <xf numFmtId="42" fontId="4" fillId="0" borderId="3" xfId="3" applyFont="1" applyBorder="1" applyAlignment="1">
      <alignment horizontal="center" vertical="center"/>
    </xf>
    <xf numFmtId="14" fontId="9" fillId="0" borderId="1" xfId="0" applyNumberFormat="1" applyFont="1" applyBorder="1" applyAlignment="1">
      <alignment horizontal="center" wrapText="1"/>
    </xf>
    <xf numFmtId="14" fontId="4" fillId="0" borderId="1" xfId="0" applyNumberFormat="1" applyFont="1" applyBorder="1" applyAlignment="1">
      <alignment horizontal="center"/>
    </xf>
    <xf numFmtId="9" fontId="9" fillId="0" borderId="1" xfId="3" applyNumberFormat="1" applyFont="1" applyBorder="1" applyAlignment="1">
      <alignment horizontal="center"/>
    </xf>
    <xf numFmtId="0" fontId="4" fillId="0" borderId="6" xfId="0" applyFont="1" applyBorder="1" applyAlignment="1">
      <alignment horizontal="left" vertical="center" wrapText="1"/>
    </xf>
    <xf numFmtId="41" fontId="4" fillId="0" borderId="1" xfId="2" applyFont="1" applyFill="1" applyBorder="1" applyAlignment="1">
      <alignment horizontal="center" vertical="center"/>
    </xf>
    <xf numFmtId="41" fontId="4" fillId="0" borderId="1" xfId="2" applyFont="1" applyBorder="1" applyAlignment="1">
      <alignment horizontal="center" wrapText="1"/>
    </xf>
    <xf numFmtId="41" fontId="4" fillId="0" borderId="1" xfId="2" applyFont="1" applyBorder="1" applyAlignment="1">
      <alignment horizontal="center"/>
    </xf>
    <xf numFmtId="41" fontId="9" fillId="0" borderId="1" xfId="2" applyFont="1" applyFill="1" applyBorder="1" applyAlignment="1">
      <alignment horizontal="center"/>
    </xf>
    <xf numFmtId="41" fontId="9" fillId="0" borderId="1" xfId="2" applyFont="1" applyFill="1" applyBorder="1" applyAlignment="1"/>
    <xf numFmtId="41" fontId="4" fillId="0" borderId="1" xfId="2" applyFont="1" applyBorder="1" applyAlignment="1">
      <alignment horizontal="right" wrapText="1"/>
    </xf>
    <xf numFmtId="169" fontId="4" fillId="0" borderId="3" xfId="2" applyNumberFormat="1" applyFont="1" applyFill="1" applyBorder="1" applyAlignment="1">
      <alignment vertical="center"/>
    </xf>
    <xf numFmtId="3" fontId="4" fillId="0" borderId="6" xfId="0" applyNumberFormat="1" applyFont="1" applyBorder="1"/>
    <xf numFmtId="0" fontId="4" fillId="0" borderId="12" xfId="0" applyFont="1" applyBorder="1"/>
    <xf numFmtId="4" fontId="4" fillId="0" borderId="2" xfId="0" applyNumberFormat="1" applyFont="1" applyBorder="1"/>
    <xf numFmtId="14" fontId="17" fillId="0" borderId="0" xfId="0" applyNumberFormat="1" applyFont="1"/>
    <xf numFmtId="14" fontId="4" fillId="0" borderId="3" xfId="0" applyNumberFormat="1" applyFont="1" applyBorder="1" applyAlignment="1">
      <alignment horizontal="center"/>
    </xf>
    <xf numFmtId="14" fontId="4" fillId="0" borderId="32" xfId="0" applyNumberFormat="1" applyFont="1" applyBorder="1" applyAlignment="1">
      <alignment horizontal="center"/>
    </xf>
    <xf numFmtId="41" fontId="4" fillId="0" borderId="1" xfId="2" applyFont="1" applyFill="1" applyBorder="1" applyAlignment="1">
      <alignment horizontal="center" vertical="center" wrapText="1"/>
    </xf>
    <xf numFmtId="14" fontId="9" fillId="0" borderId="1" xfId="0" applyNumberFormat="1" applyFont="1" applyBorder="1" applyAlignment="1">
      <alignment horizontal="center"/>
    </xf>
    <xf numFmtId="14" fontId="9" fillId="0" borderId="1" xfId="3" applyNumberFormat="1" applyFont="1" applyBorder="1" applyAlignment="1">
      <alignment horizontal="center"/>
    </xf>
    <xf numFmtId="0" fontId="4" fillId="0" borderId="33" xfId="0" applyFont="1" applyBorder="1" applyAlignment="1">
      <alignment horizontal="left"/>
    </xf>
    <xf numFmtId="41" fontId="4" fillId="0" borderId="3" xfId="2" applyFont="1" applyFill="1" applyBorder="1" applyAlignment="1">
      <alignment horizontal="center"/>
    </xf>
    <xf numFmtId="0" fontId="5" fillId="4"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5" fillId="4" borderId="3" xfId="0" applyFont="1" applyFill="1" applyBorder="1" applyAlignment="1">
      <alignment horizontal="center" vertical="center"/>
    </xf>
    <xf numFmtId="0" fontId="9" fillId="0" borderId="4" xfId="0" applyFont="1" applyBorder="1" applyAlignment="1">
      <alignment horizontal="center" vertical="center"/>
    </xf>
    <xf numFmtId="0" fontId="4" fillId="0" borderId="4" xfId="0" applyFont="1" applyBorder="1" applyAlignment="1">
      <alignment horizontal="center"/>
    </xf>
    <xf numFmtId="0" fontId="4" fillId="0" borderId="9" xfId="0" applyFont="1" applyBorder="1" applyAlignment="1">
      <alignment horizontal="center"/>
    </xf>
    <xf numFmtId="14" fontId="5" fillId="0" borderId="1" xfId="0" applyNumberFormat="1" applyFont="1" applyBorder="1" applyAlignment="1">
      <alignment vertical="center"/>
    </xf>
    <xf numFmtId="14" fontId="5" fillId="0" borderId="1" xfId="0" applyNumberFormat="1" applyFont="1" applyBorder="1"/>
    <xf numFmtId="14" fontId="5" fillId="0" borderId="6" xfId="0" applyNumberFormat="1" applyFont="1" applyBorder="1" applyAlignment="1">
      <alignment vertical="center"/>
    </xf>
    <xf numFmtId="0" fontId="5" fillId="0" borderId="6" xfId="0" applyFont="1" applyBorder="1"/>
    <xf numFmtId="2" fontId="5" fillId="0" borderId="1" xfId="0" applyNumberFormat="1" applyFont="1" applyBorder="1"/>
    <xf numFmtId="0" fontId="4" fillId="0" borderId="35" xfId="0" applyFont="1" applyBorder="1" applyAlignment="1">
      <alignment horizontal="right" wrapText="1"/>
    </xf>
    <xf numFmtId="0" fontId="8" fillId="0" borderId="1" xfId="0" applyFont="1" applyBorder="1" applyAlignment="1">
      <alignment horizontal="left" vertical="center"/>
    </xf>
    <xf numFmtId="41" fontId="4" fillId="0" borderId="3" xfId="2" applyFont="1" applyFill="1" applyBorder="1"/>
    <xf numFmtId="14" fontId="4" fillId="0" borderId="33" xfId="0" applyNumberFormat="1" applyFont="1" applyBorder="1" applyAlignment="1">
      <alignment horizontal="center" wrapText="1"/>
    </xf>
    <xf numFmtId="14" fontId="4" fillId="0" borderId="3" xfId="0" applyNumberFormat="1" applyFont="1" applyBorder="1" applyAlignment="1">
      <alignment horizontal="center" wrapText="1"/>
    </xf>
    <xf numFmtId="0" fontId="4" fillId="0" borderId="3" xfId="0" applyFont="1" applyBorder="1" applyAlignment="1">
      <alignment horizontal="left" wrapText="1"/>
    </xf>
    <xf numFmtId="0" fontId="4" fillId="0" borderId="32" xfId="0" applyFont="1" applyBorder="1" applyAlignment="1">
      <alignment horizontal="left" vertical="center"/>
    </xf>
    <xf numFmtId="14" fontId="4" fillId="0" borderId="6" xfId="0" applyNumberFormat="1" applyFont="1" applyBorder="1" applyAlignment="1">
      <alignment horizontal="center"/>
    </xf>
    <xf numFmtId="9" fontId="9" fillId="0" borderId="1" xfId="0" applyNumberFormat="1" applyFont="1" applyBorder="1" applyAlignment="1">
      <alignment horizontal="center"/>
    </xf>
    <xf numFmtId="14" fontId="4" fillId="0" borderId="35" xfId="0" applyNumberFormat="1" applyFont="1" applyBorder="1" applyAlignment="1">
      <alignment horizontal="center"/>
    </xf>
    <xf numFmtId="0" fontId="4" fillId="0" borderId="6" xfId="0" applyFont="1" applyBorder="1" applyAlignment="1">
      <alignment horizontal="right"/>
    </xf>
    <xf numFmtId="41" fontId="4" fillId="3" borderId="1" xfId="2" applyFont="1" applyFill="1" applyBorder="1" applyAlignment="1">
      <alignment horizontal="right"/>
    </xf>
    <xf numFmtId="41" fontId="9" fillId="0" borderId="1" xfId="2" applyFont="1" applyBorder="1" applyAlignment="1">
      <alignment horizontal="right"/>
    </xf>
    <xf numFmtId="41" fontId="9" fillId="0" borderId="1" xfId="2" applyFont="1" applyBorder="1" applyAlignment="1">
      <alignment vertical="center"/>
    </xf>
    <xf numFmtId="41" fontId="9" fillId="0" borderId="1" xfId="2" applyFont="1" applyBorder="1" applyAlignment="1"/>
    <xf numFmtId="0" fontId="5" fillId="0" borderId="33" xfId="0" applyFont="1" applyBorder="1" applyAlignment="1">
      <alignment horizontal="center" wrapText="1"/>
    </xf>
    <xf numFmtId="14" fontId="4" fillId="0" borderId="6" xfId="0" applyNumberFormat="1" applyFont="1" applyBorder="1" applyAlignment="1">
      <alignment horizontal="left" vertical="center" wrapText="1"/>
    </xf>
    <xf numFmtId="0" fontId="4" fillId="0" borderId="40" xfId="0" applyFont="1" applyBorder="1" applyAlignment="1">
      <alignment horizontal="center" wrapText="1"/>
    </xf>
    <xf numFmtId="0" fontId="9" fillId="0" borderId="6" xfId="0" applyFont="1" applyBorder="1" applyAlignment="1">
      <alignment horizontal="right"/>
    </xf>
    <xf numFmtId="14" fontId="4" fillId="0" borderId="6" xfId="0" applyNumberFormat="1" applyFont="1" applyBorder="1" applyAlignment="1">
      <alignment horizontal="center" wrapText="1"/>
    </xf>
    <xf numFmtId="14" fontId="4" fillId="0" borderId="35" xfId="0" applyNumberFormat="1" applyFont="1" applyBorder="1" applyAlignment="1">
      <alignment horizontal="center" wrapText="1"/>
    </xf>
    <xf numFmtId="0" fontId="29" fillId="0" borderId="3" xfId="0" applyFont="1" applyBorder="1" applyAlignment="1">
      <alignment horizontal="center"/>
    </xf>
    <xf numFmtId="0" fontId="4" fillId="0" borderId="4" xfId="0" applyFont="1" applyBorder="1" applyAlignment="1">
      <alignment horizontal="right" wrapText="1"/>
    </xf>
    <xf numFmtId="0" fontId="4" fillId="0" borderId="4" xfId="0" applyFont="1" applyBorder="1" applyAlignment="1">
      <alignment horizontal="right"/>
    </xf>
    <xf numFmtId="0" fontId="4" fillId="0" borderId="9" xfId="0" applyFont="1" applyBorder="1" applyAlignment="1">
      <alignment horizontal="right" wrapText="1"/>
    </xf>
    <xf numFmtId="0" fontId="9" fillId="3" borderId="1" xfId="0" applyFont="1" applyFill="1" applyBorder="1" applyAlignment="1">
      <alignment horizontal="left" wrapText="1"/>
    </xf>
    <xf numFmtId="0" fontId="4" fillId="0" borderId="34" xfId="0" applyFont="1" applyBorder="1" applyAlignment="1">
      <alignment horizontal="left" wrapText="1"/>
    </xf>
    <xf numFmtId="0" fontId="4" fillId="0" borderId="35" xfId="0" applyFont="1" applyBorder="1" applyAlignment="1">
      <alignment horizontal="left" wrapText="1"/>
    </xf>
    <xf numFmtId="0" fontId="4" fillId="0" borderId="39" xfId="0" applyFont="1" applyBorder="1" applyAlignment="1">
      <alignment horizontal="left" wrapText="1"/>
    </xf>
    <xf numFmtId="0" fontId="4" fillId="0" borderId="4" xfId="0" applyFont="1" applyBorder="1" applyAlignment="1">
      <alignment horizontal="left" wrapText="1"/>
    </xf>
    <xf numFmtId="0" fontId="4" fillId="3" borderId="1" xfId="0" applyFont="1" applyFill="1" applyBorder="1" applyAlignment="1">
      <alignment horizontal="right"/>
    </xf>
    <xf numFmtId="41" fontId="4" fillId="0" borderId="1" xfId="2" applyFont="1" applyFill="1" applyBorder="1" applyAlignment="1">
      <alignment horizontal="center" wrapText="1"/>
    </xf>
    <xf numFmtId="165" fontId="9" fillId="0" borderId="1" xfId="2" applyNumberFormat="1" applyFont="1" applyFill="1" applyBorder="1" applyAlignment="1">
      <alignment horizontal="right" vertical="center" wrapText="1"/>
    </xf>
    <xf numFmtId="0" fontId="14" fillId="0" borderId="4" xfId="0" applyFont="1" applyBorder="1" applyAlignment="1">
      <alignment horizontal="right" vertical="center"/>
    </xf>
    <xf numFmtId="0" fontId="14" fillId="0" borderId="4" xfId="0" applyFont="1" applyBorder="1" applyAlignment="1">
      <alignment horizontal="right" vertical="center" wrapText="1"/>
    </xf>
    <xf numFmtId="0" fontId="4" fillId="0" borderId="39" xfId="0" applyFont="1" applyBorder="1" applyAlignment="1">
      <alignment horizontal="right"/>
    </xf>
    <xf numFmtId="0" fontId="8" fillId="0" borderId="33" xfId="0" applyFont="1" applyBorder="1" applyAlignment="1">
      <alignment horizontal="left" vertical="center" wrapText="1"/>
    </xf>
    <xf numFmtId="0" fontId="5" fillId="0" borderId="7" xfId="0" applyFont="1" applyBorder="1" applyAlignment="1">
      <alignment horizontal="center" vertical="center"/>
    </xf>
    <xf numFmtId="41" fontId="4" fillId="0" borderId="3" xfId="2" applyFont="1" applyBorder="1" applyAlignment="1">
      <alignment horizontal="right" wrapText="1"/>
    </xf>
    <xf numFmtId="41" fontId="9" fillId="3" borderId="1" xfId="2" applyFont="1" applyFill="1" applyBorder="1" applyAlignment="1"/>
    <xf numFmtId="14" fontId="9" fillId="0" borderId="6" xfId="0" applyNumberFormat="1" applyFont="1" applyBorder="1" applyAlignment="1">
      <alignment horizontal="center"/>
    </xf>
    <xf numFmtId="0" fontId="5" fillId="0" borderId="32" xfId="0" applyFont="1" applyBorder="1" applyAlignment="1">
      <alignment horizontal="center" vertical="center"/>
    </xf>
    <xf numFmtId="0" fontId="4" fillId="0" borderId="39" xfId="0" applyFont="1" applyBorder="1" applyAlignment="1">
      <alignment horizontal="center" wrapText="1"/>
    </xf>
    <xf numFmtId="0" fontId="4" fillId="0" borderId="36" xfId="0" applyFont="1" applyBorder="1" applyAlignment="1">
      <alignment horizontal="center" wrapText="1"/>
    </xf>
    <xf numFmtId="0" fontId="4" fillId="0" borderId="4" xfId="0" applyFont="1" applyBorder="1" applyAlignment="1">
      <alignment horizontal="center" wrapText="1"/>
    </xf>
    <xf numFmtId="0" fontId="4" fillId="0" borderId="6" xfId="0" applyFont="1" applyBorder="1" applyAlignment="1">
      <alignment horizontal="left"/>
    </xf>
    <xf numFmtId="41" fontId="4" fillId="0" borderId="0" xfId="2" applyFont="1" applyBorder="1"/>
    <xf numFmtId="42" fontId="4" fillId="0" borderId="0" xfId="3" applyFont="1" applyBorder="1" applyAlignment="1">
      <alignment horizontal="center" vertical="center"/>
    </xf>
    <xf numFmtId="41" fontId="4" fillId="0" borderId="0" xfId="2" applyFont="1" applyBorder="1" applyAlignment="1"/>
    <xf numFmtId="42" fontId="4" fillId="0" borderId="3" xfId="3" applyFont="1" applyFill="1" applyBorder="1" applyAlignment="1">
      <alignment horizontal="center" vertical="center"/>
    </xf>
    <xf numFmtId="42" fontId="9" fillId="0" borderId="0" xfId="3" applyFont="1" applyBorder="1" applyAlignment="1"/>
    <xf numFmtId="42" fontId="9" fillId="0" borderId="0" xfId="3" applyFont="1" applyFill="1" applyBorder="1" applyAlignment="1">
      <alignment horizontal="center"/>
    </xf>
    <xf numFmtId="0" fontId="4" fillId="0" borderId="5" xfId="0" applyFont="1" applyBorder="1" applyAlignment="1">
      <alignment horizontal="center"/>
    </xf>
    <xf numFmtId="41" fontId="4" fillId="0" borderId="3" xfId="2" applyFont="1" applyFill="1" applyBorder="1" applyAlignment="1"/>
    <xf numFmtId="14" fontId="4" fillId="0" borderId="33" xfId="0" applyNumberFormat="1" applyFont="1" applyBorder="1" applyAlignment="1">
      <alignment horizontal="center"/>
    </xf>
    <xf numFmtId="0" fontId="4" fillId="0" borderId="33" xfId="0" applyFont="1" applyBorder="1" applyAlignment="1">
      <alignment horizontal="center" wrapText="1"/>
    </xf>
    <xf numFmtId="0" fontId="4" fillId="0" borderId="38" xfId="0" applyFont="1" applyBorder="1" applyAlignment="1">
      <alignment horizontal="right"/>
    </xf>
    <xf numFmtId="0" fontId="8" fillId="0" borderId="38" xfId="0" applyFont="1" applyBorder="1" applyAlignment="1">
      <alignment horizontal="left" vertical="center"/>
    </xf>
    <xf numFmtId="9" fontId="4" fillId="0" borderId="2" xfId="0" applyNumberFormat="1" applyFont="1" applyBorder="1" applyAlignment="1">
      <alignment horizontal="center"/>
    </xf>
    <xf numFmtId="41" fontId="4" fillId="0" borderId="2" xfId="2" applyFont="1" applyBorder="1" applyAlignment="1">
      <alignment horizontal="right"/>
    </xf>
    <xf numFmtId="41" fontId="4" fillId="0" borderId="2" xfId="2" applyFont="1" applyFill="1" applyBorder="1" applyAlignment="1"/>
    <xf numFmtId="14" fontId="4" fillId="0" borderId="2" xfId="0" applyNumberFormat="1" applyFont="1" applyBorder="1" applyAlignment="1">
      <alignment horizontal="center"/>
    </xf>
    <xf numFmtId="0" fontId="5" fillId="0" borderId="2" xfId="0" applyFont="1" applyBorder="1" applyAlignment="1">
      <alignment horizontal="center"/>
    </xf>
    <xf numFmtId="0" fontId="4" fillId="0" borderId="2" xfId="0" applyFont="1" applyBorder="1" applyAlignment="1">
      <alignment horizontal="left"/>
    </xf>
    <xf numFmtId="0" fontId="4" fillId="0" borderId="1" xfId="0" applyFont="1" applyBorder="1" applyAlignment="1">
      <alignment horizontal="left" vertical="top" wrapText="1"/>
    </xf>
    <xf numFmtId="0" fontId="28" fillId="3" borderId="1" xfId="0" applyFont="1" applyFill="1" applyBorder="1" applyAlignment="1">
      <alignment horizontal="left"/>
    </xf>
    <xf numFmtId="0" fontId="28" fillId="0" borderId="1" xfId="0" applyFont="1" applyBorder="1" applyAlignment="1">
      <alignment horizontal="left"/>
    </xf>
    <xf numFmtId="14" fontId="28" fillId="3" borderId="1" xfId="0" applyNumberFormat="1" applyFont="1" applyFill="1" applyBorder="1" applyAlignment="1">
      <alignment horizontal="center"/>
    </xf>
    <xf numFmtId="41" fontId="28" fillId="3" borderId="1" xfId="2" applyFont="1" applyFill="1" applyBorder="1" applyAlignment="1">
      <alignment horizontal="center"/>
    </xf>
    <xf numFmtId="0" fontId="4" fillId="0" borderId="1" xfId="0" applyFont="1" applyBorder="1" applyAlignment="1">
      <alignment horizontal="right" vertical="top" wrapText="1"/>
    </xf>
    <xf numFmtId="0" fontId="28" fillId="3" borderId="1" xfId="0" applyFont="1" applyFill="1" applyBorder="1" applyAlignment="1">
      <alignment horizontal="right"/>
    </xf>
    <xf numFmtId="0" fontId="11" fillId="2" borderId="1" xfId="0" applyFont="1" applyFill="1" applyBorder="1" applyAlignment="1">
      <alignment horizontal="center" vertical="center" wrapText="1"/>
    </xf>
    <xf numFmtId="14" fontId="5" fillId="0" borderId="1" xfId="0" applyNumberFormat="1" applyFont="1" applyBorder="1" applyAlignment="1">
      <alignment horizontal="center" wrapText="1"/>
    </xf>
    <xf numFmtId="2" fontId="4" fillId="0" borderId="1" xfId="0" applyNumberFormat="1" applyFont="1" applyBorder="1" applyAlignment="1">
      <alignment horizontal="right" vertical="center" wrapText="1"/>
    </xf>
    <xf numFmtId="0" fontId="9" fillId="0" borderId="1" xfId="0" applyFont="1" applyBorder="1" applyAlignment="1">
      <alignment horizontal="left" vertical="top" wrapText="1"/>
    </xf>
    <xf numFmtId="49" fontId="11" fillId="0" borderId="1" xfId="0" applyNumberFormat="1" applyFont="1" applyBorder="1" applyAlignment="1">
      <alignment horizontal="center" vertical="center" wrapText="1"/>
    </xf>
    <xf numFmtId="4" fontId="4" fillId="0" borderId="1" xfId="0" applyNumberFormat="1" applyFont="1" applyBorder="1" applyAlignment="1">
      <alignment vertical="center"/>
    </xf>
    <xf numFmtId="49" fontId="11" fillId="0" borderId="1" xfId="0" applyNumberFormat="1" applyFont="1" applyBorder="1" applyAlignment="1">
      <alignment horizontal="center" vertical="top" wrapText="1"/>
    </xf>
    <xf numFmtId="14" fontId="4" fillId="0" borderId="6" xfId="0" applyNumberFormat="1" applyFont="1" applyBorder="1" applyAlignment="1">
      <alignment horizontal="right" vertical="center"/>
    </xf>
    <xf numFmtId="14" fontId="4" fillId="0" borderId="1" xfId="0" applyNumberFormat="1" applyFont="1" applyBorder="1" applyAlignment="1">
      <alignment horizontal="right" wrapText="1"/>
    </xf>
    <xf numFmtId="0" fontId="41" fillId="0" borderId="1" xfId="0" applyFont="1" applyBorder="1" applyAlignment="1">
      <alignment vertical="center" wrapText="1"/>
    </xf>
    <xf numFmtId="3" fontId="9" fillId="0" borderId="6" xfId="0" applyNumberFormat="1" applyFont="1" applyBorder="1" applyAlignment="1">
      <alignment horizontal="left" vertical="center" wrapText="1"/>
    </xf>
    <xf numFmtId="0" fontId="8" fillId="11" borderId="1" xfId="0" applyFont="1" applyFill="1" applyBorder="1" applyAlignment="1">
      <alignment vertical="center"/>
    </xf>
    <xf numFmtId="9" fontId="5" fillId="0" borderId="6" xfId="0" applyNumberFormat="1" applyFont="1" applyBorder="1" applyAlignment="1">
      <alignment horizontal="center" vertical="center" wrapText="1"/>
    </xf>
    <xf numFmtId="14" fontId="5" fillId="0" borderId="6" xfId="0" applyNumberFormat="1" applyFont="1" applyBorder="1" applyAlignment="1">
      <alignment horizontal="center" vertical="center" wrapText="1"/>
    </xf>
    <xf numFmtId="14" fontId="4" fillId="0" borderId="6" xfId="0" applyNumberFormat="1" applyFont="1" applyBorder="1" applyAlignment="1">
      <alignment horizontal="right" vertical="center" wrapText="1"/>
    </xf>
    <xf numFmtId="0" fontId="4" fillId="0" borderId="4" xfId="0" applyFont="1" applyBorder="1" applyAlignment="1">
      <alignment horizontal="left" vertical="center"/>
    </xf>
    <xf numFmtId="0" fontId="9" fillId="0" borderId="1" xfId="0" applyFont="1" applyBorder="1" applyAlignment="1">
      <alignment horizontal="left" vertical="center"/>
    </xf>
    <xf numFmtId="0" fontId="4" fillId="0" borderId="6" xfId="0" applyFont="1" applyBorder="1" applyAlignment="1">
      <alignment horizontal="left" vertical="center"/>
    </xf>
    <xf numFmtId="3" fontId="4" fillId="0" borderId="6" xfId="0" applyNumberFormat="1" applyFont="1" applyBorder="1" applyAlignment="1">
      <alignment horizontal="left" vertical="center"/>
    </xf>
    <xf numFmtId="0" fontId="4" fillId="0" borderId="12" xfId="0" applyFont="1" applyBorder="1" applyAlignment="1">
      <alignment horizontal="left" vertical="center"/>
    </xf>
    <xf numFmtId="14" fontId="4" fillId="0" borderId="6" xfId="0" applyNumberFormat="1" applyFont="1" applyBorder="1" applyAlignment="1">
      <alignment horizontal="center" vertical="center" wrapText="1"/>
    </xf>
    <xf numFmtId="9" fontId="4" fillId="0" borderId="6" xfId="0" applyNumberFormat="1" applyFont="1" applyBorder="1" applyAlignment="1">
      <alignment horizontal="center" vertical="center" wrapText="1"/>
    </xf>
    <xf numFmtId="0" fontId="8" fillId="11" borderId="1" xfId="0" applyFont="1" applyFill="1" applyBorder="1" applyAlignment="1">
      <alignment vertical="center" wrapText="1"/>
    </xf>
    <xf numFmtId="14" fontId="5" fillId="0" borderId="1" xfId="0" applyNumberFormat="1" applyFont="1" applyBorder="1" applyAlignment="1">
      <alignment horizontal="center"/>
    </xf>
    <xf numFmtId="166" fontId="5" fillId="0" borderId="1" xfId="0" applyNumberFormat="1" applyFont="1" applyBorder="1" applyAlignment="1">
      <alignment vertical="center" wrapText="1"/>
    </xf>
    <xf numFmtId="0" fontId="9" fillId="2" borderId="1" xfId="0" applyFont="1" applyFill="1" applyBorder="1" applyAlignment="1">
      <alignment horizontal="left" vertical="center" wrapText="1"/>
    </xf>
    <xf numFmtId="3" fontId="5"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xf>
    <xf numFmtId="14" fontId="4" fillId="2" borderId="1" xfId="0" applyNumberFormat="1" applyFont="1" applyFill="1" applyBorder="1" applyAlignment="1">
      <alignment horizontal="right" vertical="center" wrapText="1"/>
    </xf>
    <xf numFmtId="0" fontId="13" fillId="2" borderId="1" xfId="0" applyFont="1" applyFill="1" applyBorder="1" applyAlignment="1">
      <alignment horizontal="center" vertical="center" wrapText="1"/>
    </xf>
    <xf numFmtId="0" fontId="5" fillId="2" borderId="1" xfId="0" applyFont="1" applyFill="1" applyBorder="1" applyAlignment="1">
      <alignment horizontal="center"/>
    </xf>
    <xf numFmtId="0" fontId="4" fillId="0" borderId="32" xfId="0" applyFont="1" applyBorder="1" applyAlignment="1">
      <alignment wrapText="1"/>
    </xf>
    <xf numFmtId="0" fontId="4" fillId="0" borderId="32" xfId="0" applyFont="1" applyBorder="1"/>
    <xf numFmtId="0" fontId="4" fillId="0" borderId="36" xfId="0" applyFont="1" applyBorder="1" applyAlignment="1">
      <alignment wrapText="1"/>
    </xf>
    <xf numFmtId="0" fontId="4" fillId="0" borderId="36" xfId="0" applyFont="1" applyBorder="1"/>
    <xf numFmtId="0" fontId="8" fillId="0" borderId="32" xfId="0" applyFont="1" applyBorder="1" applyAlignment="1">
      <alignment vertical="center" wrapText="1"/>
    </xf>
    <xf numFmtId="0" fontId="28" fillId="0" borderId="32" xfId="0" applyFont="1" applyBorder="1" applyAlignment="1">
      <alignment wrapText="1"/>
    </xf>
    <xf numFmtId="0" fontId="28" fillId="0" borderId="36" xfId="0" applyFont="1" applyBorder="1" applyAlignment="1">
      <alignment wrapText="1"/>
    </xf>
    <xf numFmtId="0" fontId="14" fillId="0" borderId="32" xfId="0" applyFont="1" applyBorder="1" applyAlignment="1">
      <alignment wrapText="1"/>
    </xf>
    <xf numFmtId="0" fontId="14" fillId="0" borderId="36" xfId="0" applyFont="1" applyBorder="1" applyAlignment="1">
      <alignment wrapText="1"/>
    </xf>
    <xf numFmtId="0" fontId="14" fillId="0" borderId="41" xfId="0" applyFont="1" applyBorder="1" applyAlignment="1">
      <alignment wrapText="1"/>
    </xf>
    <xf numFmtId="0" fontId="28" fillId="0" borderId="1" xfId="0" applyFont="1" applyBorder="1" applyAlignment="1">
      <alignment horizontal="left" wrapText="1"/>
    </xf>
    <xf numFmtId="0" fontId="28" fillId="0" borderId="32" xfId="0" applyFont="1" applyBorder="1" applyAlignment="1">
      <alignment horizontal="left" wrapText="1"/>
    </xf>
    <xf numFmtId="0" fontId="28" fillId="0" borderId="1" xfId="0" applyFont="1" applyBorder="1" applyAlignment="1">
      <alignment horizontal="left" vertical="top" wrapText="1"/>
    </xf>
    <xf numFmtId="0" fontId="4" fillId="0" borderId="32" xfId="0" applyFont="1" applyBorder="1" applyAlignment="1">
      <alignment horizontal="center" wrapText="1"/>
    </xf>
    <xf numFmtId="14" fontId="28" fillId="0" borderId="1" xfId="0" applyNumberFormat="1" applyFont="1" applyBorder="1" applyAlignment="1">
      <alignment horizontal="center" wrapText="1"/>
    </xf>
    <xf numFmtId="9" fontId="4" fillId="0" borderId="32" xfId="0" applyNumberFormat="1" applyFont="1" applyBorder="1" applyAlignment="1">
      <alignment horizontal="center"/>
    </xf>
    <xf numFmtId="9" fontId="4" fillId="0" borderId="4" xfId="0" applyNumberFormat="1" applyFont="1" applyBorder="1" applyAlignment="1">
      <alignment horizontal="center"/>
    </xf>
    <xf numFmtId="9" fontId="8" fillId="0" borderId="1" xfId="0" applyNumberFormat="1" applyFont="1" applyBorder="1" applyAlignment="1">
      <alignment horizontal="center"/>
    </xf>
    <xf numFmtId="41" fontId="4" fillId="0" borderId="32" xfId="2" applyFont="1" applyFill="1" applyBorder="1" applyAlignment="1"/>
    <xf numFmtId="41" fontId="28" fillId="0" borderId="32" xfId="2" applyFont="1" applyFill="1" applyBorder="1" applyAlignment="1">
      <alignment wrapText="1"/>
    </xf>
    <xf numFmtId="41" fontId="4" fillId="0" borderId="32" xfId="2" applyFont="1" applyFill="1" applyBorder="1"/>
    <xf numFmtId="0" fontId="4" fillId="0" borderId="42" xfId="0" applyFont="1" applyBorder="1"/>
    <xf numFmtId="0" fontId="4" fillId="0" borderId="43" xfId="0" applyFont="1" applyBorder="1"/>
    <xf numFmtId="9" fontId="4" fillId="0" borderId="44" xfId="0" applyNumberFormat="1" applyFont="1" applyBorder="1" applyAlignment="1">
      <alignment horizontal="center"/>
    </xf>
    <xf numFmtId="41" fontId="28" fillId="0" borderId="42" xfId="2" applyFont="1" applyFill="1" applyBorder="1" applyAlignment="1">
      <alignment wrapText="1"/>
    </xf>
    <xf numFmtId="41" fontId="4" fillId="0" borderId="42" xfId="2" applyFont="1" applyFill="1" applyBorder="1"/>
    <xf numFmtId="14" fontId="4" fillId="0" borderId="42" xfId="0" applyNumberFormat="1" applyFont="1" applyBorder="1" applyAlignment="1">
      <alignment horizontal="center" wrapText="1"/>
    </xf>
    <xf numFmtId="0" fontId="4" fillId="0" borderId="42" xfId="0" applyFont="1" applyBorder="1" applyAlignment="1">
      <alignment horizontal="center" wrapText="1"/>
    </xf>
    <xf numFmtId="0" fontId="4" fillId="0" borderId="44" xfId="0" applyFont="1" applyBorder="1"/>
    <xf numFmtId="0" fontId="8" fillId="0" borderId="44" xfId="0" applyFont="1" applyBorder="1" applyAlignment="1">
      <alignment wrapText="1"/>
    </xf>
    <xf numFmtId="9" fontId="8" fillId="0" borderId="43" xfId="0" applyNumberFormat="1" applyFont="1" applyBorder="1" applyAlignment="1">
      <alignment horizontal="center"/>
    </xf>
    <xf numFmtId="41" fontId="8" fillId="0" borderId="43" xfId="2" applyFont="1" applyFill="1" applyBorder="1"/>
    <xf numFmtId="14" fontId="8" fillId="0" borderId="43" xfId="0" applyNumberFormat="1" applyFont="1" applyBorder="1" applyAlignment="1">
      <alignment horizontal="center"/>
    </xf>
    <xf numFmtId="0" fontId="4" fillId="0" borderId="6" xfId="0" applyFont="1" applyBorder="1" applyAlignment="1">
      <alignment vertical="center" wrapText="1"/>
    </xf>
    <xf numFmtId="0" fontId="41" fillId="0" borderId="1" xfId="0" applyFont="1" applyBorder="1" applyAlignment="1">
      <alignment vertical="center"/>
    </xf>
    <xf numFmtId="0" fontId="4" fillId="2" borderId="0" xfId="0" applyFont="1" applyFill="1" applyAlignment="1">
      <alignment vertical="center"/>
    </xf>
    <xf numFmtId="0" fontId="9" fillId="0" borderId="3" xfId="0" applyFont="1" applyBorder="1" applyAlignment="1">
      <alignment horizontal="left" vertical="top" wrapText="1"/>
    </xf>
    <xf numFmtId="49" fontId="11" fillId="0" borderId="3" xfId="0" applyNumberFormat="1" applyFont="1" applyBorder="1" applyAlignment="1">
      <alignment horizontal="center" vertical="center" wrapText="1"/>
    </xf>
    <xf numFmtId="0" fontId="43" fillId="0" borderId="45" xfId="0" applyFont="1" applyBorder="1" applyAlignment="1">
      <alignment horizontal="center" vertical="center" wrapText="1"/>
    </xf>
    <xf numFmtId="172" fontId="42" fillId="0" borderId="1" xfId="2" applyNumberFormat="1" applyFont="1" applyBorder="1" applyProtection="1">
      <protection locked="0"/>
    </xf>
    <xf numFmtId="0" fontId="11" fillId="0" borderId="1" xfId="0" applyFont="1" applyBorder="1" applyAlignment="1">
      <alignment horizontal="center" vertical="top" wrapText="1"/>
    </xf>
    <xf numFmtId="168" fontId="8" fillId="0" borderId="0" xfId="2" applyNumberFormat="1" applyFont="1" applyFill="1" applyBorder="1" applyAlignment="1">
      <alignment horizontal="center" vertical="center" wrapText="1"/>
    </xf>
    <xf numFmtId="0" fontId="0" fillId="0" borderId="1" xfId="0" pivotButton="1" applyBorder="1" applyAlignment="1">
      <alignment horizontal="center" vertical="center"/>
    </xf>
    <xf numFmtId="0" fontId="5" fillId="0" borderId="0" xfId="0" applyFont="1" applyAlignment="1">
      <alignment horizontal="center"/>
    </xf>
    <xf numFmtId="0" fontId="5" fillId="0" borderId="32" xfId="0" applyFont="1" applyBorder="1" applyAlignment="1">
      <alignment horizontal="center"/>
    </xf>
    <xf numFmtId="0" fontId="11" fillId="3" borderId="42" xfId="0" applyFont="1" applyFill="1" applyBorder="1" applyAlignment="1">
      <alignment horizontal="center"/>
    </xf>
    <xf numFmtId="0" fontId="11" fillId="3" borderId="1" xfId="0" applyFont="1" applyFill="1" applyBorder="1" applyAlignment="1">
      <alignment horizontal="center"/>
    </xf>
    <xf numFmtId="0" fontId="11" fillId="0" borderId="13" xfId="0" applyFont="1" applyBorder="1" applyAlignment="1">
      <alignment horizontal="center"/>
    </xf>
    <xf numFmtId="0" fontId="11" fillId="0" borderId="12" xfId="0" applyFont="1" applyBorder="1" applyAlignment="1">
      <alignment horizontal="center"/>
    </xf>
    <xf numFmtId="0" fontId="11" fillId="0" borderId="4" xfId="0" applyFont="1" applyBorder="1" applyAlignment="1">
      <alignment horizontal="center"/>
    </xf>
    <xf numFmtId="0" fontId="5" fillId="0" borderId="9" xfId="0" applyFont="1" applyBorder="1" applyAlignment="1">
      <alignment horizontal="center"/>
    </xf>
    <xf numFmtId="0" fontId="5" fillId="0" borderId="42" xfId="0" applyFont="1" applyBorder="1" applyAlignment="1">
      <alignment horizontal="center"/>
    </xf>
    <xf numFmtId="0" fontId="11" fillId="0" borderId="5" xfId="0" applyFont="1" applyBorder="1" applyAlignment="1">
      <alignment horizontal="center"/>
    </xf>
    <xf numFmtId="3" fontId="4" fillId="0" borderId="4" xfId="0" applyNumberFormat="1" applyFont="1" applyBorder="1" applyAlignment="1">
      <alignment horizontal="right" wrapText="1"/>
    </xf>
    <xf numFmtId="0" fontId="4" fillId="0" borderId="32" xfId="0" applyFont="1" applyBorder="1" applyAlignment="1">
      <alignment horizontal="right"/>
    </xf>
    <xf numFmtId="0" fontId="28" fillId="0" borderId="32" xfId="0" applyFont="1" applyBorder="1" applyAlignment="1">
      <alignment horizontal="right" wrapText="1"/>
    </xf>
    <xf numFmtId="0" fontId="14" fillId="0" borderId="32" xfId="0" applyFont="1" applyBorder="1" applyAlignment="1">
      <alignment horizontal="right" wrapText="1"/>
    </xf>
    <xf numFmtId="0" fontId="4" fillId="0" borderId="42" xfId="0" applyFont="1" applyBorder="1" applyAlignment="1">
      <alignment horizontal="right"/>
    </xf>
    <xf numFmtId="0" fontId="28" fillId="0" borderId="36" xfId="0" applyFont="1" applyBorder="1" applyAlignment="1">
      <alignment horizontal="right" wrapText="1"/>
    </xf>
    <xf numFmtId="0" fontId="8" fillId="0" borderId="44" xfId="0" applyFont="1" applyBorder="1" applyAlignment="1">
      <alignment horizontal="right" wrapText="1"/>
    </xf>
    <xf numFmtId="0" fontId="28" fillId="0" borderId="4" xfId="0" applyFont="1" applyBorder="1" applyAlignment="1">
      <alignment horizontal="right" wrapText="1"/>
    </xf>
    <xf numFmtId="0" fontId="28" fillId="0" borderId="1" xfId="0" applyFont="1" applyBorder="1" applyAlignment="1">
      <alignment horizontal="right" wrapText="1"/>
    </xf>
    <xf numFmtId="0" fontId="28" fillId="0" borderId="37" xfId="0" applyFont="1" applyBorder="1" applyAlignment="1">
      <alignment horizontal="right" wrapText="1"/>
    </xf>
    <xf numFmtId="9" fontId="4" fillId="3" borderId="1" xfId="0" applyNumberFormat="1" applyFont="1" applyFill="1" applyBorder="1" applyAlignment="1">
      <alignment horizontal="center"/>
    </xf>
    <xf numFmtId="0" fontId="5" fillId="3" borderId="1" xfId="0" applyFont="1" applyFill="1" applyBorder="1" applyAlignment="1">
      <alignment horizontal="center"/>
    </xf>
    <xf numFmtId="0" fontId="5" fillId="3" borderId="32" xfId="0" applyFont="1" applyFill="1" applyBorder="1" applyAlignment="1">
      <alignment horizontal="center"/>
    </xf>
    <xf numFmtId="0" fontId="5" fillId="3" borderId="42" xfId="0" applyFont="1" applyFill="1" applyBorder="1" applyAlignment="1">
      <alignment horizontal="center"/>
    </xf>
    <xf numFmtId="0" fontId="6" fillId="3" borderId="43" xfId="0" applyFont="1" applyFill="1" applyBorder="1" applyAlignment="1">
      <alignment horizontal="center"/>
    </xf>
    <xf numFmtId="41" fontId="4" fillId="0" borderId="1" xfId="2" applyFont="1" applyFill="1" applyBorder="1" applyAlignment="1">
      <alignment horizontal="right" vertical="center" wrapText="1"/>
    </xf>
    <xf numFmtId="0" fontId="4" fillId="0" borderId="34" xfId="0" applyFont="1" applyBorder="1" applyAlignment="1">
      <alignment horizontal="left" vertical="center"/>
    </xf>
    <xf numFmtId="0" fontId="8" fillId="0" borderId="6" xfId="0" applyFont="1" applyBorder="1" applyAlignment="1">
      <alignment horizontal="left" vertical="center"/>
    </xf>
    <xf numFmtId="0" fontId="4" fillId="0" borderId="37" xfId="0" applyFont="1" applyBorder="1" applyAlignment="1">
      <alignment horizontal="left" vertical="center" wrapText="1"/>
    </xf>
    <xf numFmtId="14" fontId="4" fillId="0" borderId="32" xfId="0" applyNumberFormat="1" applyFont="1" applyBorder="1" applyAlignment="1">
      <alignment vertical="center" wrapText="1"/>
    </xf>
    <xf numFmtId="0" fontId="4" fillId="0" borderId="32" xfId="0" applyFont="1" applyBorder="1" applyAlignment="1">
      <alignment horizontal="right" vertical="center" wrapText="1"/>
    </xf>
    <xf numFmtId="0" fontId="4" fillId="0" borderId="34" xfId="0" applyFont="1" applyBorder="1" applyAlignment="1">
      <alignment horizontal="left" vertical="center" wrapText="1"/>
    </xf>
    <xf numFmtId="3" fontId="4" fillId="0" borderId="32" xfId="0" applyNumberFormat="1" applyFont="1" applyBorder="1" applyAlignment="1">
      <alignment horizontal="right" vertical="center" wrapText="1"/>
    </xf>
    <xf numFmtId="0" fontId="4" fillId="0" borderId="36" xfId="0" applyFont="1" applyBorder="1" applyAlignment="1">
      <alignment horizontal="left" vertical="center" wrapText="1"/>
    </xf>
    <xf numFmtId="0" fontId="4" fillId="0" borderId="34" xfId="0" applyFont="1" applyBorder="1" applyAlignment="1">
      <alignment horizontal="right" vertical="center" wrapText="1"/>
    </xf>
    <xf numFmtId="0" fontId="9" fillId="0" borderId="1" xfId="0" applyFont="1" applyBorder="1" applyAlignment="1">
      <alignment horizontal="right" vertical="center"/>
    </xf>
    <xf numFmtId="14" fontId="4" fillId="0" borderId="34" xfId="0" applyNumberFormat="1" applyFont="1" applyBorder="1" applyAlignment="1">
      <alignment horizontal="center" wrapText="1"/>
    </xf>
    <xf numFmtId="41" fontId="4" fillId="0" borderId="32" xfId="2" applyFont="1" applyFill="1" applyBorder="1" applyAlignment="1">
      <alignment vertical="center"/>
    </xf>
    <xf numFmtId="9" fontId="4" fillId="0" borderId="32" xfId="0" applyNumberFormat="1" applyFont="1" applyBorder="1" applyAlignment="1">
      <alignment horizontal="right" vertical="center"/>
    </xf>
    <xf numFmtId="14" fontId="4" fillId="0" borderId="32" xfId="0" applyNumberFormat="1" applyFont="1" applyBorder="1" applyAlignment="1">
      <alignment horizontal="center" vertical="center" wrapText="1"/>
    </xf>
    <xf numFmtId="0" fontId="4" fillId="0" borderId="32" xfId="0" applyFont="1" applyBorder="1" applyAlignment="1">
      <alignment horizontal="right" vertical="center"/>
    </xf>
    <xf numFmtId="0" fontId="4" fillId="0" borderId="32" xfId="0" applyFont="1" applyBorder="1" applyAlignment="1">
      <alignment vertical="center"/>
    </xf>
    <xf numFmtId="41" fontId="28" fillId="0" borderId="32" xfId="2" applyFont="1" applyFill="1" applyBorder="1" applyAlignment="1">
      <alignment vertical="center" wrapText="1"/>
    </xf>
    <xf numFmtId="41" fontId="28" fillId="0" borderId="42" xfId="2" applyFont="1" applyFill="1" applyBorder="1" applyAlignment="1">
      <alignment vertical="center" wrapText="1"/>
    </xf>
    <xf numFmtId="9" fontId="4" fillId="0" borderId="44" xfId="0" applyNumberFormat="1" applyFont="1" applyBorder="1" applyAlignment="1">
      <alignment horizontal="right" vertical="center"/>
    </xf>
    <xf numFmtId="14" fontId="4" fillId="0" borderId="42" xfId="0" applyNumberFormat="1" applyFont="1" applyBorder="1" applyAlignment="1">
      <alignment horizontal="center" vertical="center" wrapText="1"/>
    </xf>
    <xf numFmtId="0" fontId="4" fillId="0" borderId="42" xfId="0" applyFont="1" applyBorder="1" applyAlignment="1">
      <alignment vertical="center"/>
    </xf>
    <xf numFmtId="9" fontId="4" fillId="0" borderId="4" xfId="0" applyNumberFormat="1" applyFont="1" applyBorder="1" applyAlignment="1">
      <alignment horizontal="right" vertical="center"/>
    </xf>
    <xf numFmtId="41" fontId="8" fillId="0" borderId="43" xfId="2" applyFont="1" applyFill="1" applyBorder="1" applyAlignment="1">
      <alignment vertical="center"/>
    </xf>
    <xf numFmtId="9" fontId="8" fillId="0" borderId="43" xfId="0" applyNumberFormat="1" applyFont="1" applyBorder="1" applyAlignment="1">
      <alignment horizontal="right" vertical="center"/>
    </xf>
    <xf numFmtId="14" fontId="8" fillId="0" borderId="43" xfId="0" applyNumberFormat="1" applyFont="1" applyBorder="1" applyAlignment="1">
      <alignment horizontal="center" vertical="center"/>
    </xf>
    <xf numFmtId="0" fontId="8" fillId="0" borderId="43" xfId="0" applyFont="1" applyBorder="1" applyAlignment="1">
      <alignment horizontal="right" vertical="center"/>
    </xf>
    <xf numFmtId="9" fontId="8" fillId="0" borderId="1" xfId="0" applyNumberFormat="1" applyFont="1" applyBorder="1" applyAlignment="1">
      <alignment horizontal="right" vertical="center"/>
    </xf>
    <xf numFmtId="14" fontId="28"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1" fontId="0" fillId="0" borderId="1" xfId="0" applyNumberFormat="1" applyBorder="1" applyAlignment="1">
      <alignment horizontal="center" vertical="center" wrapText="1"/>
    </xf>
    <xf numFmtId="41" fontId="0" fillId="0" borderId="1" xfId="0" applyNumberFormat="1" applyBorder="1"/>
    <xf numFmtId="0" fontId="18" fillId="0" borderId="0" xfId="0" applyFont="1" applyAlignment="1">
      <alignment horizontal="left"/>
    </xf>
    <xf numFmtId="0" fontId="5" fillId="0" borderId="0" xfId="0" applyFont="1" applyAlignment="1">
      <alignment horizontal="center"/>
    </xf>
    <xf numFmtId="0" fontId="4" fillId="0" borderId="0" xfId="0" applyFont="1" applyAlignment="1">
      <alignment horizontal="left" vertical="center" wrapText="1"/>
    </xf>
    <xf numFmtId="0" fontId="16" fillId="0" borderId="0" xfId="0" applyFont="1" applyAlignment="1">
      <alignment horizontal="left" wrapText="1"/>
    </xf>
    <xf numFmtId="0" fontId="16" fillId="0" borderId="11" xfId="0" applyFont="1" applyBorder="1" applyAlignment="1">
      <alignment horizontal="left" wrapText="1"/>
    </xf>
    <xf numFmtId="3" fontId="5" fillId="0" borderId="1" xfId="0" applyNumberFormat="1" applyFont="1" applyBorder="1" applyAlignment="1">
      <alignment horizontal="center"/>
    </xf>
    <xf numFmtId="0" fontId="17" fillId="0" borderId="0" xfId="0" applyFont="1" applyAlignment="1">
      <alignment horizontal="left" wrapText="1"/>
    </xf>
    <xf numFmtId="0" fontId="5" fillId="0" borderId="6"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26" fillId="0" borderId="0" xfId="0" applyFont="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xf numFmtId="0" fontId="3" fillId="9" borderId="17" xfId="0" applyFont="1" applyFill="1" applyBorder="1" applyAlignment="1">
      <alignment horizontal="center"/>
    </xf>
    <xf numFmtId="0" fontId="3" fillId="9" borderId="18" xfId="0" applyFont="1" applyFill="1" applyBorder="1" applyAlignment="1">
      <alignment horizontal="center"/>
    </xf>
    <xf numFmtId="0" fontId="3" fillId="9" borderId="19" xfId="0" applyFont="1" applyFill="1" applyBorder="1" applyAlignment="1">
      <alignment horizontal="center"/>
    </xf>
    <xf numFmtId="0" fontId="3" fillId="10" borderId="17" xfId="0" applyFont="1" applyFill="1" applyBorder="1" applyAlignment="1">
      <alignment horizontal="center"/>
    </xf>
    <xf numFmtId="0" fontId="3" fillId="10" borderId="18" xfId="0" applyFont="1" applyFill="1" applyBorder="1" applyAlignment="1">
      <alignment horizontal="center"/>
    </xf>
    <xf numFmtId="0" fontId="3" fillId="10" borderId="19"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0" fontId="28" fillId="0" borderId="3" xfId="0" applyFont="1" applyBorder="1" applyAlignment="1">
      <alignment horizontal="left" vertical="center" wrapText="1"/>
    </xf>
    <xf numFmtId="0" fontId="0" fillId="2" borderId="15" xfId="0" applyFill="1" applyBorder="1" applyAlignment="1">
      <alignment horizontal="center"/>
    </xf>
    <xf numFmtId="0" fontId="0" fillId="2" borderId="31" xfId="0" applyFill="1" applyBorder="1" applyAlignment="1">
      <alignment horizontal="center"/>
    </xf>
    <xf numFmtId="0" fontId="0" fillId="2" borderId="16" xfId="0" applyFill="1" applyBorder="1" applyAlignment="1">
      <alignment horizontal="center"/>
    </xf>
    <xf numFmtId="0" fontId="4" fillId="2" borderId="1" xfId="0" applyFont="1" applyFill="1" applyBorder="1" applyAlignment="1">
      <alignment horizontal="left" wrapText="1"/>
    </xf>
    <xf numFmtId="0" fontId="4" fillId="2" borderId="6" xfId="0" applyFont="1" applyFill="1" applyBorder="1" applyAlignment="1">
      <alignment horizontal="left" wrapText="1"/>
    </xf>
    <xf numFmtId="0" fontId="5" fillId="2" borderId="6" xfId="0" applyFont="1" applyFill="1" applyBorder="1" applyAlignment="1">
      <alignment horizontal="center"/>
    </xf>
    <xf numFmtId="0" fontId="5" fillId="2" borderId="4" xfId="0" applyFont="1" applyFill="1" applyBorder="1" applyAlignment="1">
      <alignment horizontal="center"/>
    </xf>
    <xf numFmtId="0" fontId="11" fillId="0" borderId="1" xfId="0" applyFont="1" applyBorder="1" applyAlignment="1">
      <alignment horizontal="center" vertical="center" wrapText="1"/>
    </xf>
    <xf numFmtId="0" fontId="28"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0" borderId="15" xfId="0" applyFont="1" applyBorder="1" applyAlignment="1">
      <alignment horizontal="center"/>
    </xf>
    <xf numFmtId="0" fontId="5" fillId="0" borderId="16" xfId="0" applyFont="1" applyBorder="1" applyAlignment="1">
      <alignment horizontal="center"/>
    </xf>
    <xf numFmtId="0" fontId="5" fillId="2" borderId="6"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0" borderId="26" xfId="0" applyFont="1" applyBorder="1" applyAlignment="1">
      <alignment horizontal="center"/>
    </xf>
    <xf numFmtId="0" fontId="5" fillId="0" borderId="27" xfId="0" applyFont="1" applyBorder="1" applyAlignment="1">
      <alignment horizontal="center"/>
    </xf>
    <xf numFmtId="0" fontId="5" fillId="2" borderId="6" xfId="0" applyFont="1" applyFill="1" applyBorder="1" applyAlignment="1">
      <alignment horizontal="left" wrapText="1"/>
    </xf>
    <xf numFmtId="0" fontId="5" fillId="2" borderId="30" xfId="0" applyFont="1" applyFill="1" applyBorder="1" applyAlignment="1">
      <alignment horizontal="left" wrapText="1"/>
    </xf>
    <xf numFmtId="0" fontId="32" fillId="0" borderId="0" xfId="0" applyFont="1" applyAlignment="1">
      <alignment horizontal="center" vertical="center" wrapText="1"/>
    </xf>
  </cellXfs>
  <cellStyles count="11">
    <cellStyle name="Millares" xfId="1" builtinId="3"/>
    <cellStyle name="Millares [0]" xfId="2" builtinId="6"/>
    <cellStyle name="Millares 10" xfId="10" xr:uid="{9FE625F5-0B22-4276-9E1F-1377F4E566AB}"/>
    <cellStyle name="Millares 2" xfId="5" xr:uid="{9210F908-9323-4CB3-8708-A856E8850CD0}"/>
    <cellStyle name="Millares 2 6" xfId="6" xr:uid="{C05D50E4-7429-4759-A348-57DCED39A5A8}"/>
    <cellStyle name="Millares 2 8" xfId="7" xr:uid="{78F9E723-9BBF-4E5D-8791-8FA1E3BC2E1E}"/>
    <cellStyle name="Millares 2 9" xfId="9" xr:uid="{AFA73D2D-33E8-4D30-8A5D-B594F5C13506}"/>
    <cellStyle name="Millares 7" xfId="8" xr:uid="{481693B7-D96A-4C58-8C11-E7C472C42944}"/>
    <cellStyle name="Moneda [0]" xfId="3" builtinId="7"/>
    <cellStyle name="Normal" xfId="0" builtinId="0"/>
    <cellStyle name="Porcentaje" xfId="4" builtinId="5"/>
  </cellStyles>
  <dxfs count="345">
    <dxf>
      <numFmt numFmtId="33"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numFmt numFmtId="33" formatCode="_ * #,##0_ ;_ * \-#,##0_ ;_ * &quot;-&quot;_ ;_ @_ "/>
    </dxf>
    <dxf>
      <numFmt numFmtId="33"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numFmt numFmtId="33"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numFmt numFmtId="33"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vertical="center"/>
    </dxf>
    <dxf>
      <alignment vertical="center"/>
    </dxf>
    <dxf>
      <alignment horizontal="center"/>
    </dxf>
    <dxf>
      <alignment horizontal="center"/>
    </dxf>
    <dxf>
      <numFmt numFmtId="33" formatCode="_ * #,##0_ ;_ * \-#,##0_ ;_ * &quot;-&quot;_ ;_ @_ "/>
    </dxf>
    <dxf>
      <numFmt numFmtId="33" formatCode="_ * #,##0_ ;_ * \-#,##0_ ;_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na Godoy" refreshedDate="45666.688694444441" createdVersion="8" refreshedVersion="8" minRefreshableVersion="3" recordCount="290" xr:uid="{48230735-5AE3-4BEA-A3B5-D27D806177BD}">
  <cacheSource type="worksheet">
    <worksheetSource ref="A1:Z291" sheet="Detalle de garantías"/>
  </cacheSource>
  <cacheFields count="26">
    <cacheField name="Tipo producto" numFmtId="0">
      <sharedItems count="5">
        <s v="COMEX"/>
        <s v="FACTORING"/>
        <s v="CONFIRMING"/>
        <s v="CREDITO"/>
        <s v="LEASING"/>
      </sharedItems>
    </cacheField>
    <cacheField name="Tipo Garantia" numFmtId="0">
      <sharedItems count="12">
        <s v="WARRANTS"/>
        <s v="DEPOSITO A PLAZO"/>
        <s v="POLIZA CLIENTE "/>
        <s v="POLIZA CREDITO FINAN INV"/>
        <s v="POLIZA CREDITO"/>
        <s v="HIPOTECA"/>
        <s v="PRENDA"/>
        <s v="KP"/>
        <s v="FOGAIN"/>
        <s v="PROINVERSION"/>
        <s v="FOGAIN "/>
        <s v="PROINVERSION "/>
      </sharedItems>
    </cacheField>
    <cacheField name="Descripcion producto" numFmtId="0">
      <sharedItems count="15">
        <s v=" COMEX GTIA.  WARRANT EN U$"/>
        <s v="RD GTIA.  WARRANT EN U$ "/>
        <s v="OP. CREDITO  + DEPOSITO A PLAZO"/>
        <s v="COMEX CON POLIZA DE CLIENTE"/>
        <s v="OP. DE FACTORING CON POLIZA CREDITO FINAN.  INV"/>
        <s v="CONF CON PAGARE + POLIZA DE CREDITO"/>
        <s v="CREDITO EXP GTIA. POLIZA DE CREDITO"/>
        <s v="OP. FACTORING GTIA. HIPOTECA"/>
        <s v="OP. FACTORING GTIA. PRVEHIC"/>
        <s v="OP. FACTORING RD GTIA. HIPOTECA"/>
        <s v="CAPITAL PREFERENTE + POLIZA"/>
        <s v="OP. LEASING GTIA. PRVEHIC"/>
        <s v="RD LEASING GTIA. HIPOTECA"/>
        <s v="OP. LEASING GTIA. CORFO"/>
        <s v="OP. CREDITO GTIA. CORFO"/>
      </sharedItems>
    </cacheField>
    <cacheField name="T/G" numFmtId="0">
      <sharedItems/>
    </cacheField>
    <cacheField name="Grupo" numFmtId="0">
      <sharedItems count="233">
        <s v="V. Echeverria"/>
        <s v="Multiwireless"/>
        <s v="Cauquenes"/>
        <s v="Interlog"/>
        <s v="Casa Silva"/>
        <s v="Eurotrading"/>
        <s v="Politex"/>
        <s v="Multimecanica"/>
        <s v="Terramar "/>
        <s v="Aceites"/>
        <s v="Tecnopapel"/>
        <s v="Marsella"/>
        <s v="Asland"/>
        <s v="Entre Rios "/>
        <s v="Collipulli "/>
        <s v="Antawara"/>
        <s v="Aninat"/>
        <s v="Semar"/>
        <s v="Ozmo"/>
        <s v="Sta. Elena"/>
        <s v="Villegas"/>
        <s v="Maq. Herrera"/>
        <s v="Jmolina"/>
        <s v="Ancona"/>
        <s v="Transp. Mamani"/>
        <s v="Heriberto Araos"/>
        <s v="B-Egetales"/>
        <s v="Globalmix"/>
        <s v="Transp Jaime David"/>
        <s v="La Cruz"/>
        <s v="Zañartu"/>
        <s v="Uno Norte "/>
        <s v="Los Alerces "/>
        <s v="Walker"/>
        <s v="Olivares"/>
        <s v="Gregorio"/>
        <s v="Luco"/>
        <s v="Sur Veintiseis"/>
        <s v="Kruger "/>
        <s v="Soc. Rio Maule "/>
        <s v="Alce Uno"/>
        <s v="Sisa"/>
        <s v="Universo"/>
        <s v="Clean"/>
        <s v="D&amp;M"/>
        <s v="Scaff"/>
        <s v="Opazo"/>
        <s v="Rojas"/>
        <s v="Maq Fuentes"/>
        <s v="Tardon"/>
        <s v="Latorre"/>
        <s v="Unicardio"/>
        <s v="Maroti"/>
        <s v="San Jose"/>
        <s v="Estetica Valle"/>
        <s v="Maria"/>
        <s v="Cribach"/>
        <s v="Calafquen"/>
        <s v="Sanadent"/>
        <s v="San Pedro"/>
        <s v="Dominga"/>
        <s v="Cam"/>
        <s v="Mineros Cortes"/>
        <s v="Inv. Cardio"/>
        <s v="Fund Olivares"/>
        <s v="Fund Carvajal"/>
        <s v="Fund Muñoz"/>
        <s v="Fenix"/>
        <s v="Cgi"/>
        <s v="Equip Renal"/>
        <s v="Disaustral"/>
        <s v="Santivape"/>
        <s v="Kropsys"/>
        <s v="Nettle"/>
        <s v="Hiparia"/>
        <s v="Nativas"/>
        <s v="Cataldo"/>
        <s v="Yosam"/>
        <s v="Fosko"/>
        <s v="Matriceria"/>
        <s v="Milko"/>
        <s v="Gohe"/>
        <s v="TC"/>
        <s v="Gonzalez"/>
        <s v="Frenillos"/>
        <s v="Fernandez"/>
        <s v="Tranzunur"/>
        <s v="Aseo Aromos"/>
        <s v="Yeah"/>
        <s v="Valdes"/>
        <s v="Ruiz"/>
        <s v="Greve"/>
        <s v="Izaje"/>
        <s v="Veterinaria Yanina"/>
        <s v="Orellana"/>
        <s v="Soc. Española"/>
        <s v="Ciba"/>
        <s v="Aquez"/>
        <s v="Norte"/>
        <s v="JR"/>
        <s v="Transp. Pamela "/>
        <s v="Diseño "/>
        <s v="Ferramenta"/>
        <s v="Henriquez"/>
        <s v="Myj"/>
        <s v="Bastian"/>
        <s v="Tdh"/>
        <s v="Megal"/>
        <s v="Mediación"/>
        <s v="Osmar"/>
        <s v="Ascon"/>
        <s v="Transp Leo"/>
        <s v="Paucar"/>
        <s v="Lorenzo"/>
        <s v="Cruzero"/>
        <s v="Mad. Cordillera"/>
        <s v="Transp. Gallardo"/>
        <s v="R M Ortodoncia"/>
        <s v="Fast Rental"/>
        <s v="Infinity"/>
        <s v="Gallardo"/>
        <s v="Intergrade"/>
        <s v="Aliwen"/>
        <s v="Arancibia"/>
        <s v="Renta North"/>
        <s v="Maq. Fernandez"/>
        <s v="Carguios"/>
        <s v="Rivera"/>
        <s v="Sepulveda "/>
        <s v="Obras  Hector"/>
        <s v="Tapia"/>
        <s v="Espejo"/>
        <s v="M &amp; D"/>
        <s v="Amta"/>
        <s v="Seal"/>
        <s v="Jcmg "/>
        <s v="Transp. Lopez"/>
        <s v="Alrassi"/>
        <s v="Reinos"/>
        <s v="Centro Integral"/>
        <s v="Soto y Vegara"/>
        <s v="Lazcano"/>
        <s v="Kaiken"/>
        <s v="Lara"/>
        <s v="Bioantu"/>
        <s v="Macfran"/>
        <s v="Tresur"/>
        <s v="Quiroz"/>
        <s v="Salamanca"/>
        <s v="MRC "/>
        <s v="Argel"/>
        <s v="Traman"/>
        <s v="Kaplan"/>
        <s v="Windows"/>
        <s v="Aridos JR"/>
        <s v="Correntoso"/>
        <s v="Chavarria"/>
        <s v="Geobus"/>
        <s v="Toro"/>
        <s v="Aguimora"/>
        <s v="Marte"/>
        <s v="Euroandina"/>
        <s v="Diaz"/>
        <s v="Peralta"/>
        <s v="Aseo Cordillera"/>
        <s v="R y R"/>
        <s v="Cono Sur"/>
        <s v="New"/>
        <s v="Proy. Valderrama"/>
        <s v="VCM"/>
        <s v="Brenni"/>
        <s v="Quenaya"/>
        <s v="Torres "/>
        <s v="Tempano"/>
        <s v="Avello"/>
        <s v="Clinico Vida"/>
        <s v="Montaña"/>
        <s v="Adkr"/>
        <s v="Rofil"/>
        <s v="MT Rental"/>
        <s v="Gallardo Limitada"/>
        <s v="Gla "/>
        <s v="S&amp;G"/>
        <s v="Casanga"/>
        <s v="Gamo"/>
        <s v="Ingenieria Y Electricidad Rp Electric"/>
        <s v="Mc Aridos"/>
        <s v="Novaxiona"/>
        <s v="Obtibrans"/>
        <s v="Von Unger"/>
        <s v="Serv Electricos"/>
        <s v="Inv. Sepulveda"/>
        <s v="Mecamin"/>
        <s v="Lisi"/>
        <s v="Cahemar"/>
        <s v="Zambrano"/>
        <s v="Andino"/>
        <s v="Sofamar"/>
        <s v="Nahuelquin"/>
        <s v="Serv. Integrales"/>
        <s v="Tecnomec"/>
        <s v="Leidy Toledo"/>
        <s v="Bon Cas"/>
        <s v="Cafetero"/>
        <s v="GPS"/>
        <s v="L Y L"/>
        <s v="Codiver"/>
        <s v="Jacqueline"/>
        <s v="Muñoz"/>
        <s v="Atlanta"/>
        <s v="Rigelec"/>
        <s v="Optimizo"/>
        <s v="HG3"/>
        <s v="Aceros Tarapaca"/>
        <s v="Crustanic"/>
        <s v="MRM"/>
        <s v="MTN"/>
        <s v="Thomas"/>
        <s v="Mci Electrica"/>
        <s v="Procesos Min"/>
        <s v="Luis  Cardenas"/>
        <s v="Acla"/>
        <s v="Catalan "/>
        <s v="Deposito"/>
        <s v="Vivallos"/>
        <s v="Sociedad  Vargas"/>
        <s v="Rocktech"/>
        <s v="Rios"/>
        <s v="Matamala"/>
        <s v="Bolados"/>
        <s v="Simef"/>
        <s v="Amaro"/>
        <s v="Bruja"/>
      </sharedItems>
    </cacheField>
    <cacheField name="Rut" numFmtId="0">
      <sharedItems containsMixedTypes="1" containsNumber="1" containsInteger="1" minValue="77628899" maxValue="77628899"/>
    </cacheField>
    <cacheField name="Razón social cliente" numFmtId="0">
      <sharedItems/>
    </cacheField>
    <cacheField name="Monto Doctos $" numFmtId="0">
      <sharedItems containsString="0" containsBlank="1" containsNumber="1" minValue="130900" maxValue="3931439969"/>
    </cacheField>
    <cacheField name="Saldo deuda $" numFmtId="0">
      <sharedItems containsString="0" containsBlank="1" containsNumber="1" minValue="0" maxValue="3931439969"/>
    </cacheField>
    <cacheField name="Monto garantizado $" numFmtId="0">
      <sharedItems containsString="0" containsBlank="1" containsNumber="1" minValue="0" maxValue="3931439969"/>
    </cacheField>
    <cacheField name="Cobertura" numFmtId="9">
      <sharedItems containsString="0" containsBlank="1" containsNumber="1" minValue="9.063964448977789E-2" maxValue="1"/>
    </cacheField>
    <cacheField name="Cia/Propietario" numFmtId="0">
      <sharedItems/>
    </cacheField>
    <cacheField name="Vcto Gtia" numFmtId="0">
      <sharedItems containsDate="1" containsBlank="1" containsMixedTypes="1" minDate="2023-05-22T00:00:00" maxDate="2029-01-11T00:00:00"/>
    </cacheField>
    <cacheField name="Descripción" numFmtId="0">
      <sharedItems containsBlank="1" longText="1"/>
    </cacheField>
    <cacheField name="Sucursal" numFmtId="0">
      <sharedItems containsBlank="1"/>
    </cacheField>
    <cacheField name="Tasación en UF ( valor liquidacion)" numFmtId="0">
      <sharedItems containsBlank="1" containsMixedTypes="1" containsNumber="1" minValue="78" maxValue="144250"/>
    </cacheField>
    <cacheField name="Gtía, Val liquid $" numFmtId="0">
      <sharedItems containsString="0" containsBlank="1" containsNumber="1" minValue="464630.10752000002" maxValue="5541607532.5"/>
    </cacheField>
    <cacheField name="Tasación en UF (valor Comercial)" numFmtId="0">
      <sharedItems containsString="0" containsBlank="1" containsNumber="1" minValue="195" maxValue="206072"/>
    </cacheField>
    <cacheField name="Tasacion en $ (Valor comercial)" numFmtId="0">
      <sharedItems containsString="0" containsBlank="1" containsNumber="1" minValue="0" maxValue="7916604141.6800003"/>
    </cacheField>
    <cacheField name="Fecha Tasación y o Valor  Comercial" numFmtId="0">
      <sharedItems containsDate="1" containsBlank="1" containsMixedTypes="1" minDate="2018-05-28T00:00:00" maxDate="2024-12-10T00:00:00"/>
    </cacheField>
    <cacheField name="Modelo Vehiculo" numFmtId="0">
      <sharedItems containsBlank="1"/>
    </cacheField>
    <cacheField name="Patente" numFmtId="0">
      <sharedItems containsBlank="1" containsMixedTypes="1" containsNumber="1" minValue="478.31900000000002" maxValue="478.31900000000002"/>
    </cacheField>
    <cacheField name="Observaciones" numFmtId="0">
      <sharedItems containsBlank="1" containsMixedTypes="1" containsNumber="1" minValue="3901" maxValue="16386362.315370003"/>
    </cacheField>
    <cacheField name="Cant.de cert" numFmtId="0">
      <sharedItems containsString="0" containsBlank="1" containsNumber="1" containsInteger="1" minValue="1" maxValue="4"/>
    </cacheField>
    <cacheField name="Tip. Doc." numFmtId="0">
      <sharedItems containsBlank="1"/>
    </cacheField>
    <cacheField name="Vcto Docto" numFmtId="0">
      <sharedItems containsDate="1" containsBlank="1" containsMixedTypes="1" minDate="2024-08-16T00:00:00" maxDate="2026-05-1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0">
  <r>
    <x v="0"/>
    <x v="0"/>
    <x v="0"/>
    <s v="E"/>
    <x v="0"/>
    <s v="78.334.060-7"/>
    <s v="Viña Echeverria Ltda."/>
    <n v="70566291"/>
    <n v="70566291"/>
    <n v="70566291"/>
    <n v="1"/>
    <s v="Transwarrants"/>
    <d v="2025-03-31T00:00:00"/>
    <s v="Vino tinto en barricas  por Vale de  prenda N°22330 por  U$91.627,17"/>
    <s v="G. Empresas"/>
    <m/>
    <n v="90905148"/>
    <m/>
    <m/>
    <m/>
    <m/>
    <m/>
    <s v="VP Endosado a Euro por Op.232605 del 25/10/24"/>
    <n v="1"/>
    <s v="XW"/>
    <d v="2025-02-25T00:00:00"/>
  </r>
  <r>
    <x v="0"/>
    <x v="0"/>
    <x v="0"/>
    <s v="E"/>
    <x v="0"/>
    <s v="78.334.060-7"/>
    <s v="Viña Echeverria Ltda."/>
    <n v="88454651"/>
    <n v="88454651"/>
    <n v="88454651"/>
    <n v="1"/>
    <s v="Transwarrants"/>
    <d v="2025-03-31T00:00:00"/>
    <s v="Vino tinto  y blanco sin embotellar y en barricas   por Vale de  prenda N°22417 por  U$100.889,04"/>
    <s v="G. Empresas"/>
    <m/>
    <n v="100094034"/>
    <m/>
    <m/>
    <m/>
    <m/>
    <m/>
    <s v="VP Endosado a Euro por Op.233846 del 12/11/2024"/>
    <n v="1"/>
    <s v="XW"/>
    <d v="2025-03-15T00:00:00"/>
  </r>
  <r>
    <x v="0"/>
    <x v="0"/>
    <x v="0"/>
    <s v="E"/>
    <x v="0"/>
    <s v="78.334.060-7"/>
    <s v="Viña Echeverria Ltda."/>
    <n v="97265957"/>
    <n v="97265957"/>
    <n v="97265957"/>
    <n v="1"/>
    <s v="Transwarrants"/>
    <d v="2025-03-31T00:00:00"/>
    <s v="Vino tinto  y blanco sin embotellar y en barricas   por Vale de  prenda N°22428 por  U$123.500,56"/>
    <s v="G. Empresas"/>
    <m/>
    <n v="122527376"/>
    <m/>
    <m/>
    <m/>
    <m/>
    <m/>
    <s v="VP Endosado a Euro por Op. 233942 del 13/11/2024"/>
    <n v="1"/>
    <s v="XW"/>
    <d v="2025-03-18T00:00:00"/>
  </r>
  <r>
    <x v="0"/>
    <x v="0"/>
    <x v="0"/>
    <s v="E"/>
    <x v="0"/>
    <s v="78.334.060-7"/>
    <s v="Viña Echeverria Ltda."/>
    <n v="61010915"/>
    <n v="61010915"/>
    <n v="61010915"/>
    <n v="1"/>
    <s v="Transwarrants"/>
    <d v="2025-06-07T00:00:00"/>
    <s v="Vino tinto  y blanco sin embotellado, Varietal   por Vale de  prenda N°22766  por  U$87.850,96"/>
    <s v="G. Empresas"/>
    <m/>
    <n v="87158694"/>
    <m/>
    <m/>
    <m/>
    <m/>
    <m/>
    <s v="VP Endosado a Euro por Op. 236014  del 10/12/2024"/>
    <n v="1"/>
    <s v="XW"/>
    <d v="2025-04-09T00:00:00"/>
  </r>
  <r>
    <x v="0"/>
    <x v="0"/>
    <x v="0"/>
    <s v="E"/>
    <x v="0"/>
    <s v="78.334.060-7"/>
    <s v="Viña Echeverria Ltda."/>
    <n v="44949891"/>
    <n v="44949891"/>
    <n v="44949891"/>
    <n v="1"/>
    <s v="Transwarrants"/>
    <d v="2025-06-16T00:00:00"/>
    <s v="Vino tinto  y blanco sin embotellar y en barricas   por Vale de  prenda N°22772 por  U$54.310,30"/>
    <s v="G. Empresas"/>
    <m/>
    <n v="53882335"/>
    <m/>
    <m/>
    <m/>
    <m/>
    <m/>
    <s v="VP Endosado a Euro por Op. 236014  del 10/12/2024"/>
    <n v="1"/>
    <s v="XW"/>
    <d v="2025-04-09T00:00:00"/>
  </r>
  <r>
    <x v="1"/>
    <x v="0"/>
    <x v="1"/>
    <s v="E"/>
    <x v="1"/>
    <s v="77.517.261-4"/>
    <s v="Comercializadora Multiwireless  SPA"/>
    <n v="214464090"/>
    <n v="214464090"/>
    <n v="214464090"/>
    <n v="1"/>
    <s v="Tattersall Warrants"/>
    <d v="2025-03-09T00:00:00"/>
    <s v="Celulares xiaomi  por NUEVO    Vale de prenda Nº 751 por U$360.074.-"/>
    <s v="G. Empresas"/>
    <m/>
    <n v="357236617"/>
    <m/>
    <m/>
    <s v="ASOCIADA CON POLIZA "/>
    <m/>
    <s v="Op. 218744 RD SE CAMBIO VP POR 622  (DOS ALZAMIENTOS POR 60.000 "/>
    <s v="Con poliza de credito, Endoso n°9, Póliza No. TCU22-40043-026   Op. 3600"/>
    <n v="1"/>
    <s v="RD"/>
    <d v="2025-03-20T00:00:00"/>
  </r>
  <r>
    <x v="1"/>
    <x v="1"/>
    <x v="2"/>
    <s v="E"/>
    <x v="2"/>
    <s v="99.580.390-9"/>
    <s v="Constructora Cauquenes S.A. "/>
    <n v="2570000"/>
    <n v="2570000"/>
    <n v="2570000"/>
    <n v="1"/>
    <s v="Banco  Security  dep plazo"/>
    <d v="2024-12-31T00:00:00"/>
    <s v="CREDITO C1+DEPOSITO PLAZO.  Factoring nacional + deposito a plazo renovable a 89 días - endosado a Euro.  deposito N°926284735"/>
    <s v="Rancagua"/>
    <m/>
    <n v="8650740"/>
    <m/>
    <m/>
    <m/>
    <m/>
    <m/>
    <s v="Op. N°  217536 del 19/03/24, endoso de deposito a Euro"/>
    <n v="1"/>
    <s v="C1"/>
    <d v="2025-01-17T00:00:00"/>
  </r>
  <r>
    <x v="1"/>
    <x v="1"/>
    <x v="2"/>
    <s v="E"/>
    <x v="2"/>
    <s v="99.580.390-9"/>
    <s v="Constructora Cauquenes S.A. "/>
    <m/>
    <m/>
    <m/>
    <m/>
    <s v="Banco de Chile -Deposito a plazo"/>
    <d v="2024-12-31T00:00:00"/>
    <s v="CREDITO C1+DEPOSITO PLAZO.  Factoring nacional + deposito a plazo renovable a 30 días endosado a Euro  N°27-4"/>
    <s v="Rancagua"/>
    <m/>
    <n v="8600000"/>
    <m/>
    <m/>
    <m/>
    <m/>
    <m/>
    <s v="Op. N°  217536 del 19/03/24, endoso de deposito a Euro"/>
    <n v="1"/>
    <s v="C1"/>
    <d v="2025-01-17T00:00:00"/>
  </r>
  <r>
    <x v="0"/>
    <x v="2"/>
    <x v="3"/>
    <s v="E"/>
    <x v="3"/>
    <s v="96.911.210-8"/>
    <s v="Interlog Paper Spa"/>
    <n v="259371104"/>
    <n v="238090229"/>
    <n v="214281206.09999999"/>
    <n v="0.9"/>
    <s v="Compañía de seguros de Credito Continental S.A. "/>
    <d v="2024-11-30T00:00:00"/>
    <s v="FI POLIZA + FLUJO.  Factoring internacional con poliza de credito "/>
    <s v="G. Empresas"/>
    <m/>
    <n v="214281206.09999999"/>
    <m/>
    <m/>
    <m/>
    <m/>
    <m/>
    <s v="Op.  -230410-233561-234357-232838 del   30/09/24 al 29/10/24, endoso de poliza a Euro"/>
    <n v="1"/>
    <s v="X4"/>
    <d v="2025-02-17T00:00:00"/>
  </r>
  <r>
    <x v="0"/>
    <x v="2"/>
    <x v="3"/>
    <s v="E"/>
    <x v="4"/>
    <s v="78.945.100-1"/>
    <s v="Viña Casa Silva S.A. "/>
    <n v="213150454"/>
    <n v="213150454"/>
    <n v="191835408.59999999"/>
    <n v="0.9"/>
    <s v="Compañía de seguros de Credito Continental S.A. "/>
    <d v="2026-03-30T00:00:00"/>
    <s v="FI POLIZA + FLUJO.  Factoring internacional con poliza de credito "/>
    <s v="Rancagua"/>
    <m/>
    <n v="191835408.59999999"/>
    <m/>
    <m/>
    <m/>
    <m/>
    <m/>
    <s v="Op. 232944-233491-234414-235655 del 30/10/24 al 05/12/24"/>
    <n v="1"/>
    <s v="X4"/>
    <d v="2025-02-06T00:00:00"/>
  </r>
  <r>
    <x v="1"/>
    <x v="3"/>
    <x v="4"/>
    <s v="E"/>
    <x v="5"/>
    <s v="77.367.664-K"/>
    <s v="Eurotrading Spa"/>
    <n v="710380070"/>
    <n v="505272604"/>
    <n v="429481713.39999998"/>
    <n v="0.85"/>
    <s v="Solunión Chile Seguros  de Creditos S.A."/>
    <d v="2025-07-31T00:00:00"/>
    <s v="FZ -PS DOL GAR POLIZA"/>
    <s v="G. Empresas"/>
    <m/>
    <n v="429481713.39999998"/>
    <m/>
    <m/>
    <m/>
    <m/>
    <s v="VARIAS OP"/>
    <s v="POLIZA  FIRMADA "/>
    <n v="1"/>
    <s v="PS"/>
    <d v="2025-04-04T00:00:00"/>
  </r>
  <r>
    <x v="2"/>
    <x v="4"/>
    <x v="5"/>
    <s v="E"/>
    <x v="6"/>
    <s v="96.777.810-9"/>
    <s v="Politex S.A."/>
    <n v="1001507568"/>
    <n v="900773845"/>
    <n v="720619076"/>
    <n v="0.8"/>
    <s v="Cia. Davies Insunance Limited"/>
    <d v="2025-05-15T00:00:00"/>
    <s v="OP CONF Con poliza credito internacional "/>
    <s v="G. Empresas"/>
    <m/>
    <n v="720619076"/>
    <m/>
    <m/>
    <m/>
    <m/>
    <s v="Op.-4933-5003-5106-5115-5137-5170-5278"/>
    <s v="Endoso de Transacción N°1,  Póliza N°TCU22-40043-026"/>
    <n v="1"/>
    <s v="FX"/>
    <d v="2025-04-09T00:00:00"/>
  </r>
  <r>
    <x v="2"/>
    <x v="4"/>
    <x v="5"/>
    <s v="E"/>
    <x v="7"/>
    <s v="76.037.092-4"/>
    <s v="Multitecnica S.A."/>
    <n v="1098373562"/>
    <n v="1098373562"/>
    <n v="878698849.60000002"/>
    <n v="0.8"/>
    <s v="Cia. Davies Insunance Limited"/>
    <d v="2025-05-15T00:00:00"/>
    <s v="OP CONF Con poliza credito internacional "/>
    <s v="G. Empresas"/>
    <m/>
    <n v="878698849.60000002"/>
    <m/>
    <m/>
    <m/>
    <m/>
    <s v="Op.5129-5222-5280"/>
    <s v=" Endoso  de Transacción N°8  por  Póliza N°TCU22-40043-026 "/>
    <n v="1"/>
    <s v="FX"/>
    <d v="2025-04-28T00:00:00"/>
  </r>
  <r>
    <x v="2"/>
    <x v="4"/>
    <x v="5"/>
    <s v="E"/>
    <x v="8"/>
    <s v="77.620.020-4"/>
    <s v="Terramar Chile SPA."/>
    <n v="1363798174"/>
    <n v="1363798174"/>
    <n v="1091038539.2"/>
    <n v="0.8"/>
    <s v="Cia. Davies Insunance Limited"/>
    <d v="2025-05-15T00:00:00"/>
    <s v="OP CONF Con poliza credito internacional "/>
    <s v="G. Empresas"/>
    <m/>
    <n v="1091038539.2"/>
    <m/>
    <m/>
    <s v="NUEVO ENDOSA GARANTIZA  Aceites y Terramar por usd$2.750.000"/>
    <m/>
    <s v="Op. 5184-5187-5188-5189-5190-5191-5192-5194-5196-5197"/>
    <s v="Endoso n°10, Póliza No. TCU22-40043-026 "/>
    <n v="1"/>
    <s v="FX"/>
    <d v="2025-03-06T00:00:00"/>
  </r>
  <r>
    <x v="2"/>
    <x v="4"/>
    <x v="5"/>
    <s v="E"/>
    <x v="9"/>
    <s v="76.957.638-K"/>
    <s v="Aceites SBH Spa"/>
    <n v="689791639"/>
    <n v="689791639"/>
    <n v="551833311.20000005"/>
    <n v="0.8"/>
    <s v="Cia. Davies Insunance Limited"/>
    <d v="2025-05-15T00:00:00"/>
    <s v="OP CONF Con poliza credito internacional "/>
    <s v="G. Empresas"/>
    <m/>
    <n v="551833311.20000005"/>
    <m/>
    <m/>
    <s v="NUEVO ENDOSA GARANTIZA  Aceites y Terramar por usd$2.750.000"/>
    <m/>
    <s v="Op.5195-5206-5207-5202-5209-5198-5201"/>
    <s v="Endoso n°, Póliza No. TCU22-40043-026 A LA ESPERA DE ENDOSO "/>
    <n v="1"/>
    <s v="FX"/>
    <d v="2025-03-17T00:00:00"/>
  </r>
  <r>
    <x v="2"/>
    <x v="4"/>
    <x v="5"/>
    <s v="E"/>
    <x v="10"/>
    <s v="76.075.072-7"/>
    <s v="Tecnopapel S.A."/>
    <n v="372683409"/>
    <n v="372683409"/>
    <n v="298146727.19999999"/>
    <n v="0.8"/>
    <s v="Cia. Davies Insunance Limited"/>
    <d v="2025-05-15T00:00:00"/>
    <s v="OP CONF Con poliza credito internacional "/>
    <s v="G. Empresas"/>
    <m/>
    <n v="298146727.19999999"/>
    <m/>
    <m/>
    <m/>
    <m/>
    <s v="Op.5119-5161-5162-5163"/>
    <s v="Endoso n°11, Póliza No. TCU22-40043-026 "/>
    <n v="1"/>
    <s v="FX"/>
    <d v="2025-02-04T00:00:00"/>
  </r>
  <r>
    <x v="2"/>
    <x v="4"/>
    <x v="5"/>
    <s v="E"/>
    <x v="11"/>
    <s v="79.996.420-1"/>
    <s v="Ferreteria Marsella Spa"/>
    <n v="33106548"/>
    <n v="33106548"/>
    <n v="26485238.400000002"/>
    <n v="0.8"/>
    <s v="Cia. Davies Insunance Limited"/>
    <d v="2025-05-15T00:00:00"/>
    <s v="OP CONF Con poliza credito internacional "/>
    <s v="G. Empresas"/>
    <m/>
    <n v="26485238.400000002"/>
    <m/>
    <m/>
    <m/>
    <m/>
    <s v="Op.5248-4990"/>
    <s v=" Endoso de Transacción N°3,  Póliza N°TCU22-40043-026"/>
    <n v="1"/>
    <s v="FX"/>
    <d v="2025-03-18T00:00:00"/>
  </r>
  <r>
    <x v="2"/>
    <x v="4"/>
    <x v="6"/>
    <s v="E"/>
    <x v="12"/>
    <s v="76.108.01-7"/>
    <s v="Importadora  y Exportadora Asland Spa"/>
    <n v="19090869"/>
    <n v="19090869"/>
    <n v="15272695.200000001"/>
    <n v="0.8"/>
    <s v="Cia. Davies Insunance Limited"/>
    <d v="2025-05-15T00:00:00"/>
    <s v="OP CONF Con poliza credito internacional "/>
    <s v="G. Empresas"/>
    <m/>
    <n v="15272695.200000001"/>
    <m/>
    <m/>
    <m/>
    <m/>
    <s v="Op. 4992-4991"/>
    <s v="Endoso N°12 Póliza N°. TCU22-40043-026  "/>
    <n v="1"/>
    <s v="FX"/>
    <d v="2025-01-10T00:00:00"/>
  </r>
  <r>
    <x v="3"/>
    <x v="4"/>
    <x v="6"/>
    <s v="E"/>
    <x v="13"/>
    <s v="77.819.950-5"/>
    <s v="Agro Entre Rios Spa"/>
    <n v="987543758"/>
    <n v="987543758"/>
    <n v="790035006.4000001"/>
    <n v="0.8"/>
    <s v="Cia. Davies Insunance Limited"/>
    <d v="2025-05-15T00:00:00"/>
    <s v="Credito Exportación Pae con Poliza  credito, asociada a op. comex (X1)"/>
    <s v="G. Empresas"/>
    <m/>
    <n v="790035006.4000001"/>
    <m/>
    <m/>
    <m/>
    <m/>
    <s v="Op. -230342-232162- 233975- 234768"/>
    <s v="Endoso n°14  Póliza N°. TCU22-40043-026  "/>
    <n v="1"/>
    <s v="CG"/>
    <d v="2025-02-21T00:00:00"/>
  </r>
  <r>
    <x v="3"/>
    <x v="4"/>
    <x v="6"/>
    <s v="E"/>
    <x v="0"/>
    <s v="78.334.060-7"/>
    <s v="Viña Echeverria Ltda."/>
    <n v="496060000"/>
    <n v="496060000"/>
    <n v="396848000"/>
    <n v="0.8"/>
    <s v="Cia. Davies Insunance Limited"/>
    <d v="2025-05-15T00:00:00"/>
    <s v="Credito Exportación Pae con Poliza  credito, sin op. de exportación asociada"/>
    <s v="G. Empresas"/>
    <m/>
    <n v="396848000"/>
    <m/>
    <m/>
    <m/>
    <m/>
    <s v="Op.234013-234173- 234320- 234437- 234525- 234644- 236940- 237045-237164"/>
    <s v="Nuevo  Endoso de Transacción N°16,  Póliza N°TCU21-20032-026"/>
    <n v="1"/>
    <s v=" CG"/>
    <d v="2025-03-24T00:00:00"/>
  </r>
  <r>
    <x v="3"/>
    <x v="4"/>
    <x v="6"/>
    <s v="E"/>
    <x v="14"/>
    <s v="96.651.180-K"/>
    <s v="Collipulli Red Soil S.A."/>
    <n v="496060000"/>
    <n v="496060000"/>
    <n v="396848000"/>
    <n v="0.8"/>
    <s v="Cia. Davies Insunance Limited"/>
    <d v="2025-05-15T00:00:00"/>
    <s v="Credito Exportación Pae con Poliza  credito, asociada a op. comex (X1)"/>
    <s v="G. Empresas"/>
    <m/>
    <n v="396848000"/>
    <m/>
    <m/>
    <m/>
    <m/>
    <s v="Op.232623"/>
    <s v="Endoso n°4  Póliza N°. TCU22-40043-026  "/>
    <n v="1"/>
    <s v="CG"/>
    <d v="2025-01-22T00:00:00"/>
  </r>
  <r>
    <x v="3"/>
    <x v="4"/>
    <x v="6"/>
    <s v="E"/>
    <x v="15"/>
    <s v="77.227.738-5"/>
    <s v="Antawara Spa"/>
    <n v="487292388"/>
    <n v="487292388"/>
    <n v="389833910.40000004"/>
    <n v="0.8"/>
    <s v="Cia. Davies Insunance Limited"/>
    <d v="2025-05-15T00:00:00"/>
    <s v="Credito Exportación Pae con Poliza  credito, asociada a op. comex (X1)"/>
    <s v="G. Empresas"/>
    <m/>
    <n v="389833910.40000004"/>
    <m/>
    <m/>
    <m/>
    <m/>
    <s v="Op.233244-235768-236300"/>
    <s v="Endoso N°13 Póliza N°. TCU22-40043-026  "/>
    <n v="1"/>
    <s v="CG"/>
    <d v="2025-03-12T00:00:00"/>
  </r>
  <r>
    <x v="1"/>
    <x v="5"/>
    <x v="7"/>
    <s v="G/E"/>
    <x v="16"/>
    <s v="76.418.704-0"/>
    <s v=" Maquinarias y  Transporte Aninat Ltda.  "/>
    <n v="1707087726"/>
    <n v="1634770922"/>
    <n v="1634770922"/>
    <n v="1"/>
    <s v="Sociedad Inmobiliaria A Y S S.A."/>
    <s v="Indefinido"/>
    <s v="Lote MEQ 1 -1A3 ubicado en Camino el Venado N° 2850 , San Pedro de la Paz , Concepcion."/>
    <s v="Concepcion"/>
    <n v="144250"/>
    <n v="5541607532.5"/>
    <n v="206072"/>
    <n v="7916604141.6800003"/>
    <d v="2023-04-06T00:00:00"/>
    <m/>
    <m/>
    <m/>
    <n v="1"/>
    <s v="FZ /RD"/>
    <d v="2024-12-02T00:00:00"/>
  </r>
  <r>
    <x v="1"/>
    <x v="5"/>
    <x v="7"/>
    <s v="G"/>
    <x v="17"/>
    <s v="76.370.253-7"/>
    <s v="Soc. de Transporte y  Serv. Semar Ltda."/>
    <n v="174336001"/>
    <n v="168286743"/>
    <n v="168286743"/>
    <n v="1"/>
    <s v="Guillermo Iraola"/>
    <s v="Indefinido"/>
    <s v="Sitio Nº10 del predio ubicado en Ciudad de Calama. Denominado Lotes Primero  y  Tercero&quot; de la Finca Carvajal"/>
    <s v="Calama"/>
    <n v="3363"/>
    <n v="129195328.47000001"/>
    <n v="4804"/>
    <n v="184553778.76000002"/>
    <d v="2023-07-27T00:00:00"/>
    <m/>
    <m/>
    <s v="INSCRITA EN EL CBR"/>
    <n v="1"/>
    <m/>
    <m/>
  </r>
  <r>
    <x v="1"/>
    <x v="6"/>
    <x v="8"/>
    <s v="G"/>
    <x v="17"/>
    <s v="76.370.253-7"/>
    <s v="Soc. de Transporte y  Serv. Semar Ltda."/>
    <m/>
    <n v="0"/>
    <n v="0"/>
    <n v="1"/>
    <s v="Servicios de Arrend. Y  Transp. Guillermo Iriola Rojas E.I.R.L."/>
    <s v="Indefinido"/>
    <s v="1 Camión marca international; año 2014. + 1 Maquina Industrial; marca Komatsu, año 2012."/>
    <s v="Calama"/>
    <n v="1515.11"/>
    <n v="58205511.185900003"/>
    <n v="2164.4499999999998"/>
    <n v="83151004.670499995"/>
    <d v="2023-03-31T00:00:00"/>
    <s v="Modelo camion;4400. Maquinaria PC 208"/>
    <s v="GFDW.29-K; DPZW.54-8 camionpor MM$38 y maquina MM$45.-"/>
    <s v="rep. De prenda 692-2017"/>
    <n v="1"/>
    <m/>
    <m/>
  </r>
  <r>
    <x v="1"/>
    <x v="6"/>
    <x v="8"/>
    <s v="G"/>
    <x v="17"/>
    <s v="76.370.253-7"/>
    <s v="Soc. de Transporte y  Serv. Semar Ltda."/>
    <m/>
    <m/>
    <m/>
    <n v="1"/>
    <s v="Sociedad de Transp. Arrend y Serv. Semar Ltda. "/>
    <s v="Indefinido"/>
    <s v="1 Maquina industrial, marcar Komatsu, modelo PC200-8, año 2012."/>
    <s v="Calama"/>
    <n v="728.03499999999997"/>
    <n v="27968694.904150002"/>
    <n v="1040.0450000000001"/>
    <n v="39955086.351050004"/>
    <d v="2023-03-31T00:00:00"/>
    <s v=" modelo PC200-8, año 2012."/>
    <s v="patente DSTC.65-4"/>
    <s v="Prenda constituida año 2017"/>
    <n v="1"/>
    <m/>
    <m/>
  </r>
  <r>
    <x v="1"/>
    <x v="6"/>
    <x v="8"/>
    <s v="G"/>
    <x v="17"/>
    <s v="76.370.253-7"/>
    <s v="Soc. de Transporte y  Serv. Semar Ltda."/>
    <m/>
    <m/>
    <m/>
    <n v="1"/>
    <s v="Ser. Arrend. Y  Transp. Guillermo Iriola Rojas E.I.R.L. y  Soc.  Transp. Arrend y Serv. Semar Ltda. "/>
    <s v="Indefinido"/>
    <s v="3  vehiculos por: 1 Maquina industrial, marcar JBC, modelo 3CX super 4x4, año 2014  -  2  Maquina industrial, marca Komatsu, modelo PC200, año 2015 "/>
    <s v="Calama"/>
    <n v="1871.73"/>
    <n v="71905671.173700005"/>
    <n v="2673.9"/>
    <n v="102722387.391"/>
    <d v="2023-03-31T00:00:00"/>
    <s v=" modelo PC200-8, año 2012."/>
    <s v="patente GPKK.25-9 / GKLJ.67-K / GLYW.55-9"/>
    <s v="Prenda constituida 2023 por 4 vehiculos "/>
    <n v="1"/>
    <m/>
    <s v="SE ALZO 1"/>
  </r>
  <r>
    <x v="1"/>
    <x v="5"/>
    <x v="7"/>
    <s v="E/G"/>
    <x v="18"/>
    <s v="76.604.861-7"/>
    <s v="Ozmo Spa"/>
    <n v="485701082"/>
    <n v="485701082"/>
    <n v="485701082"/>
    <n v="1"/>
    <s v="Conservación Ecologica Argentina Spa"/>
    <s v="Indefinido"/>
    <s v="Hipoteca con14 lotes de la subdivision del lote Leo guión  La Leonera de la Hijulea B. Fundo El Relbún. San Fabian.  Ñuble.   Con 6 lotes  por 39.999,50 M2 y 8 lotes por 40.000,00 M2"/>
    <s v="Apoquindo "/>
    <n v="24886"/>
    <n v="956037747.34000003"/>
    <n v="31107"/>
    <n v="1195027975.8300002"/>
    <d v="2023-10-10T00:00:00"/>
    <m/>
    <m/>
    <s v="HIPOTECA INSCRITA A FAVOR DE EURO, VALOR DE TASACION ENTREGADA POR CLIENTE EN FECHA REALIZADA EN OCTUBRE"/>
    <n v="1"/>
    <s v="FR/ FZ"/>
    <s v="SE ADJ INFORME DE ABOGADO."/>
  </r>
  <r>
    <x v="1"/>
    <x v="5"/>
    <x v="9"/>
    <s v="E/G"/>
    <x v="19"/>
    <s v="76.966.539-0"/>
    <s v="Comercial Santa Elena  Spa. "/>
    <n v="133894335"/>
    <n v="133894335"/>
    <n v="52307012.603299998"/>
    <n v="0.39065889235194301"/>
    <s v="Raimundo Omar Amar Donoso"/>
    <s v="Especifica a  21/06/25 - general Indefinido"/>
    <s v="Propiedad (casa) ubicada en calle Pilcomayo N°1734. Los Andes Lote N°4, Manzana 20, plano del conjunto habitacional Villa Gloria. Superficie  180 M2 y Constuccion 59 M2"/>
    <s v="Normalización- Apoquindo 2"/>
    <n v="1361.57"/>
    <n v="52307012.603299998"/>
    <n v="1701.96"/>
    <n v="65383669.712400004"/>
    <d v="2024-12-09T00:00:00"/>
    <m/>
    <m/>
    <s v="TASACION REALIZADA POR EURO AL "/>
    <n v="1"/>
    <s v="RD"/>
    <s v="FALTA INSCRIPCION EN CBR."/>
  </r>
  <r>
    <x v="1"/>
    <x v="6"/>
    <x v="8"/>
    <s v="G"/>
    <x v="2"/>
    <s v="99.580.390-9"/>
    <s v="Constructora Cauquenes S.A. "/>
    <n v="270965248"/>
    <n v="267909146"/>
    <n v="24283189.749000002"/>
    <n v="9.063964448977789E-2"/>
    <s v="Constructora Cauquenes S.A. "/>
    <s v="Indefinido"/>
    <s v="1 Camioneta marca Volkswagen. Modelo amarok Highline 2.0, año 2020"/>
    <s v="Rancagua"/>
    <n v="392.82"/>
    <n v="15090844.165800001"/>
    <n v="654.72"/>
    <n v="25152175.276800003"/>
    <d v="2022-12-31T00:00:00"/>
    <m/>
    <n v="478.31900000000002"/>
    <n v="16386362.315370003"/>
    <n v="1"/>
    <m/>
    <m/>
  </r>
  <r>
    <x v="1"/>
    <x v="6"/>
    <x v="8"/>
    <s v="G"/>
    <x v="2"/>
    <s v="99.580.390-9"/>
    <s v="Constructora Cauquenes S.A. "/>
    <m/>
    <m/>
    <m/>
    <m/>
    <s v="Constructora Cauquenes S.A. "/>
    <m/>
    <s v="1 Camioneta, marca Hyundai, modelo porter CRDI GL 2.5. año 2018"/>
    <s v="Rancagua"/>
    <n v="239.28"/>
    <n v="9192345.5832000002"/>
    <n v="398.8"/>
    <n v="15320575.972000001"/>
    <d v="2022-12-31T00:00:00"/>
    <s v="Porter CRDI GL 2.5"/>
    <s v="KPPX26-8"/>
    <s v="Por automotriz, solo fotocopia"/>
    <n v="1"/>
    <m/>
    <m/>
  </r>
  <r>
    <x v="1"/>
    <x v="6"/>
    <x v="8"/>
    <s v="G"/>
    <x v="20"/>
    <s v="76.177.912-5"/>
    <s v="Soc. Com. e Import. Villegas y Mora Ltda."/>
    <n v="436293063"/>
    <n v="389083357"/>
    <n v="99404337.875699997"/>
    <n v="0.25548339729087921"/>
    <s v="Soc. Com. e Import. Villegas y Mora Ltda."/>
    <s v="Indefinido"/>
    <s v="1 Camioneta marca Mazda,  modelo  new BT 50 DCAB SDX 4X4,  año 2016  "/>
    <s v="Pta. Arenas"/>
    <n v="256.33"/>
    <n v="9847350.1477000006"/>
    <n v="427.22"/>
    <n v="16412378.301800001"/>
    <d v="2022-12-31T00:00:00"/>
    <s v="New BT 50 DCAB SDX  4x4 "/>
    <s v="HRKT.36-0."/>
    <s v="SE ALZO  VEHICULO  PATENTE  JBJS.98-9 CON FECHA DEL 17/06"/>
    <n v="1"/>
    <m/>
    <s v="PRENDA AÑO 2019"/>
  </r>
  <r>
    <x v="1"/>
    <x v="6"/>
    <x v="8"/>
    <s v="G"/>
    <x v="20"/>
    <s v="76.177.912-5"/>
    <s v="Soc. Com. e Import. Villegas y Mora Ltda."/>
    <m/>
    <m/>
    <m/>
    <m/>
    <s v="Servicios Integrales Cerro Sombrero Spa"/>
    <s v="Indefinido"/>
    <s v="2 Vehiculos: 1 Tractocamioón, marca scania, modelo R441A, año 2017 y 1 Tractocamión marca scania, modelo G440A, año 2017"/>
    <s v="Pta. Arenas"/>
    <n v="2331.1999999999998"/>
    <n v="89556987.728"/>
    <n v="3330.29"/>
    <n v="127938718.54010001"/>
    <d v="2023-04-25T00:00:00"/>
    <s v="SCANIA"/>
    <s v="JDLZL.27-8 Y JDLZL.26-K"/>
    <s v="PRENDA GARANTIZA A CERRO SOMBRERO Y VILLEGAS."/>
    <n v="1"/>
    <m/>
    <s v="PRENDA ABRIL 2023"/>
  </r>
  <r>
    <x v="1"/>
    <x v="6"/>
    <x v="8"/>
    <s v="G"/>
    <x v="20"/>
    <s v="77.215.148-9"/>
    <s v="Servicios Integrales Cerro Sombrero Spa"/>
    <n v="57829587"/>
    <n v="45013618"/>
    <n v="45013618"/>
    <n v="1"/>
    <s v="Soc. Com. e Import. Villegas y Mora Ltda."/>
    <s v="Indefinido"/>
    <s v="2 Maquina Industrial, marca Haulotte, modelo HTL3210,  año 2017  "/>
    <s v="Pta. Arenas"/>
    <n v="2754.71"/>
    <n v="105826840.10990001"/>
    <n v="3935.3"/>
    <n v="151181200.15700001"/>
    <d v="2022-12-31T00:00:00"/>
    <s v=" HTL3210"/>
    <s v="JVKP.52-5 / JGSP.91-9"/>
    <s v="NUEVAS PRENDAS CON FECHA DE ENERO 23"/>
    <n v="1"/>
    <m/>
    <m/>
  </r>
  <r>
    <x v="1"/>
    <x v="6"/>
    <x v="8"/>
    <s v="G"/>
    <x v="21"/>
    <s v="76.040.561-2"/>
    <s v="Maquinaria y Equipos Herrera Ltda. "/>
    <n v="545855735"/>
    <n v="48622510"/>
    <n v="48622510"/>
    <n v="1"/>
    <s v="Maquinaria y Equipos Herrera Ltda. "/>
    <s v="Indefinido"/>
    <s v="1 Maquina  de perforación hidraulico industrial, marca  furukawa, modelo HCR 1200 EDII, año 2019"/>
    <s v="Apoquindo 1"/>
    <n v="5126.6000000000004"/>
    <n v="196947002.95400003"/>
    <n v="8544.34"/>
    <n v="328245261.03460002"/>
    <d v="2022-12-31T00:00:00"/>
    <s v="HCR 1200 EDII, RP/RF CABINADO"/>
    <m/>
    <s v="VALOR DE MAQUINARIA INDICADO EN SOL."/>
    <n v="1"/>
    <m/>
    <s v="credito"/>
  </r>
  <r>
    <x v="1"/>
    <x v="6"/>
    <x v="8"/>
    <s v="G"/>
    <x v="22"/>
    <s v="14.055.367-0"/>
    <s v="Jose Molina Herrera "/>
    <n v="5218242"/>
    <n v="5218242"/>
    <n v="5218242"/>
    <n v="1"/>
    <s v="Jose  Molina Herrera "/>
    <s v="Indefinido"/>
    <s v="1 camión , marca JMC, Modelo Conquer 5.5 T SC, año 2021"/>
    <s v="Temuco"/>
    <n v="512.66"/>
    <n v="19694700.295400001"/>
    <n v="854.44"/>
    <n v="32824756.603600003"/>
    <d v="2022-12-31T00:00:00"/>
    <s v="Conquer 5.5 T SC"/>
    <s v="RFZT.70-4"/>
    <m/>
    <n v="1"/>
    <m/>
    <m/>
  </r>
  <r>
    <x v="1"/>
    <x v="6"/>
    <x v="8"/>
    <s v="G"/>
    <x v="23"/>
    <s v="77.337.704-9"/>
    <s v="Ingenieria y Construccion  Ancona Spa"/>
    <n v="107736556"/>
    <n v="5171355"/>
    <n v="5171355"/>
    <n v="1"/>
    <s v="Ingenieria y Construccion Franco Anconetani Spa"/>
    <s v="Indefinido"/>
    <s v="1 Tractocamion , marca Man, modelo 26.430 BLS, año 2008. /1 Semirremolque marca gooseneck, modelo Srlow boy año 2023 / 1  Automovil  marca Mercedes Benz, modelo CLS 350, año 2012"/>
    <s v="Concepcion"/>
    <n v="1003.5"/>
    <n v="38551148.414999999"/>
    <n v="1433.58"/>
    <n v="55073398.450199999"/>
    <d v="2023-03-31T00:00:00"/>
    <s v="26.430 BLS / Srlow boy / CLS 350,"/>
    <s v="BFHH.65-8 /PWWY.28-1 / DPBF.80-0"/>
    <m/>
    <n v="1"/>
    <m/>
    <m/>
  </r>
  <r>
    <x v="1"/>
    <x v="6"/>
    <x v="8"/>
    <s v="G"/>
    <x v="24"/>
    <s v="77.183.112-5"/>
    <s v="Transportes Mamani Mamani Ltda. "/>
    <n v="216703077"/>
    <n v="216703077"/>
    <n v="29716462.215700001"/>
    <n v="0.13712985817778675"/>
    <s v="Transportes Mamani Mamani Ltda. "/>
    <s v="Indefinido"/>
    <s v="1 Tractocamión, marca Volvo, modelo  FH,  año 2015. "/>
    <s v="Iquique"/>
    <n v="773.53"/>
    <n v="29716462.215700001"/>
    <n v="1105.048"/>
    <n v="42452286.451120004"/>
    <d v="2023-09-30T00:00:00"/>
    <s v="modelo  FH"/>
    <m/>
    <s v="PATENTE PYYD.21-2"/>
    <n v="1"/>
    <m/>
    <s v="NUEVA"/>
  </r>
  <r>
    <x v="1"/>
    <x v="6"/>
    <x v="8"/>
    <s v="G"/>
    <x v="25"/>
    <s v="52.003.229-0"/>
    <s v="Heriberto Araos Ovalle, Ingenieria E.I.R.L."/>
    <n v="1822998"/>
    <n v="1822998"/>
    <n v="1822998"/>
    <n v="1"/>
    <s v="Heriberto Araos Ovalle, Ingenieria E.I.R.L."/>
    <s v="Indefinido"/>
    <s v="1 Camioneta, marca ssanyong, Modelo Actyon Sort , año 2018"/>
    <s v="Viña"/>
    <n v="212.73"/>
    <n v="8172382.4637000002"/>
    <n v="303.89999999999998"/>
    <n v="11674832.091"/>
    <d v="2023-09-30T00:00:00"/>
    <s v="Modelo Actyon Sort"/>
    <m/>
    <s v="PATENTE KJZP.95-7"/>
    <n v="1"/>
    <m/>
    <s v="DE AGOSTO"/>
  </r>
  <r>
    <x v="1"/>
    <x v="6"/>
    <x v="8"/>
    <s v="G"/>
    <x v="26"/>
    <s v="77.197.657-3"/>
    <s v="B-Egetales Spa"/>
    <n v="33688486"/>
    <n v="33688486"/>
    <n v="8259588.3500000006"/>
    <n v="0.2451754094856029"/>
    <s v="Rosa María Onetto Andraca"/>
    <s v="Indefinido"/>
    <s v="1 Automovil Mercedes Benz. Modelo C180k, Color Gris,  año 2008. "/>
    <s v="Rancagua"/>
    <n v="78"/>
    <n v="2996501.8200000003"/>
    <n v="195"/>
    <n v="7491254.5500000007"/>
    <d v="2024-08-30T00:00:00"/>
    <s v="BGPY.66-0"/>
    <m/>
    <s v="PATENTE  BGPY.66-0"/>
    <n v="1"/>
    <m/>
    <m/>
  </r>
  <r>
    <x v="1"/>
    <x v="6"/>
    <x v="8"/>
    <s v="G"/>
    <x v="26"/>
    <s v="77.197.657-3"/>
    <s v="B-Egetales Spa"/>
    <m/>
    <m/>
    <n v="0"/>
    <m/>
    <s v="Ramiro Fernando Maffeo Oneto"/>
    <s v="Indefinido"/>
    <s v="2 Furgon 1) marca Chevrolet, modelo N300 max van 1,2,Color Blanco, Año 2016 / 2)Furgon marca citroen, modelo Berlingo 2 HDI 1,6,  Color Blanco Blanquise, Año 2008."/>
    <s v="Rancagua"/>
    <n v="137"/>
    <n v="5263086.53"/>
    <n v="196"/>
    <n v="7529671.2400000002"/>
    <d v="2024-08-30T00:00:00"/>
    <s v="modelo N300 max van 1,2 / modelo Berlingo 2 HDI 1,6"/>
    <m/>
    <s v="PATENTE HXSK.11-7 / BGYJ.44-7"/>
    <n v="1"/>
    <m/>
    <m/>
  </r>
  <r>
    <x v="1"/>
    <x v="6"/>
    <x v="8"/>
    <s v="G"/>
    <x v="27"/>
    <s v="76.653.704-9"/>
    <s v="Ingenieria y Construccion Global Mix Ltda"/>
    <n v="52706247"/>
    <n v="52706247"/>
    <n v="52706247"/>
    <n v="1"/>
    <s v="Ingenieria y Construccion Global Mix Ltda"/>
    <s v="Indefinido"/>
    <s v="4 Vehiculos: 1) Camión marca JMC, modelo carryng dcab, año 2011 - 1) Camioneta marca FAW, modelo mamut T80 D CAB 1,5, año 2018 - 1) Camion marca MACK, modelo DM690S, año 2001 - 1) Maquina Industrial marca HAMM, modelo 3410, año 2008. "/>
    <s v="Apoquindo 1"/>
    <n v="2331.1999999999998"/>
    <n v="89556987.728"/>
    <n v="3330.29"/>
    <n v="127938718.54010001"/>
    <d v="2023-05-31T00:00:00"/>
    <s v="Carryng dcab/mamut t80 D CAB/ DM690 S/ 3410"/>
    <s v="CZCG.22-2/ KDYH.81-1 /TL.8555-4/ BVTZ.97-9"/>
    <m/>
    <n v="1"/>
    <m/>
    <d v="2024-08-16T00:00:00"/>
  </r>
  <r>
    <x v="1"/>
    <x v="6"/>
    <x v="8"/>
    <s v="G"/>
    <x v="28"/>
    <s v="76.134.081-6"/>
    <s v="Transporte Jaime David Ltda."/>
    <n v="130900"/>
    <n v="130900"/>
    <n v="130900"/>
    <n v="1"/>
    <s v="Transporte Jaime David Ltda."/>
    <s v="Indefinido"/>
    <s v="2 Vehiculos:  2 Tractocamiones, marca Volvo, modelo FH, año 2013 "/>
    <s v="Curico"/>
    <n v="1312.2"/>
    <n v="50410380.618000008"/>
    <n v="1874.4"/>
    <n v="72008243.736000001"/>
    <d v="2024-10-30T00:00:00"/>
    <s v="marca Volvo, modelo FH, año 2013 "/>
    <s v="patente:FGPW.71-5 Y FGPW.79-3"/>
    <m/>
    <n v="1"/>
    <m/>
    <d v="2025-01-10T00:00:00"/>
  </r>
  <r>
    <x v="1"/>
    <x v="6"/>
    <x v="8"/>
    <s v="G"/>
    <x v="28"/>
    <s v="76.152.345-7"/>
    <s v="Transportes Muñoz Ltda."/>
    <m/>
    <m/>
    <m/>
    <m/>
    <s v="Transporte Jaime David Ltda."/>
    <s v="Indefinido"/>
    <m/>
    <m/>
    <m/>
    <m/>
    <m/>
    <m/>
    <m/>
    <m/>
    <m/>
    <m/>
    <m/>
    <m/>
    <m/>
  </r>
  <r>
    <x v="1"/>
    <x v="6"/>
    <x v="8"/>
    <s v="G"/>
    <x v="28"/>
    <s v="76.270.370-0"/>
    <s v="Agricola y Transporte San Andres Ltda. "/>
    <m/>
    <m/>
    <m/>
    <m/>
    <s v="Transporte Jaime David Ltda."/>
    <s v="Indefinido"/>
    <m/>
    <m/>
    <m/>
    <m/>
    <m/>
    <m/>
    <m/>
    <m/>
    <m/>
    <m/>
    <m/>
    <m/>
    <m/>
  </r>
  <r>
    <x v="4"/>
    <x v="7"/>
    <x v="10"/>
    <s v="E"/>
    <x v="29"/>
    <s v="76.351.991-0"/>
    <s v="La Cruz Inmobiliria y Constructora S.A."/>
    <n v="623190559"/>
    <n v="623190559"/>
    <n v="623190559"/>
    <n v="1"/>
    <s v="Suaval Seguros S.A."/>
    <s v="30/07/2023 - 05/08/2023- 01/10/2023"/>
    <s v=" Financiar gastos operacionales de 3  proyectos Inmobiliarios.  Con  promesa de cv + Resciliación + Opcion de v."/>
    <s v="Leasing"/>
    <m/>
    <n v="623190559"/>
    <m/>
    <m/>
    <m/>
    <m/>
    <m/>
    <s v="CON POLIZA ENDOSADAS A EURO"/>
    <n v="1"/>
    <m/>
    <s v="30/07/23- 05/08/23- 01/10/23"/>
  </r>
  <r>
    <x v="4"/>
    <x v="7"/>
    <x v="10"/>
    <s v="E"/>
    <x v="30"/>
    <s v="76.731.963-0"/>
    <s v="Inmobiliaria Zañartu Spa"/>
    <n v="3931439969"/>
    <n v="3931439969"/>
    <n v="3931439969"/>
    <n v="1"/>
    <s v="Orsan Seguros  de Credito y Gtias S.A. "/>
    <d v="2024-10-14T00:00:00"/>
    <s v=" Financiar gastos operacionales de 1 proyectos Inmobiliario.  Con  Promesa de cv + Resciliación  -  sin opcion de venta "/>
    <s v="Leasing"/>
    <m/>
    <n v="3931439969"/>
    <m/>
    <m/>
    <m/>
    <m/>
    <m/>
    <s v="CON POLIZA ENDOSADAS A EURO"/>
    <n v="1"/>
    <m/>
    <m/>
  </r>
  <r>
    <x v="4"/>
    <x v="7"/>
    <x v="10"/>
    <s v="E"/>
    <x v="31"/>
    <s v="76.754.198-8"/>
    <s v="Inmobiliaria Terrazas de Uno Norte Spa"/>
    <n v="2164680943"/>
    <n v="2164680943"/>
    <n v="2164680943"/>
    <n v="1"/>
    <s v="Avla Seguros  de Credito y Gtias S.A. "/>
    <d v="2024-02-04T00:00:00"/>
    <s v=" Financiar gastos operacionales de 1 proyectos Inmobiliario.  Con  Promesa de cv + Resciliación  con opcion de venta "/>
    <s v="Leasing"/>
    <m/>
    <n v="2164680943"/>
    <m/>
    <m/>
    <m/>
    <m/>
    <m/>
    <s v="CON POLIZA ENDOSADAS A EURO"/>
    <n v="1"/>
    <m/>
    <m/>
  </r>
  <r>
    <x v="4"/>
    <x v="7"/>
    <x v="10"/>
    <s v="E"/>
    <x v="32"/>
    <s v="77.073.883-0"/>
    <s v="Inmobiliaria Parque Los Alerces II  Spa"/>
    <n v="745424391"/>
    <n v="745424391"/>
    <n v="745424391"/>
    <n v="1"/>
    <s v="Continental S.A. "/>
    <d v="2024-01-21T00:00:00"/>
    <s v=" Financiar gastos operacionales de 2 proyectos Inmobiliario.  Con  Promesa de cv + Resciliación  - con opcion de venta "/>
    <s v="Leasing"/>
    <m/>
    <n v="745424391"/>
    <m/>
    <m/>
    <m/>
    <m/>
    <m/>
    <s v="CON POLIZA ENDOSADAS A EURO"/>
    <n v="1"/>
    <m/>
    <m/>
  </r>
  <r>
    <x v="4"/>
    <x v="7"/>
    <x v="10"/>
    <s v="E"/>
    <x v="33"/>
    <s v="76.874.019-4"/>
    <s v="Inmobiliaria Walker Martines S.A."/>
    <n v="676036550"/>
    <n v="676036550"/>
    <n v="676036550"/>
    <n v="1"/>
    <s v="Avla Seguros  de Credito y Gtias S.A. "/>
    <d v="2023-05-22T00:00:00"/>
    <s v=" Financiar gastos operacionales de proyecto Inmobiliario.  Con  Promesa de cv + Resciliación  - con Fianza codeudora"/>
    <s v="Leasing"/>
    <m/>
    <n v="676036550"/>
    <m/>
    <m/>
    <m/>
    <m/>
    <m/>
    <s v="CON POLIZA ENDOSADAS A EURO"/>
    <n v="1"/>
    <m/>
    <m/>
  </r>
  <r>
    <x v="4"/>
    <x v="7"/>
    <x v="10"/>
    <s v="E"/>
    <x v="34"/>
    <s v="76.963.142-9"/>
    <s v="Inmobiliaria Olivares Spa"/>
    <n v="1152500700"/>
    <n v="1152500700"/>
    <n v="1152500700"/>
    <n v="1"/>
    <s v="Orsan Seguros  de Credito y Gtias S.A. "/>
    <d v="2024-12-26T00:00:00"/>
    <s v=" Financiar gastos operacionales de 1 proyectos Inmobiliario.  Con  Promesa de cv + Resciliación  - "/>
    <s v="Leasing"/>
    <m/>
    <n v="1152500700"/>
    <m/>
    <m/>
    <m/>
    <m/>
    <m/>
    <s v="CON POLIZA ENDOSADAS A EURO"/>
    <n v="1"/>
    <m/>
    <m/>
  </r>
  <r>
    <x v="4"/>
    <x v="7"/>
    <x v="10"/>
    <s v="E"/>
    <x v="35"/>
    <s v="76.991.661-K"/>
    <s v="Inmobiliaria Don Gregorio Spa"/>
    <n v="1364741068"/>
    <n v="1364741068"/>
    <n v="1364741068"/>
    <n v="1"/>
    <s v="PTE COMPAÑÍA SEGURO"/>
    <s v="PTE POLIZA"/>
    <s v=" Financiar gastos operacionales de 1 proyectos Inmobiliario.  Con  Promesa de cv + Resciliación  - "/>
    <s v="Leasing"/>
    <m/>
    <n v="1364741068"/>
    <m/>
    <m/>
    <m/>
    <m/>
    <m/>
    <s v="CON POLIZA ENDOSADAS A EURO"/>
    <n v="1"/>
    <m/>
    <m/>
  </r>
  <r>
    <x v="4"/>
    <x v="7"/>
    <x v="10"/>
    <s v="E"/>
    <x v="36"/>
    <s v="76.896.581-1"/>
    <s v="Inmobiliaria Luco Spa"/>
    <n v="1040880584"/>
    <n v="1040880584"/>
    <n v="1040880584"/>
    <n v="1"/>
    <s v="PTE COMPAÑÍA SEGURO"/>
    <d v="2025-10-30T00:00:00"/>
    <s v=" Financiar gastos operacionales de 1 proyectos Inmobiliario.  Con  Promesa de cv + Resciliación  - "/>
    <s v="Leasing"/>
    <m/>
    <n v="1040880584"/>
    <m/>
    <m/>
    <m/>
    <m/>
    <m/>
    <s v="CON POLIZA ENDOSADAS A EURO"/>
    <n v="3"/>
    <m/>
    <m/>
  </r>
  <r>
    <x v="4"/>
    <x v="7"/>
    <x v="10"/>
    <s v="E"/>
    <x v="37"/>
    <s v="76.899.696-2"/>
    <s v="Inmobiliaria Sur Veintises Spa"/>
    <n v="1440241158"/>
    <n v="1440241158"/>
    <n v="1440241158"/>
    <n v="1"/>
    <s v="PTE COMPAÑÍA SEGURO"/>
    <s v="PTE POLIZA"/>
    <s v=" Financiar gastos operacionales de 1 proyectos Inmobiliario.  Con  Promesa de cv + Resciliación  - "/>
    <s v="Leasing"/>
    <m/>
    <n v="1440241158"/>
    <m/>
    <m/>
    <m/>
    <m/>
    <m/>
    <s v="CON POLIZA ENDOSADAS A EURO"/>
    <n v="4"/>
    <m/>
    <m/>
  </r>
  <r>
    <x v="4"/>
    <x v="6"/>
    <x v="11"/>
    <s v="G/E"/>
    <x v="38"/>
    <s v="12.226.488-2"/>
    <s v="Alberto Kruger Orrego"/>
    <n v="134979729"/>
    <n v="134979729"/>
    <n v="40052856.827100001"/>
    <n v="0.29673238436491456"/>
    <s v="Alberto Ernesto Kruger Orrego"/>
    <s v="Indefinido"/>
    <s v="1 Camión  marca Volkswagen, modelo constellation 16.280  año 2017."/>
    <s v="Leasing"/>
    <n v="1042.5899999999999"/>
    <n v="40052856.827100001"/>
    <n v="1737.66"/>
    <n v="66755145.545400009"/>
    <d v="2018-05-28T00:00:00"/>
    <m/>
    <s v="HBFV.24-8"/>
    <m/>
    <n v="1"/>
    <m/>
    <m/>
  </r>
  <r>
    <x v="4"/>
    <x v="6"/>
    <x v="11"/>
    <s v="G/E"/>
    <x v="39"/>
    <s v="78.398.090-8"/>
    <s v="Sociedad Arquitectura y Paisajismo Rio Maule Ltda."/>
    <n v="68164654"/>
    <n v="68164654"/>
    <n v="51530611.2984"/>
    <n v="0.7559726085956513"/>
    <s v="Sociedad Arquitectura y Paisajismo Rio Maule Ltda."/>
    <s v="Indefinido"/>
    <s v="2 Camiónes  marca Ford, modelo cargo 1723  año 2015."/>
    <s v="Leasing"/>
    <n v="1341.36"/>
    <n v="51530611.2984"/>
    <n v="2235.6"/>
    <n v="85884352.164000005"/>
    <d v="2022-04-30T00:00:00"/>
    <s v="Cargo 1723"/>
    <s v="HCPV.19-4 /HCPV.21-6"/>
    <s v="OP. 3875"/>
    <n v="1"/>
    <m/>
    <d v="2026-05-15T00:00:00"/>
  </r>
  <r>
    <x v="4"/>
    <x v="5"/>
    <x v="12"/>
    <s v="G"/>
    <x v="40"/>
    <s v="76.179.035-8"/>
    <s v="Renta Bus Alce Uno  Ltda."/>
    <n v="30302701"/>
    <n v="30302701"/>
    <n v="30302701"/>
    <n v="1"/>
    <s v="Inmobiliaria Trans-Car y Compañía Ltda. "/>
    <s v="Indefinido"/>
    <s v="2  Propiedades, ubicadas en 5 Abril, comuna Estacion Central. "/>
    <s v="Leasing"/>
    <n v="8698.4699999999993"/>
    <n v="334166425.46429998"/>
    <n v="10873.09"/>
    <n v="417708127.87210006"/>
    <d v="2021-02-27T00:00:00"/>
    <s v="fecha de tasación "/>
    <m/>
    <s v="Propiedades inscritas en el conservador. 1 º propiedad con tasación valor Liq por UF3.020,21.- 2º propiedad valor Liq. UF5.678,26.- "/>
    <n v="1"/>
    <s v="RL"/>
    <m/>
  </r>
  <r>
    <x v="4"/>
    <x v="6"/>
    <x v="11"/>
    <s v="G"/>
    <x v="40"/>
    <s v="76.179.035-8"/>
    <s v="Renta Bus Alce Uno  Ltda."/>
    <m/>
    <m/>
    <m/>
    <m/>
    <s v="Renta bus dos Ltda"/>
    <s v="Indefinido"/>
    <s v="1 bus zhongtong, marca Navagator,  año 2014"/>
    <s v="Leasing"/>
    <n v="537.37"/>
    <n v="20643976.7053"/>
    <n v="895.62"/>
    <n v="34406755.897800006"/>
    <d v="2020-11-30T00:00:00"/>
    <m/>
    <s v="FXJB.73-7"/>
    <m/>
    <n v="1"/>
    <m/>
    <m/>
  </r>
  <r>
    <x v="4"/>
    <x v="6"/>
    <x v="11"/>
    <s v="G"/>
    <x v="40"/>
    <s v="76.179.035-8"/>
    <s v="Renta Bus Alce Uno  Ltda."/>
    <m/>
    <m/>
    <m/>
    <m/>
    <s v="Renta bus dos Ltda"/>
    <s v="Indefinido"/>
    <s v="1 bus zhongtong, marca Navagator,  año 2014"/>
    <s v="Leasing"/>
    <n v="537.37"/>
    <n v="20643976.7053"/>
    <n v="895.62"/>
    <n v="34406755.897800006"/>
    <d v="2020-11-30T00:00:00"/>
    <m/>
    <s v="FXJB.76-1"/>
    <m/>
    <n v="1"/>
    <m/>
    <m/>
  </r>
  <r>
    <x v="4"/>
    <x v="6"/>
    <x v="11"/>
    <s v="G"/>
    <x v="40"/>
    <s v="76.179.035-8"/>
    <s v="Renta Bus Alce Uno  Ltda."/>
    <m/>
    <m/>
    <m/>
    <m/>
    <s v="Renta bus alce tres Ltda"/>
    <s v="Indefinido"/>
    <s v="1 bus zhongtong, marca Navagator,  año 2014"/>
    <s v="Leasing"/>
    <n v="537.37"/>
    <n v="20643976.7053"/>
    <n v="895.62"/>
    <n v="34406755.897800006"/>
    <d v="2020-11-30T00:00:00"/>
    <m/>
    <s v="FYTL59-0"/>
    <m/>
    <n v="1"/>
    <m/>
    <m/>
  </r>
  <r>
    <x v="4"/>
    <x v="6"/>
    <x v="11"/>
    <s v="G"/>
    <x v="41"/>
    <s v="76.822.889-2"/>
    <s v="Sisa Spa"/>
    <n v="157409314"/>
    <n v="157409314"/>
    <n v="27577875.150000002"/>
    <n v="0.17519849651336389"/>
    <s v="Sisa Spa"/>
    <s v="Indefinido"/>
    <s v="1 Maquina Industrial excavadora Hidraulica, marca Jhon Deere, modelo 310 L, año 2020"/>
    <s v="Leasing"/>
    <n v="805"/>
    <n v="27577875.150000002"/>
    <n v="1150"/>
    <n v="44179193.5"/>
    <d v="2022-09-30T00:00:00"/>
    <m/>
    <s v="LXWT66-6"/>
    <m/>
    <n v="1"/>
    <m/>
    <m/>
  </r>
  <r>
    <x v="4"/>
    <x v="8"/>
    <x v="13"/>
    <s v="E"/>
    <x v="42"/>
    <s v="77.286.901-0"/>
    <s v="Clinica Veterinaria Universo Spa"/>
    <n v="1651841"/>
    <n v="1651841"/>
    <n v="1321472.8"/>
    <n v="0.8"/>
    <s v="Clinica Veterinaria Universo Spa"/>
    <d v="2025-06-05T00:00:00"/>
    <s v="1 equipo ecógrafo mindray dp50vet expert, nuevo sin uso, año 2022."/>
    <s v="Leasing"/>
    <m/>
    <n v="1321472.8"/>
    <m/>
    <n v="0"/>
    <d v="2022-03-15T00:00:00"/>
    <m/>
    <m/>
    <n v="3901"/>
    <n v="1"/>
    <m/>
    <m/>
  </r>
  <r>
    <x v="4"/>
    <x v="8"/>
    <x v="13"/>
    <s v="E"/>
    <x v="43"/>
    <s v="76.948.488-4"/>
    <s v="Clean Home Servicios Spa"/>
    <n v="10611884.7664"/>
    <n v="10611884.7664"/>
    <n v="7428319.3364799991"/>
    <n v="0.7"/>
    <s v="Clean Home Servicios Spa"/>
    <d v="2025-07-20T00:00:00"/>
    <s v="1 camión marca jac modelo hfc1120kn_e5_pu_ac con toma de fuerza, año 2022, nuevo sin uso."/>
    <s v="Leasing"/>
    <m/>
    <n v="7428319.3364799991"/>
    <m/>
    <n v="0"/>
    <d v="2022-03-25T00:00:00"/>
    <m/>
    <m/>
    <n v="3918"/>
    <n v="1"/>
    <m/>
    <m/>
  </r>
  <r>
    <x v="4"/>
    <x v="8"/>
    <x v="13"/>
    <s v="E"/>
    <x v="44"/>
    <s v="77.094.601-8"/>
    <s v="Arriendo de Maquinarias D&amp;M"/>
    <n v="22856394"/>
    <n v="22856394"/>
    <n v="15999475.799999999"/>
    <n v="0.7"/>
    <s v="Arriendo de Maquinarias D&amp;M"/>
    <d v="2025-10-10T00:00:00"/>
    <s v="1 camión marca sinotruk, modelo  t7h 6x4 400 tolva ev, año  2022, nuevo sin uso."/>
    <s v="Leasing"/>
    <m/>
    <n v="15999475.799999999"/>
    <m/>
    <n v="0"/>
    <d v="2022-03-29T00:00:00"/>
    <m/>
    <m/>
    <n v="3971"/>
    <n v="1"/>
    <m/>
    <m/>
  </r>
  <r>
    <x v="4"/>
    <x v="8"/>
    <x v="13"/>
    <s v="E"/>
    <x v="45"/>
    <s v="96.675.820-8"/>
    <s v="Form Scaff SChile S.A."/>
    <n v="1161575.2688"/>
    <n v="1161575.2688"/>
    <n v="464630.10752000002"/>
    <n v="0.4"/>
    <s v="Form Scaff SChile S.A."/>
    <d v="2024-10-10T00:00:00"/>
    <s v="1 camioneta marca volkswagen modelo saveiro cabina simple 4x2 euro v, año 2022, nuevo sin uso."/>
    <s v="Leasing"/>
    <s v="c-18"/>
    <n v="464630.10752000002"/>
    <m/>
    <n v="0"/>
    <d v="2022-04-14T00:00:00"/>
    <m/>
    <m/>
    <n v="3970"/>
    <n v="1"/>
    <m/>
    <m/>
  </r>
  <r>
    <x v="4"/>
    <x v="8"/>
    <x v="13"/>
    <s v="E"/>
    <x v="46"/>
    <s v="76.909.503-9"/>
    <s v="Opazo y Silva Spa"/>
    <n v="6832024"/>
    <n v="6832024"/>
    <n v="5465619.2000000002"/>
    <n v="0.8"/>
    <s v="Opazo y Silva Spa"/>
    <d v="2025-10-10T00:00:00"/>
    <s v="1 tractocamión marca scania modelo r480a , número motor 8283492, número chasis 9bsr6x400h3894611, patente jftx.14, año 2017, usado."/>
    <s v="Leasing"/>
    <s v="c-18"/>
    <n v="5465619.2000000002"/>
    <m/>
    <n v="0"/>
    <d v="2022-04-14T00:00:00"/>
    <m/>
    <m/>
    <n v="3980"/>
    <n v="1"/>
    <m/>
    <m/>
  </r>
  <r>
    <x v="4"/>
    <x v="8"/>
    <x v="13"/>
    <s v="E"/>
    <x v="47"/>
    <s v="16.248.498-2"/>
    <s v="Alberto Alexis Rojas Ordenes "/>
    <n v="11827731"/>
    <n v="11827731"/>
    <n v="9462184.8000000007"/>
    <n v="0.8"/>
    <s v="Alberto Alexis Rojas Ordenes "/>
    <d v="2025-10-10T00:00:00"/>
    <s v="01 tractocamión marca scania modelo r480a , número motor 8283492, número chasis 9bsr6x400h3894611, patente jftx.14, año 2017, usado."/>
    <s v="Leasing"/>
    <s v="c-18"/>
    <n v="9462184.8000000007"/>
    <m/>
    <n v="0"/>
    <d v="2022-04-14T00:00:00"/>
    <m/>
    <m/>
    <n v="3984"/>
    <n v="1"/>
    <m/>
    <m/>
  </r>
  <r>
    <x v="4"/>
    <x v="9"/>
    <x v="13"/>
    <s v="E"/>
    <x v="48"/>
    <s v="76.221.413-K"/>
    <s v="Arriendo y Transportes  de Maquinaria Fuentes y Compañía "/>
    <n v="61553253.432999998"/>
    <n v="61553253.432999998"/>
    <n v="33854289.388149999"/>
    <n v="0.55000000000000004"/>
    <s v="Arriendo y Transportes  de Maquinaria Fuentes y Compañía "/>
    <d v="2025-10-10T00:00:00"/>
    <s v="01 tractocamión marca scania modelo r480a , número motor 8283492, número chasis 9bsr6x400h3894611, patente jftx.14, año 2017, usado."/>
    <s v="Leasing"/>
    <s v="c-18"/>
    <n v="33854289.388149999"/>
    <m/>
    <m/>
    <d v="2022-04-20T00:00:00"/>
    <m/>
    <m/>
    <n v="3965"/>
    <n v="1"/>
    <m/>
    <m/>
  </r>
  <r>
    <x v="4"/>
    <x v="8"/>
    <x v="13"/>
    <s v="E"/>
    <x v="49"/>
    <s v="76.997.670-1"/>
    <s v="Maria Ballestero Tardon y Servicios  E.I.R.L"/>
    <n v="17486509"/>
    <n v="21514163.349999998"/>
    <n v="17211330.68"/>
    <n v="0.8"/>
    <s v="Maria Ballestero Tardon y Servicios  E.I.R.L"/>
    <d v="2025-11-10T00:00:00"/>
    <s v="01 tractocamión marca scania modelo r480a , número motor 8283492, número chasis 9bsr6x400h3894611, patente jftx.14, año 2017, usado."/>
    <s v="Leasing"/>
    <s v="c-18"/>
    <n v="17211330.68"/>
    <m/>
    <m/>
    <d v="2022-04-27T00:00:00"/>
    <m/>
    <m/>
    <n v="4005"/>
    <n v="1"/>
    <m/>
    <m/>
  </r>
  <r>
    <x v="4"/>
    <x v="8"/>
    <x v="13"/>
    <s v="E"/>
    <x v="50"/>
    <s v="76.593.049-9"/>
    <s v="Transportes Luis Latorre Guajardo E.I.R.L."/>
    <n v="17486509"/>
    <n v="17486509"/>
    <n v="12240556.299999999"/>
    <n v="0.7"/>
    <s v="Transportes Lus Latorre Guajardo E.I.R.L."/>
    <d v="2026-02-15T00:00:00"/>
    <s v="1 camión marca volkswagen modelo constellation 14.190 dc 4800mm mt6, año 2023, nuevo sin uso."/>
    <s v="Leasing"/>
    <s v="c-18"/>
    <n v="12240556.299999999"/>
    <m/>
    <m/>
    <d v="2022-04-29T00:00:00"/>
    <m/>
    <m/>
    <n v="4012"/>
    <n v="1"/>
    <m/>
    <m/>
  </r>
  <r>
    <x v="4"/>
    <x v="8"/>
    <x v="13"/>
    <s v="E"/>
    <x v="51"/>
    <s v="77.194.822-7"/>
    <s v="Unicardio Spa"/>
    <n v="17486509"/>
    <n v="17486509"/>
    <n v="13989207.200000001"/>
    <n v="0.8"/>
    <s v="Unicardio Spa"/>
    <d v="2025-12-15T00:00:00"/>
    <s v="1 ecógrafo marca general electric modelo vivid iq premium, año 2022, nuevo y sin uso."/>
    <s v="Leasing"/>
    <s v="c-18"/>
    <n v="13989207.200000001"/>
    <m/>
    <m/>
    <d v="2022-05-11T00:00:00"/>
    <m/>
    <m/>
    <n v="4022"/>
    <n v="1"/>
    <m/>
    <m/>
  </r>
  <r>
    <x v="4"/>
    <x v="8"/>
    <x v="13"/>
    <s v="E"/>
    <x v="52"/>
    <s v="76.955.615-K"/>
    <s v="Maestranza Maroti Spa"/>
    <n v="26940088"/>
    <n v="26940088"/>
    <n v="18858061.599999998"/>
    <n v="0.7"/>
    <s v="Maestranza Maroti Spa"/>
    <d v="2025-11-25T00:00:00"/>
    <s v=" maquina de corte y grabado láser marca oree láser equipmet, nueva sin uso / prensa hidráulica de control numérico modelo wade 22t3200, nuevo"/>
    <s v="Leasing"/>
    <s v="c-18"/>
    <n v="18858061.599999998"/>
    <m/>
    <m/>
    <d v="2022-05-30T00:00:00"/>
    <m/>
    <m/>
    <n v="4030"/>
    <n v="1"/>
    <m/>
    <m/>
  </r>
  <r>
    <x v="4"/>
    <x v="9"/>
    <x v="13"/>
    <s v="E"/>
    <x v="53"/>
    <s v="76.866.142-1"/>
    <s v="Transporte Internacional San Jose Spa"/>
    <n v="21859481"/>
    <n v="21859481"/>
    <n v="9836766.4500000011"/>
    <n v="0.45"/>
    <s v="Transporte Internacional San Jose Spa"/>
    <d v="2026-01-10T00:00:00"/>
    <s v="1 semirremolque frigorífico marca great dane modelo 3 reefer, año 2012, primera inscripción en chile"/>
    <s v="Leasing"/>
    <m/>
    <n v="9836766.4500000011"/>
    <m/>
    <m/>
    <d v="2022-06-30T00:00:00"/>
    <m/>
    <m/>
    <n v="3973"/>
    <n v="1"/>
    <m/>
    <m/>
  </r>
  <r>
    <x v="4"/>
    <x v="8"/>
    <x v="13"/>
    <s v="E"/>
    <x v="54"/>
    <s v="76.977.468-8"/>
    <s v="Centro de Salud  y Estetica del Valle Ltda"/>
    <n v="14359775"/>
    <n v="14359775"/>
    <n v="10051842.5"/>
    <n v="0.7"/>
    <s v="Centro de Salud  y Estetica del Valle Ltda"/>
    <d v="2026-03-05T00:00:00"/>
    <s v="1 tomografo op3d pro pano+ cefa 1 sensor nuevo sin uso"/>
    <s v="Leasing"/>
    <m/>
    <n v="10051842.5"/>
    <m/>
    <m/>
    <m/>
    <m/>
    <m/>
    <n v="4040"/>
    <n v="1"/>
    <m/>
    <m/>
  </r>
  <r>
    <x v="4"/>
    <x v="8"/>
    <x v="13"/>
    <s v="E"/>
    <x v="55"/>
    <s v="14.124.128-1"/>
    <s v="Maria Cristinas  Pineda"/>
    <n v="44856480"/>
    <n v="44856480"/>
    <n v="35885184"/>
    <n v="0.8"/>
    <s v="Maria Cristinas  Pineda"/>
    <d v="2027-01-20T00:00:00"/>
    <s v="01 bus mercedes benz lo-916/48, modelo carrocería senior rural g6 lo-916/48 euro v 4.800 ee - 9.155 largo, 34 asientos, año 2022 nuevo y sin uso"/>
    <s v="Leasing"/>
    <m/>
    <n v="35885184"/>
    <m/>
    <m/>
    <m/>
    <m/>
    <m/>
    <n v="4048"/>
    <n v="1"/>
    <m/>
    <m/>
  </r>
  <r>
    <x v="4"/>
    <x v="9"/>
    <x v="13"/>
    <s v="E"/>
    <x v="56"/>
    <s v="76.146.110-9"/>
    <s v="Transporte  Const.  y Serv. Cribach "/>
    <n v="36792062.609999999"/>
    <n v="36792062.609999999"/>
    <n v="16556428.1745"/>
    <n v="0.45"/>
    <s v="Transporte  Const.  y Serv. Cribach "/>
    <s v="NO DEFINIDA"/>
    <s v="01 camión marca iveco modelo trakker hi land ad380t50, numero de motor 257488, numero de chasis wjme3tus4jc381497, patente kfkz.47-5 año 2018, usado."/>
    <s v="Leasing"/>
    <m/>
    <n v="16556428.1745"/>
    <m/>
    <m/>
    <d v="2022-08-11T00:00:00"/>
    <m/>
    <m/>
    <n v="4011"/>
    <n v="1"/>
    <m/>
    <d v="2025-09-28T00:00:00"/>
  </r>
  <r>
    <x v="4"/>
    <x v="9"/>
    <x v="13"/>
    <s v="E"/>
    <x v="57"/>
    <s v="76.658.241-9"/>
    <s v="Constructora Calafquen Spa"/>
    <n v="64015156.107799992"/>
    <n v="64015156.107799992"/>
    <n v="38409093.664679997"/>
    <n v="0.6"/>
    <s v="Constructora Calafquen Spa"/>
    <s v="NO DEFINIDA"/>
    <s v="01 excavadora sobre orugas marca doosan modelo dx140lc nueva y sin uso año 2023"/>
    <s v="Leasing"/>
    <m/>
    <n v="38409093.664679997"/>
    <m/>
    <m/>
    <d v="2022-08-19T00:00:00"/>
    <m/>
    <m/>
    <n v="4072"/>
    <n v="1"/>
    <m/>
    <d v="2025-09-29T00:00:00"/>
  </r>
  <r>
    <x v="4"/>
    <x v="9"/>
    <x v="13"/>
    <s v="E"/>
    <x v="58"/>
    <s v="76.351.947-3"/>
    <s v="Sanadent S.A."/>
    <n v="61734844.344800003"/>
    <n v="61734844.344800003"/>
    <n v="30867422.172400001"/>
    <n v="0.5"/>
    <s v="Sanadent S.A."/>
    <s v="NO DEFINIDA"/>
    <s v="8 sillones dentales anthos italia, a3 plus continental, nuevos y sin uso. / pabellón dental compuesto por: 1 camilla medpej modelo cg7000d, 1 lámpara para pabellón luvis modelo s 200 de corea y 1 carro de aspiración cattani italia modelo aspijet 6 / equipo de rayos marca myray de italia, modelo hyperion x5 2d y 3d, incluye computador más estabilizador de voltaje."/>
    <s v="Leasing"/>
    <m/>
    <n v="30867422.172400001"/>
    <m/>
    <m/>
    <d v="2022-08-30T00:00:00"/>
    <m/>
    <m/>
    <n v="4073"/>
    <n v="1"/>
    <m/>
    <m/>
  </r>
  <r>
    <x v="4"/>
    <x v="8"/>
    <x v="13"/>
    <s v="E"/>
    <x v="59"/>
    <s v="76.012.946-1"/>
    <s v="Industrial San Pedro S.A."/>
    <n v="20386969"/>
    <n v="20386969"/>
    <n v="14270878.299999999"/>
    <n v="0.7"/>
    <s v="Industrial San Pedro S.A."/>
    <s v="NO DEFINIDA"/>
    <s v="1 máquina reaserradora de 4 cabezales de 2 pulgadas, nueva sin uso."/>
    <s v="Leasing"/>
    <m/>
    <n v="14270878.299999999"/>
    <m/>
    <m/>
    <s v="c-18"/>
    <m/>
    <m/>
    <n v="4109"/>
    <n v="1"/>
    <m/>
    <d v="2025-09-24T00:00:00"/>
  </r>
  <r>
    <x v="4"/>
    <x v="8"/>
    <x v="13"/>
    <s v="E"/>
    <x v="60"/>
    <s v="77.333.734-9"/>
    <s v="Servicios Medicos Doña Dominga Spa"/>
    <n v="20921729"/>
    <n v="20921729"/>
    <n v="10460864.5"/>
    <n v="0.5"/>
    <s v="Servicios Medicos Doña Dominga Spa"/>
    <s v="NO DEFINIDA"/>
    <s v="1 mamógrafo digital directo selenia 2d rf, año 2013, reacondicionado."/>
    <s v="Leasing"/>
    <s v="c18"/>
    <n v="10460864.5"/>
    <m/>
    <m/>
    <s v="c-18"/>
    <m/>
    <m/>
    <n v="4114"/>
    <n v="1"/>
    <m/>
    <d v="2025-11-10T00:00:00"/>
  </r>
  <r>
    <x v="4"/>
    <x v="8"/>
    <x v="13"/>
    <s v="E"/>
    <x v="21"/>
    <s v="76.040.561-2"/>
    <s v="Maquinarias y Equipos Herrera Ltda."/>
    <n v="67708264"/>
    <n v="67708264"/>
    <n v="47395784.799999997"/>
    <n v="0.7"/>
    <s v="Maquinaria y Equipos Herrera Ltda. "/>
    <d v="2026-03-20T00:00:00"/>
    <s v="1 excavadora hidráulica sobre orugas marca komatsu modelo pc220lc-8mo, año 2023, nueva sin uso"/>
    <s v="Leasing"/>
    <m/>
    <n v="47395784.799999997"/>
    <m/>
    <m/>
    <s v="C-18"/>
    <m/>
    <m/>
    <n v="4116"/>
    <n v="1"/>
    <m/>
    <d v="2025-11-10T00:00:00"/>
  </r>
  <r>
    <x v="4"/>
    <x v="10"/>
    <x v="13"/>
    <s v="E"/>
    <x v="21"/>
    <s v="76.040.561-2"/>
    <s v="Maquinarias y Equipos Herrera Ltda."/>
    <n v="59810176"/>
    <n v="59810176"/>
    <n v="35886105.600000001"/>
    <n v="0.6"/>
    <s v="Maquinaria y Equipos Herrera Ltda. "/>
    <d v="2026-04-05T00:00:00"/>
    <s v="1 camión marca jac modelo hfc1120kn_e5_ch_ac, año 2023, nuevo sin uso / 2 camión marca jac modelo hfc1135kn_e5_ch_ac, año 2023, nuevo sin uso"/>
    <s v="Leasing"/>
    <m/>
    <n v="35886105.600000001"/>
    <m/>
    <m/>
    <s v="C-18"/>
    <m/>
    <m/>
    <n v="4119"/>
    <n v="1"/>
    <m/>
    <m/>
  </r>
  <r>
    <x v="4"/>
    <x v="10"/>
    <x v="13"/>
    <s v="E"/>
    <x v="21"/>
    <s v="76.040.561-2"/>
    <s v="Maquinarias y Equipos Herrera Ltda."/>
    <n v="25371150"/>
    <n v="25371150"/>
    <n v="15222690"/>
    <n v="0.6"/>
    <s v="Maquinaria y Equipos Herrera Ltda. "/>
    <d v="2026-04-05T00:00:00"/>
    <s v=" 01 camión marca hino modelo fd 1121 full con carrocería plana con barandas de 6,60 x 2,40 metros, año 2023, nuevo sin uso"/>
    <s v="Leasing"/>
    <m/>
    <n v="15222690"/>
    <m/>
    <m/>
    <m/>
    <m/>
    <m/>
    <n v="4120"/>
    <n v="1"/>
    <m/>
    <m/>
  </r>
  <r>
    <x v="4"/>
    <x v="10"/>
    <x v="13"/>
    <s v="E"/>
    <x v="61"/>
    <s v="76.955.157-3"/>
    <s v="Transportes Cam Limitada"/>
    <n v="14394350"/>
    <n v="14394350"/>
    <n v="10076045"/>
    <n v="0.7"/>
    <s v="Transportes Cam Limitada"/>
    <d v="2026-04-10T00:00:00"/>
    <s v="01 semirremolque plataforma plana marca randon modelo sr-pt-cs-03-30 con 12 neumáticos, año 2023, nuevo sin uso."/>
    <s v="Leasing"/>
    <m/>
    <n v="10076045"/>
    <m/>
    <m/>
    <m/>
    <m/>
    <m/>
    <n v="4115"/>
    <n v="1"/>
    <m/>
    <m/>
  </r>
  <r>
    <x v="4"/>
    <x v="11"/>
    <x v="13"/>
    <s v="E"/>
    <x v="62"/>
    <s v="77.754.200-1"/>
    <s v="Servicios Mineros Cortes Ltda"/>
    <n v="29527836"/>
    <n v="29527836"/>
    <n v="16240309.800000001"/>
    <n v="0.55000000000000004"/>
    <s v="Servicios Mineros Cortes Ltda"/>
    <d v="2026-06-10T00:00:00"/>
    <s v="01 camión marca mitsubishi-fuso modelo canter 915 euro v, año 2023, nuevo sin uso."/>
    <s v="Leasing"/>
    <m/>
    <n v="16240309.800000001"/>
    <m/>
    <m/>
    <m/>
    <m/>
    <m/>
    <n v="4139"/>
    <n v="1"/>
    <m/>
    <m/>
  </r>
  <r>
    <x v="4"/>
    <x v="10"/>
    <x v="13"/>
    <s v="E"/>
    <x v="63"/>
    <s v="77.455.822-5"/>
    <s v="Inversiones Cardio Center Spa           "/>
    <n v="23040026"/>
    <n v="23040026"/>
    <n v="18432020.800000001"/>
    <n v="0.8"/>
    <s v="Inversiones Cardio Center Spa           "/>
    <d v="2026-05-10T00:00:00"/>
    <s v="01 ecógrafo doppler color marca general electric vivid e9 xdclear, más transductor transesofágico 6tc para ecógrafo ge, año 2023, nuevo sin uso. / 01sistema de rescate coronario compuesto por monitor-desfibrilador-marcapaso externo-dea marca comen modelo s5, año 2023, nuevo sin uso."/>
    <s v="Leasing"/>
    <m/>
    <n v="18432020.800000001"/>
    <m/>
    <m/>
    <m/>
    <m/>
    <m/>
    <n v="4138"/>
    <n v="1"/>
    <m/>
    <m/>
  </r>
  <r>
    <x v="4"/>
    <x v="8"/>
    <x v="13"/>
    <s v="E"/>
    <x v="64"/>
    <s v="65.156.385-2"/>
    <s v="Fundacion Educacional Eva del Carmen Olivares "/>
    <n v="1880881"/>
    <n v="1880881"/>
    <n v="1128528.5999999999"/>
    <n v="0.6"/>
    <s v="Fundacion Educacional Eva del Carmen Olivares "/>
    <m/>
    <s v=" por novacion y distribucion de bienes, a esta operación le corresponde 17 lenovo 14e chromebook amd a4-9120c  y 17 ceu (chrome education upgrade), consola de gestión de equipos."/>
    <s v="Leasing"/>
    <m/>
    <n v="1128528.5999999999"/>
    <m/>
    <m/>
    <m/>
    <m/>
    <m/>
    <n v="4127"/>
    <n v="1"/>
    <m/>
    <m/>
  </r>
  <r>
    <x v="4"/>
    <x v="10"/>
    <x v="13"/>
    <s v="E"/>
    <x v="65"/>
    <s v="65.156.382-8"/>
    <s v="Fundacion Educacional Educador Heriberto Pavez Carvajal"/>
    <n v="2349949"/>
    <n v="2349949"/>
    <n v="1409969.4"/>
    <n v="0.6"/>
    <s v="Ffundacion Educacional Educador Heriberto Pavez Carvajal"/>
    <d v="2025-10-10T00:00:00"/>
    <s v="modificacion de contrato op.4002 por novacion y distribucion de bienes, a esta operación le corresponde 22 lenovo 14e chromebook amd a4-9120c  y 22 ceu (chrome education upgrade), consola de gestión de equipos."/>
    <s v="Leasing"/>
    <m/>
    <n v="1409969.4"/>
    <m/>
    <m/>
    <m/>
    <m/>
    <m/>
    <n v="4128"/>
    <n v="1"/>
    <m/>
    <m/>
  </r>
  <r>
    <x v="4"/>
    <x v="10"/>
    <x v="13"/>
    <s v="E"/>
    <x v="66"/>
    <s v="65.156.386-0"/>
    <s v="Fundacion Educacional Daniel Alberto Muñoz"/>
    <n v="4038362"/>
    <n v="4038362"/>
    <n v="2423017.1999999997"/>
    <n v="0.6"/>
    <s v="Fundacion Educacional Daniel Alberto Muñoz"/>
    <d v="2025-10-10T00:00:00"/>
    <s v="modificacion de contrato op.4002 por novacion y distribucion de bienes, a esta operación le corresponde 40 lenovo 14e chromebook amd a4-9120c  y 40 ceu (chrome education upgrade), consola de gestión de equipos."/>
    <s v="Leasing"/>
    <m/>
    <n v="2423017.1999999997"/>
    <m/>
    <m/>
    <m/>
    <m/>
    <m/>
    <n v="4129"/>
    <n v="1"/>
    <m/>
    <m/>
  </r>
  <r>
    <x v="4"/>
    <x v="10"/>
    <x v="13"/>
    <s v="E"/>
    <x v="67"/>
    <s v="76.982.246-1"/>
    <s v="Empresa de Transportes y Servicios Fenix - Juan Morales Antonio E.I.R.L."/>
    <n v="33984941"/>
    <n v="33984941"/>
    <n v="23789458.699999999"/>
    <n v="0.7"/>
    <s v="Empresa de Transportes y Servicios Fenix - Juan Morales Antonio E.I.R.L."/>
    <d v="2026-05-20T00:00:00"/>
    <s v="01 tractocamión marca foton modelo auman tracto 1944 4x2 e5 nuevo y sin uso año 2022 / 01 semirremolque marca tremac modelo sr plano 13,5 mts. 2+1 ejes con piñas (abs) año 2023, nuevo y sin uso"/>
    <s v="Leasing"/>
    <m/>
    <n v="23789458.699999999"/>
    <m/>
    <m/>
    <m/>
    <m/>
    <m/>
    <n v="4137"/>
    <n v="1"/>
    <m/>
    <m/>
  </r>
  <r>
    <x v="4"/>
    <x v="10"/>
    <x v="13"/>
    <s v="E"/>
    <x v="68"/>
    <s v="76.955.086-0"/>
    <s v="Cgi Soluciones Spa"/>
    <n v="44614839"/>
    <n v="44614839"/>
    <n v="35691871.200000003"/>
    <n v="0.8"/>
    <s v="Cgi Soluciones Spa"/>
    <d v="2026-07-10T00:00:00"/>
    <s v=" retroexcavadora marca jcb modelo 3cx 4x4 con martillo hidráulico, kit minero, kit de horquillas abatibles y rueda delantera completa, año 2023, nueva sin uso."/>
    <s v="Leasing"/>
    <m/>
    <n v="35691871.200000003"/>
    <m/>
    <m/>
    <m/>
    <m/>
    <m/>
    <n v="4152"/>
    <n v="1"/>
    <m/>
    <m/>
  </r>
  <r>
    <x v="4"/>
    <x v="10"/>
    <x v="13"/>
    <s v="E"/>
    <x v="69"/>
    <s v="77.402.069-1"/>
    <s v="Equipos Rental Spa"/>
    <n v="14415479"/>
    <n v="14415479"/>
    <n v="11532383.200000001"/>
    <n v="0.8"/>
    <s v="Equipos Rental Spa"/>
    <d v="2026-06-10T00:00:00"/>
    <s v="1 grúa horquilla marca heli modelo cpcd30-w10g, año 2023, nueva sin uso."/>
    <s v="Leasing"/>
    <m/>
    <n v="11532383.200000001"/>
    <m/>
    <m/>
    <m/>
    <m/>
    <m/>
    <n v="4156"/>
    <n v="1"/>
    <m/>
    <m/>
  </r>
  <r>
    <x v="4"/>
    <x v="9"/>
    <x v="13"/>
    <s v="E"/>
    <x v="70"/>
    <s v="77.166.525-K"/>
    <s v="Disautral Spa"/>
    <n v="54054434"/>
    <n v="54054434"/>
    <n v="24324495.300000001"/>
    <n v="0.45"/>
    <s v="Disautral Spa"/>
    <d v="2026-05-10T00:00:00"/>
    <s v="01 camión marca freightliner modelo m2 106 euro v, año 2023, nuevo sin uso."/>
    <s v="Leasing"/>
    <m/>
    <n v="24324495.300000001"/>
    <m/>
    <m/>
    <m/>
    <m/>
    <m/>
    <n v="4155"/>
    <n v="1"/>
    <m/>
    <m/>
  </r>
  <r>
    <x v="4"/>
    <x v="10"/>
    <x v="13"/>
    <s v="E"/>
    <x v="71"/>
    <s v="76.952.594-7"/>
    <s v="Santivape Spa"/>
    <n v="24762630"/>
    <n v="24762630"/>
    <n v="17333841"/>
    <n v="0.7"/>
    <s v="Santivape Spa"/>
    <d v="2026-07-05T00:00:00"/>
    <s v="01 camión marca volkswagen modelo delivery 9.170 4600mm az6 - prime con carrocería carga general, año 2023, nuevo sin uso"/>
    <s v="Leasing"/>
    <m/>
    <n v="17333841"/>
    <m/>
    <m/>
    <m/>
    <m/>
    <m/>
    <n v="4157"/>
    <n v="1"/>
    <m/>
    <m/>
  </r>
  <r>
    <x v="4"/>
    <x v="10"/>
    <x v="13"/>
    <s v="E"/>
    <x v="72"/>
    <s v="76.095.533-7"/>
    <s v="Ingenieria y Tecnologia Kropsys Sociedad de Responsabilidad Ltda"/>
    <n v="24485262"/>
    <n v="27952110.874400001"/>
    <n v="13976055.437200001"/>
    <n v="0.5"/>
    <s v="Ingenieria y Tecnologia Kropsys Sociedad de Responsabilidad Ltda"/>
    <d v="2026-05-05T00:00:00"/>
    <s v="110 computadores hp prodesk 400 g7 sff i3-10100 8gb 512 s, nuevos / 110 pantallas hp monitor p24v g5 fhd color negro 48 a, nuevas"/>
    <s v="Leasing"/>
    <m/>
    <n v="13976055.437200001"/>
    <m/>
    <m/>
    <m/>
    <m/>
    <m/>
    <n v="4169"/>
    <n v="1"/>
    <m/>
    <m/>
  </r>
  <r>
    <x v="4"/>
    <x v="9"/>
    <x v="13"/>
    <s v="E"/>
    <x v="73"/>
    <s v="76.061.539-0"/>
    <s v="Servicios Nettle Hermanos Limitada"/>
    <n v="297791198"/>
    <n v="297791198"/>
    <n v="134006039.10000001"/>
    <n v="0.45"/>
    <s v="Servicios Nettle Hermanos Limitada"/>
    <d v="2025-12-05T00:00:00"/>
    <s v="modificacion de contrato op.4130, solo admnistrativa para ajustar documentos corfo. no hay firma de nuevo contrato."/>
    <s v="Leasing"/>
    <m/>
    <n v="134006039.10000001"/>
    <m/>
    <m/>
    <m/>
    <m/>
    <m/>
    <n v="4171"/>
    <n v="1"/>
    <m/>
    <m/>
  </r>
  <r>
    <x v="4"/>
    <x v="8"/>
    <x v="13"/>
    <s v="E"/>
    <x v="74"/>
    <s v="77.127.941-4"/>
    <s v="Constructora Hipatia Spa"/>
    <n v="40100878"/>
    <n v="40100878"/>
    <n v="20050439"/>
    <n v="0.5"/>
    <s v="Constructora Hipatia Spa"/>
    <d v="2026-05-20T00:00:00"/>
    <s v="01 retroexcavadora marca hdi modelo db100 nueva y sin uso año 2023 / 01 martillo hidraulico  marca mtm modelo mtm50 "/>
    <s v="Leasing"/>
    <m/>
    <n v="20050439"/>
    <m/>
    <m/>
    <m/>
    <m/>
    <m/>
    <n v="4182"/>
    <n v="1"/>
    <m/>
    <m/>
  </r>
  <r>
    <x v="4"/>
    <x v="8"/>
    <x v="13"/>
    <s v="E"/>
    <x v="75"/>
    <s v="76.692.565-0"/>
    <s v="Maderas Nativas Spa"/>
    <n v="66916880"/>
    <n v="66916880"/>
    <n v="33458440"/>
    <n v="0.5"/>
    <s v="Maderas Nativas Spa"/>
    <d v="2026-06-10T00:00:00"/>
    <s v="01 retroexcavadora modelo db100 marca hdi nueva y sin uso año 2023"/>
    <s v="Leasing"/>
    <m/>
    <n v="33458440"/>
    <m/>
    <m/>
    <m/>
    <m/>
    <m/>
    <n v="4192"/>
    <n v="1"/>
    <m/>
    <m/>
  </r>
  <r>
    <x v="4"/>
    <x v="8"/>
    <x v="13"/>
    <s v="E"/>
    <x v="76"/>
    <s v="18.521.130-4"/>
    <s v="Cataldo Diaz Esteban Andres "/>
    <n v="29556265"/>
    <n v="29556265"/>
    <n v="20689385.5"/>
    <n v="0.7"/>
    <s v="Cataldo Diaz Esteban Andres "/>
    <d v="2026-07-10T00:00:00"/>
    <s v="01 camión tolva marca jac modelo hfc 3430 patente lthv 61, año 2020, usado"/>
    <s v="Leasing"/>
    <m/>
    <n v="20689385.5"/>
    <m/>
    <m/>
    <m/>
    <m/>
    <m/>
    <n v="4194"/>
    <n v="1"/>
    <m/>
    <m/>
  </r>
  <r>
    <x v="4"/>
    <x v="8"/>
    <x v="13"/>
    <s v="E"/>
    <x v="69"/>
    <s v="77.402.069-1"/>
    <s v="Equipment Rental Spa"/>
    <n v="25529811"/>
    <n v="25529811"/>
    <n v="20423848.800000001"/>
    <n v="0.8"/>
    <s v="Equipment Rental Spa"/>
    <d v="2026-07-10T00:00:00"/>
    <s v="01 grúa horquilla marca heli modelo cpcd70-w2g, año 2023, nueva sin uso"/>
    <s v="Leasing"/>
    <m/>
    <n v="20423848.800000001"/>
    <m/>
    <m/>
    <m/>
    <m/>
    <m/>
    <n v="4195"/>
    <n v="1"/>
    <m/>
    <m/>
  </r>
  <r>
    <x v="4"/>
    <x v="8"/>
    <x v="13"/>
    <s v="E"/>
    <x v="77"/>
    <s v="77.210.924-5"/>
    <s v="Yosam Maquinarias Limitada"/>
    <n v="58321145"/>
    <n v="58321145"/>
    <n v="46656916"/>
    <n v="0.8"/>
    <s v="Yosam Maquinarias Limitada"/>
    <d v="2027-05-10T00:00:00"/>
    <s v="modificacion de contrato op."/>
    <s v="Leasing"/>
    <m/>
    <n v="46656916"/>
    <m/>
    <m/>
    <m/>
    <m/>
    <m/>
    <n v="4164"/>
    <n v="1"/>
    <m/>
    <m/>
  </r>
  <r>
    <x v="4"/>
    <x v="9"/>
    <x v="13"/>
    <s v="E"/>
    <x v="78"/>
    <s v="81.866.400-1"/>
    <s v="Fabrica de Envases Fosko S.A."/>
    <n v="71943362.242399991"/>
    <n v="71943362.242399991"/>
    <n v="32374513.009079996"/>
    <n v="0.45"/>
    <s v="Fabrica de Envases Fosko S.A."/>
    <d v="2026-06-20T00:00:00"/>
    <s v="4135 solicitada por area comercial,  financiamiento diferencia tipo de cambio."/>
    <s v="Leasing"/>
    <m/>
    <n v="32374513.009079996"/>
    <m/>
    <m/>
    <m/>
    <m/>
    <m/>
    <n v="4177"/>
    <n v="1"/>
    <m/>
    <m/>
  </r>
  <r>
    <x v="4"/>
    <x v="8"/>
    <x v="13"/>
    <s v="E"/>
    <x v="79"/>
    <s v="76.723.646-8"/>
    <s v="Matriceria y Mecanica de Precisión Spa "/>
    <n v="13478112"/>
    <n v="13478112"/>
    <n v="9434678.3999999985"/>
    <n v="0.7"/>
    <s v="Matriceria y Mecanica de Precisión Spa "/>
    <d v="2026-07-10T00:00:00"/>
    <s v="01 inyectora de plásticos husky, canadiense, modelo gl 225 rs60/50, año 2008, serie n°14504 / 01 inyectora de plásticos bmb, italiana, modelo kw 35 pi/2200, año 1998, serie n°8960001 / 01 inyectora de plásticos bmb, italiana, modelo mc 200, año 2008, serie n°1911631 / 01 molde para inyección yuanda, chino, sin placa visible, año 2014, color rojo, serie n°12626, usada"/>
    <s v="Leasing"/>
    <m/>
    <n v="9434678.3999999985"/>
    <m/>
    <m/>
    <m/>
    <m/>
    <m/>
    <n v="4202"/>
    <n v="1"/>
    <m/>
    <m/>
  </r>
  <r>
    <x v="4"/>
    <x v="8"/>
    <x v="13"/>
    <s v="E"/>
    <x v="80"/>
    <s v="76.237.394-7"/>
    <s v="Sociedad de Transporte y Aridos Milko Spa"/>
    <n v="21796093"/>
    <n v="21796093"/>
    <n v="15257265.1"/>
    <n v="0.7"/>
    <s v="Sociedad de Transporte y Aridos Milko Spa"/>
    <d v="2026-08-10T00:00:00"/>
    <s v="01 centro de mecanizado marca lilian modelovmc-1100, serie nº13304, año2013. bien usado y en estado en que se encuentra. / 01 equipo de corte o rana de corte por plasma marca portable cnc cutting machine modelo caricut5 (en60204-1), serie nº141200003"/>
    <s v="Leasing"/>
    <m/>
    <n v="15257265.1"/>
    <m/>
    <m/>
    <m/>
    <m/>
    <m/>
    <n v="4198"/>
    <n v="1"/>
    <m/>
    <m/>
  </r>
  <r>
    <x v="4"/>
    <x v="8"/>
    <x v="13"/>
    <s v="E"/>
    <x v="81"/>
    <s v="77.196.779-5"/>
    <s v="Gohe Inversiones Spa"/>
    <n v="53878255"/>
    <n v="53878255"/>
    <n v="26939127.5"/>
    <n v="0.5"/>
    <s v="Gohe Inversiones Spa"/>
    <d v="2026-08-05T00:00:00"/>
    <s v="01 cono marca gvk modelo pyb-900 std, año 2023, nuevo sin uso."/>
    <s v="Leasing"/>
    <m/>
    <n v="26939127.5"/>
    <m/>
    <m/>
    <m/>
    <m/>
    <m/>
    <n v="4185"/>
    <n v="1"/>
    <m/>
    <m/>
  </r>
  <r>
    <x v="4"/>
    <x v="8"/>
    <x v="13"/>
    <s v="E"/>
    <x v="82"/>
    <s v="77.044.498-5"/>
    <s v="Transportes TC  Spa"/>
    <n v="88163714.543599993"/>
    <n v="88163714.543599993"/>
    <n v="44081857.271799996"/>
    <n v="0.5"/>
    <s v="Transportes TC  Spa"/>
    <d v="2026-09-10T00:00:00"/>
    <s v="01 maquinaria industrial (excavadora) marca volvo, modelo ec300dl, nro. motor 12454197, nro. serie vcec300dv00281455, color amarillo, año 2020, ppu lxtz.84-5 usada."/>
    <s v="Leasing"/>
    <m/>
    <n v="44081857.271799996"/>
    <m/>
    <m/>
    <m/>
    <m/>
    <m/>
    <n v="4230"/>
    <n v="1"/>
    <m/>
    <m/>
  </r>
  <r>
    <x v="4"/>
    <x v="8"/>
    <x v="13"/>
    <s v="E"/>
    <x v="83"/>
    <s v="15.812.901-9"/>
    <s v="Gonzalez Iglesias Pamela Alejandra "/>
    <n v="7744421"/>
    <n v="7744421"/>
    <n v="4646652.5999999996"/>
    <n v="0.6"/>
    <s v="Gonzalez Iglesias Pamela Alejandra "/>
    <d v="2025-09-05T00:00:00"/>
    <s v="modificacion de contrato op."/>
    <s v="Leasing"/>
    <m/>
    <n v="4646652.5999999996"/>
    <m/>
    <m/>
    <m/>
    <m/>
    <m/>
    <n v="4227"/>
    <n v="1"/>
    <m/>
    <m/>
  </r>
  <r>
    <x v="4"/>
    <x v="8"/>
    <x v="13"/>
    <s v="E"/>
    <x v="84"/>
    <s v="77.696.555-3"/>
    <s v="Quiero Frenillos Los Angeles Spa"/>
    <n v="14845746"/>
    <n v="14845746"/>
    <n v="8907447.5999999996"/>
    <n v="0.6"/>
    <s v="Quiero Frenillos Los Angeles Spa"/>
    <d v="2026-07-15T00:00:00"/>
    <s v="3847 solicitada por area de cobranzas, renegociacion de mora y ampliacion de plazo."/>
    <s v="Leasing"/>
    <m/>
    <n v="8907447.5999999996"/>
    <m/>
    <m/>
    <m/>
    <m/>
    <m/>
    <n v="4203"/>
    <n v="1"/>
    <m/>
    <m/>
  </r>
  <r>
    <x v="4"/>
    <x v="8"/>
    <x v="13"/>
    <s v="E"/>
    <x v="84"/>
    <s v="77.696.555-3"/>
    <s v="Quiero Frenillos Los Angeles Spa"/>
    <n v="9128574"/>
    <n v="9128574"/>
    <n v="6390001.7999999998"/>
    <n v="0.7"/>
    <s v="Quiero Frenillos Los Angeles Spa"/>
    <d v="2026-07-15T00:00:00"/>
    <s v="01 grúa horquilla 4x4 marca fullen modelo f220, año 2023, nueva sin uso."/>
    <s v="Leasing"/>
    <m/>
    <n v="6390001.7999999998"/>
    <m/>
    <m/>
    <m/>
    <m/>
    <m/>
    <n v="4232"/>
    <n v="1"/>
    <m/>
    <m/>
  </r>
  <r>
    <x v="4"/>
    <x v="8"/>
    <x v="13"/>
    <s v="E"/>
    <x v="84"/>
    <s v="77.696.555-3"/>
    <s v="Quiero Frenillos Los Angeles Spa"/>
    <n v="4371819"/>
    <n v="4371819"/>
    <n v="3060273.3"/>
    <n v="0.7"/>
    <s v="Quiero Frenillos Los Angeles Spa"/>
    <d v="2026-07-15T00:00:00"/>
    <s v="01 equipo de radiología extra oral marca myray de italia, modelo hyperion x9 pro 2d, incluye computador más monitor y estabilizador de voltaje. todo nuevo y sin uso."/>
    <s v="Leasing"/>
    <m/>
    <n v="3060273.3"/>
    <m/>
    <m/>
    <m/>
    <m/>
    <m/>
    <n v="4233"/>
    <n v="1"/>
    <m/>
    <m/>
  </r>
  <r>
    <x v="4"/>
    <x v="8"/>
    <x v="13"/>
    <s v="E"/>
    <x v="85"/>
    <s v="76.846.464-2"/>
    <s v="Fernandez Spa"/>
    <n v="33723707"/>
    <n v="33723707"/>
    <n v="23606594.899999999"/>
    <n v="0.7"/>
    <s v="Fernandez Spa"/>
    <d v="2026-08-05T00:00:00"/>
    <s v="01 3 sillón dental marca olsen, modelo quality + piso operatorio, origen brasil, nuevo y sin uso"/>
    <s v="Leasing"/>
    <m/>
    <n v="23606594.899999999"/>
    <m/>
    <m/>
    <m/>
    <m/>
    <m/>
    <n v="4235"/>
    <n v="1"/>
    <m/>
    <m/>
  </r>
  <r>
    <x v="4"/>
    <x v="8"/>
    <x v="13"/>
    <s v="E"/>
    <x v="86"/>
    <s v="76.943.325-2"/>
    <s v="Empresa de Transportes Tranzunur y Compañía Ltda "/>
    <n v="25856737"/>
    <n v="25856737"/>
    <n v="18099715.899999999"/>
    <n v="0.7"/>
    <s v="Empresa de Transportes Tranzunur y Compañía Ltda "/>
    <d v="2026-03-10T00:00:00"/>
    <s v="01 central de aire comprimido compuesto por: 1 comp scroll airone 3hp, 8bar, 30l, 50hz/220v; 1 purgador electrónico 1/2 con hilo interior/ex; 1 estanque acum. 220l odontológico. todo nuevo y sin uso"/>
    <s v="Leasing"/>
    <m/>
    <n v="18099715.899999999"/>
    <m/>
    <m/>
    <m/>
    <m/>
    <m/>
    <n v="4225"/>
    <n v="1"/>
    <m/>
    <m/>
  </r>
  <r>
    <x v="4"/>
    <x v="9"/>
    <x v="13"/>
    <s v="E"/>
    <x v="87"/>
    <s v="78.779.600-1"/>
    <s v="Servicios Generales de Aseos Aromos Limitada "/>
    <n v="72872235"/>
    <n v="72872235"/>
    <n v="43723341"/>
    <n v="0.6"/>
    <s v="Servicios Generales de Aseos Aromos Limitada "/>
    <d v="2027-08-05T00:00:00"/>
    <s v="01 tractocamión marca renault, modelo t380, nro. motor 418375, nro. chasis vf611a153hd002095, color blanco, año 2018, placa patente kjts.40-1, usado."/>
    <s v="Leasing"/>
    <m/>
    <n v="43723341"/>
    <m/>
    <m/>
    <m/>
    <m/>
    <m/>
    <n v="4096"/>
    <n v="1"/>
    <m/>
    <m/>
  </r>
  <r>
    <x v="4"/>
    <x v="8"/>
    <x v="13"/>
    <s v="E"/>
    <x v="88"/>
    <s v="77.020.339-2"/>
    <s v="Yeah Spa"/>
    <n v="16645568"/>
    <n v="16645568"/>
    <n v="8322784"/>
    <n v="0.5"/>
    <s v="Yeah Spa"/>
    <d v="2026-08-15T00:00:00"/>
    <s v="01 retroexcavadora marca john deere modelo 310l patente pjht.12-4, año 2020, usada."/>
    <s v="Leasing"/>
    <m/>
    <n v="8322784"/>
    <m/>
    <m/>
    <m/>
    <m/>
    <m/>
    <n v="4245"/>
    <n v="1"/>
    <m/>
    <m/>
  </r>
  <r>
    <x v="4"/>
    <x v="8"/>
    <x v="13"/>
    <s v="E"/>
    <x v="89"/>
    <s v="77.038.460-5"/>
    <s v="Ramon Ibarra Valdes e Hijo Limitada"/>
    <n v="48489546"/>
    <n v="48489546"/>
    <n v="33942682.199999996"/>
    <n v="0.7"/>
    <s v="Ramon Ibarra Valdes e Hijo Limitada"/>
    <d v="2027-09-10T00:00:00"/>
    <s v="01 recolector marca usimeca modelo alpha 19m3, nuevos sin uso. / 01 alza contenedor usimeca modelo spider, nuevo sin uso. / 01 camión marca volkswagen modelo 17280 dc 4800 mm mt9 ac, euro v con equipamiento tercer eje curvo con neumáticos y refuerzo de paquetes, año 2023, nuevo sin uso."/>
    <s v="Leasing"/>
    <m/>
    <n v="33942682.199999996"/>
    <m/>
    <m/>
    <m/>
    <m/>
    <m/>
    <n v="4249"/>
    <n v="1"/>
    <m/>
    <m/>
  </r>
  <r>
    <x v="4"/>
    <x v="8"/>
    <x v="13"/>
    <s v="E"/>
    <x v="90"/>
    <s v="77.447.805-1"/>
    <s v="Andres Ruiz Spa"/>
    <n v="55407239"/>
    <n v="55407239"/>
    <n v="44325791.200000003"/>
    <n v="0.8"/>
    <s v="Andres Ruiz Spa"/>
    <d v="2027-08-10T00:00:00"/>
    <s v="01 suv marca volkswagen, modelo tiguan 1.4 tsi at highline, año 2023, nuevo sin uso"/>
    <s v="Leasing"/>
    <m/>
    <n v="44325791.200000003"/>
    <m/>
    <m/>
    <m/>
    <m/>
    <m/>
    <n v="4253"/>
    <n v="1"/>
    <m/>
    <m/>
  </r>
  <r>
    <x v="4"/>
    <x v="8"/>
    <x v="13"/>
    <s v="E"/>
    <x v="91"/>
    <s v="77.545.300-1"/>
    <s v="Constructora Greve y Vergara Limitada"/>
    <n v="21268248"/>
    <n v="21268248"/>
    <n v="14887773.6"/>
    <n v="0.7"/>
    <s v="Constructora Greve y Vergara Limitada"/>
    <s v="NO DEFINIDA"/>
    <s v="01 tracto camión marca sinotruck modelo c7h 400 at ev 6x2, año 2023, nuevo sin uso."/>
    <s v="Leasing"/>
    <m/>
    <n v="14887773.6"/>
    <m/>
    <m/>
    <m/>
    <m/>
    <m/>
    <n v="4248"/>
    <n v="1"/>
    <m/>
    <m/>
  </r>
  <r>
    <x v="4"/>
    <x v="8"/>
    <x v="13"/>
    <s v="E"/>
    <x v="57"/>
    <s v="76.658.241-9"/>
    <s v="Constructora Calafquen Spa"/>
    <n v="28237804"/>
    <n v="28237804"/>
    <n v="14118902"/>
    <n v="0.5"/>
    <s v="Constructora Calafquen Spa"/>
    <s v="NO DEFINIDA"/>
    <s v="01 tractocamión marca mercedes benz, modelo new actros 2648 ls, año 2023, nuevo y sin uso."/>
    <s v="Leasing"/>
    <m/>
    <n v="14118902"/>
    <m/>
    <m/>
    <m/>
    <m/>
    <m/>
    <n v="4239"/>
    <n v="1"/>
    <m/>
    <m/>
  </r>
  <r>
    <x v="4"/>
    <x v="11"/>
    <x v="13"/>
    <s v="E"/>
    <x v="38"/>
    <s v="12.226.488-2"/>
    <s v="Alberto Kruger Orrego"/>
    <n v="52349271"/>
    <n v="52349271"/>
    <n v="23557171.949999999"/>
    <n v="0.45"/>
    <s v="Alberto Ernesto Kruger Orrego"/>
    <s v="NO DEFINIDA"/>
    <s v=" 01 miniexcavadora vio35 con balde nivelador y pad de gomas, año 2023, nueva sin uso."/>
    <s v="Leasing"/>
    <m/>
    <n v="23557171.949999999"/>
    <m/>
    <m/>
    <m/>
    <m/>
    <m/>
    <n v="4256"/>
    <n v="1"/>
    <m/>
    <m/>
  </r>
  <r>
    <x v="4"/>
    <x v="8"/>
    <x v="13"/>
    <s v="E"/>
    <x v="92"/>
    <s v="76.648.685-1"/>
    <s v="Izaje Spa"/>
    <n v="35494717"/>
    <n v="35494717"/>
    <n v="21296830.199999999"/>
    <n v="0.6"/>
    <s v="Izaje Spa"/>
    <s v="NO DEFINIDA"/>
    <s v="01 camioneta marca chevrolet modelo silverado 6.21 zr2 at 4wd p nueva y sin uso año 2023"/>
    <s v="Leasing"/>
    <m/>
    <n v="21296830.199999999"/>
    <m/>
    <m/>
    <m/>
    <m/>
    <m/>
    <n v="4264"/>
    <n v="1"/>
    <m/>
    <m/>
  </r>
  <r>
    <x v="4"/>
    <x v="8"/>
    <x v="13"/>
    <s v="E"/>
    <x v="93"/>
    <s v="76.961.041-3"/>
    <s v="Veterinaria y Ventas de Alimentos y Accesorios para Mascotas Yanina del Rosario Reyes Miño E.I.R.L."/>
    <n v="9679853"/>
    <n v="9679853"/>
    <n v="6775897.0999999996"/>
    <n v="0.7"/>
    <s v="Veterinaria y Ventas de Alimentos y Accesorios para Mascotas Yanina del Rosario Reyes Miño E.I.R.L."/>
    <s v="NO DEFINIDA"/>
    <s v="01 grúa marca pm modelo pm 50526 px, año 2023, color azul, nueva sin uso"/>
    <s v="Leasing"/>
    <m/>
    <n v="6775897.0999999996"/>
    <m/>
    <m/>
    <m/>
    <m/>
    <m/>
    <n v="4269"/>
    <n v="1"/>
    <m/>
    <m/>
  </r>
  <r>
    <x v="4"/>
    <x v="8"/>
    <x v="13"/>
    <s v="E"/>
    <x v="94"/>
    <s v="9.022.530-8"/>
    <s v="Orellana Arellano Bernardo Antonio"/>
    <n v="55363829"/>
    <n v="55363829"/>
    <n v="38754680.299999997"/>
    <n v="0.7"/>
    <s v="Orellana Arellano Bernardo Antonio"/>
    <s v="NO DEFINIDA"/>
    <s v=" 1 tractocamion marca dongfeng modelo 6x4 modelo df-2652 nuevo y sin uso año 2022, ppu sbkb-52 incluye kit minero e hidraulico"/>
    <s v="Leasing"/>
    <m/>
    <n v="38754680.299999997"/>
    <m/>
    <m/>
    <m/>
    <m/>
    <m/>
    <n v="4270"/>
    <n v="1"/>
    <m/>
    <m/>
  </r>
  <r>
    <x v="4"/>
    <x v="9"/>
    <x v="13"/>
    <s v="E"/>
    <x v="95"/>
    <s v="59.178.970-8"/>
    <s v="Sociedad Española de Construcciones Electricas S.A. Agencia en Chile"/>
    <n v="56114875"/>
    <n v="56114875"/>
    <n v="33668925"/>
    <n v="0.6"/>
    <s v="Sociedad Española de Construcciones Electricas S.A. Agencia en Chile"/>
    <s v="NO DEFINIDA"/>
    <s v="1 equipo de rayos x digital veterinario con mesa, modelo vray20 marca lanmdage, año 2023, nuevo y sin uso."/>
    <s v="Leasing"/>
    <m/>
    <n v="33668925"/>
    <m/>
    <m/>
    <m/>
    <m/>
    <m/>
    <n v="4277"/>
    <n v="1"/>
    <m/>
    <m/>
  </r>
  <r>
    <x v="4"/>
    <x v="8"/>
    <x v="13"/>
    <s v="E"/>
    <x v="96"/>
    <s v="76.337.011-9"/>
    <s v="Sociedad de Transportes Ciba Spa"/>
    <n v="18186461"/>
    <n v="18186461"/>
    <n v="12730522.699999999"/>
    <n v="0.7"/>
    <s v="Sociedad de Transportes Ciba Spa"/>
    <s v="NO DEFINIDA"/>
    <s v="01 camión marca sinotruk, modelo c7h 480 tolva 8x4 at, año 2023, nuevo y sin uso. incluye retardador, tolva con material hardox, kit minero y autoencarpe."/>
    <s v="Leasing"/>
    <m/>
    <n v="12730522.699999999"/>
    <m/>
    <m/>
    <m/>
    <m/>
    <m/>
    <n v="4279"/>
    <n v="1"/>
    <m/>
    <m/>
  </r>
  <r>
    <x v="4"/>
    <x v="8"/>
    <x v="13"/>
    <s v="E"/>
    <x v="97"/>
    <s v="76.863.682-6"/>
    <s v="Distribuidora y Servicio Técnico Industrial Mario Enrique Aguirre Aquez E.I.R.L."/>
    <n v="26645432"/>
    <n v="26645432"/>
    <n v="18651802.399999999"/>
    <n v="0.7"/>
    <s v="Distribuidora y Servicio Técnico Industrial Mario Enrique Aguirre Aquez E.I.R.L."/>
    <s v="NO DEFINIDA"/>
    <s v=" 1 camión marca volkswagen modelo delivery con alza hombre marca alo lift modelo vam 175/13, todo nuevo y sin uso año 2023"/>
    <s v="Leasing"/>
    <m/>
    <n v="18651802.399999999"/>
    <m/>
    <m/>
    <m/>
    <m/>
    <m/>
    <n v="4285"/>
    <n v="1"/>
    <m/>
    <m/>
  </r>
  <r>
    <x v="4"/>
    <x v="8"/>
    <x v="13"/>
    <s v="E"/>
    <x v="94"/>
    <s v="9.022.530-8"/>
    <s v="Orellana Arellano Bernardo Antonio "/>
    <n v="52896325"/>
    <n v="52896325"/>
    <n v="37027427.5"/>
    <n v="0.7"/>
    <s v="Orellana Arellano Bernardo Antonio "/>
    <s v="NO DEFINIDA"/>
    <s v="01 equipo: semiremolque marca: wabash modelo: reefer año: 2017 largo: 53 pies, suspensión: aire piso: acanaladopuertas: abatible ejes: 2 color: blanco patente: kylw-58"/>
    <s v="Leasing"/>
    <m/>
    <n v="37027427.5"/>
    <m/>
    <m/>
    <m/>
    <m/>
    <m/>
    <n v="4287"/>
    <n v="1"/>
    <m/>
    <m/>
  </r>
  <r>
    <x v="4"/>
    <x v="8"/>
    <x v="13"/>
    <s v="E"/>
    <x v="98"/>
    <s v="77.070.746-3"/>
    <s v="Constructora del Norte Spa"/>
    <n v="59579676"/>
    <n v="59579676"/>
    <n v="41705773.199999996"/>
    <n v="0.7"/>
    <s v="Constructora del Norte Spa"/>
    <s v="NO DEFINIDA"/>
    <s v="01 camion marca jac modelo hfc1137kn_e5_pu_ac, patente sblf11, vin lj11r2dh5p3500004, año 2023, usado."/>
    <s v="Leasing"/>
    <m/>
    <n v="41705773.199999996"/>
    <m/>
    <m/>
    <m/>
    <m/>
    <m/>
    <n v="4148"/>
    <n v="1"/>
    <m/>
    <m/>
  </r>
  <r>
    <x v="4"/>
    <x v="11"/>
    <x v="13"/>
    <s v="E"/>
    <x v="99"/>
    <s v="76.730.849-3"/>
    <s v="Transportes JR  Limitada"/>
    <n v="16436581"/>
    <n v="16436581"/>
    <n v="7396461.4500000002"/>
    <n v="0.45"/>
    <s v="Transportes JR  Limitada"/>
    <s v="NO DEFINIDA"/>
    <s v="01 camión tolva marca sinotruk, modelo c7h 480 tolva 8x4 at, año 2023, nuevo y sin uso. incluye retardador, tolva con material hardox, kit minero y autoencarpe."/>
    <s v="Leasing"/>
    <m/>
    <n v="7396461.4500000002"/>
    <m/>
    <m/>
    <m/>
    <m/>
    <m/>
    <n v="4304"/>
    <n v="1"/>
    <m/>
    <m/>
  </r>
  <r>
    <x v="4"/>
    <x v="8"/>
    <x v="13"/>
    <s v="E"/>
    <x v="100"/>
    <s v="76.827.397-9"/>
    <s v="Transportes Pamela del Carmen Ramirez Soto E.I.R.L."/>
    <n v="78418837"/>
    <n v="78418837"/>
    <n v="54893185.899999999"/>
    <n v="0.7"/>
    <s v="Transportes Pamela del Carmen Ramirez Soto E.I.R.L."/>
    <s v="NO DEFINIDA"/>
    <s v="01 camión marca volkswagen, modelo constellation 31.330 dc 3440 mm mt16 euro v (6x4), año 2024, nuevo y sin uso. incluye estanque 20m3, parametrización, mantenciones hasta los 60.000 km."/>
    <s v="Leasing"/>
    <m/>
    <n v="54893185.899999999"/>
    <m/>
    <m/>
    <m/>
    <m/>
    <m/>
    <n v="4305"/>
    <n v="1"/>
    <m/>
    <m/>
  </r>
  <r>
    <x v="4"/>
    <x v="8"/>
    <x v="13"/>
    <s v="E"/>
    <x v="101"/>
    <s v="77.031.731-2"/>
    <s v="Diseño y Fabricacion de Maquinarias Electromecanicas Spa"/>
    <n v="26112208"/>
    <n v="26112208"/>
    <n v="15667324.799999999"/>
    <n v="0.6"/>
    <s v="Diseño y Fabricacion de Maquinarias Electromecanicas Spa"/>
    <s v="NO DEFINIDA"/>
    <s v="03 carro de arrastre marca wewfe modelo comedor con dos ruedas y un eje, año 2023, nuevos sin uso."/>
    <s v="Leasing"/>
    <m/>
    <n v="15667324.799999999"/>
    <m/>
    <m/>
    <m/>
    <m/>
    <m/>
    <n v="4295"/>
    <n v="1"/>
    <m/>
    <m/>
  </r>
  <r>
    <x v="4"/>
    <x v="11"/>
    <x v="13"/>
    <s v="E"/>
    <x v="102"/>
    <s v="77.066.489-6"/>
    <s v="Comercializadora Distribuidora Ferramenta Ltda."/>
    <n v="32267715"/>
    <n v="32267715"/>
    <n v="14520471.75"/>
    <n v="0.45"/>
    <s v="Comercializadora Distribuidora Ferramenta Ltda."/>
    <s v="NO DEFINIDA"/>
    <s v="01 bus marca mercedes benz modelo sprinter ppu pprc-94  usada año 2021 / 01 bus marca mercedes benz modelo sprinter, usados año 2021 ppu pbzs-69"/>
    <s v="Leasing"/>
    <m/>
    <n v="14520471.75"/>
    <m/>
    <m/>
    <m/>
    <m/>
    <m/>
    <n v="4297"/>
    <m/>
    <m/>
    <m/>
  </r>
  <r>
    <x v="4"/>
    <x v="11"/>
    <x v="13"/>
    <s v="E"/>
    <x v="99"/>
    <s v="76.730.849-3"/>
    <s v="Transportes JR  Limitada"/>
    <n v="39717863"/>
    <n v="39717863"/>
    <n v="17873038.350000001"/>
    <n v="0.45"/>
    <s v="Transportes JR  Limitada"/>
    <s v="NO DEFINIDA"/>
    <s v="01 máquina de corte por láser de fibra a (1500w) clco1500 + compresor nueva y sin uso / 01 limpiadora láser modelo cl300, nueva y sin uso"/>
    <s v="Leasing"/>
    <m/>
    <n v="17873038.350000001"/>
    <m/>
    <m/>
    <m/>
    <m/>
    <m/>
    <n v="4276"/>
    <m/>
    <m/>
    <m/>
  </r>
  <r>
    <x v="4"/>
    <x v="8"/>
    <x v="13"/>
    <s v="E"/>
    <x v="103"/>
    <s v="15.232.183-K"/>
    <s v="Henríquez Godoy Segundo Mario"/>
    <n v="69798516"/>
    <n v="69798516"/>
    <n v="48858961.199999996"/>
    <n v="0.7"/>
    <s v="Henríquez Godoy Segundo Mario"/>
    <s v="NO DEFINIDA"/>
    <s v="01 maquina industrial ( cargador frontal)  marca sdlg, modelo l938, motor 6p20j051600, serie: vlgl9380vl0600219 usada, año 2021, patente slxb.52-k incluye implemento modelo acople lg936, afi: 3717334"/>
    <s v="Leasing"/>
    <m/>
    <n v="48858961.199999996"/>
    <m/>
    <m/>
    <m/>
    <m/>
    <m/>
    <n v="4298"/>
    <m/>
    <m/>
    <m/>
  </r>
  <r>
    <x v="4"/>
    <x v="8"/>
    <x v="13"/>
    <s v="E"/>
    <x v="104"/>
    <s v="76.649.216-9"/>
    <s v="Myj Servicios Spa"/>
    <n v="21564056"/>
    <n v="21564056"/>
    <n v="17251244.800000001"/>
    <n v="0.8"/>
    <s v="Myj Servicios Spa"/>
    <s v="NO DEFINIDA"/>
    <s v="01 semi remolque cama baja 50 toneladas, 3 ejes marca tremac modelo pt18-0104,  año 2024, nueva sin uso."/>
    <s v="Leasing"/>
    <m/>
    <n v="17251244.800000001"/>
    <m/>
    <m/>
    <m/>
    <m/>
    <m/>
    <n v="4324"/>
    <m/>
    <m/>
    <m/>
  </r>
  <r>
    <x v="4"/>
    <x v="8"/>
    <x v="13"/>
    <s v="E"/>
    <x v="105"/>
    <s v="76.543.081-K"/>
    <s v="Transportes San Bastian Sociedad Spa"/>
    <n v="59612715"/>
    <n v="59612715"/>
    <n v="29806357.5"/>
    <n v="0.5"/>
    <s v="Transportes San Bastian Sociedad Spa"/>
    <s v="NO DEFINIDA"/>
    <s v="01 tractocamión, marca man, modelo tgx26480 bls, 6x4, año 2024, nuevo sin uso con kit hidraúlico y parachoques"/>
    <s v="Leasing"/>
    <m/>
    <n v="29806357.5"/>
    <m/>
    <m/>
    <m/>
    <m/>
    <m/>
    <n v="4325"/>
    <m/>
    <m/>
    <m/>
  </r>
  <r>
    <x v="4"/>
    <x v="8"/>
    <x v="13"/>
    <s v="E"/>
    <x v="106"/>
    <s v="76.902.040-3"/>
    <s v="Transportes Tdh Ltda"/>
    <n v="82296617"/>
    <n v="82296617"/>
    <n v="41148308.5"/>
    <n v="0.5"/>
    <s v="Transportes Tdh Ltda"/>
    <s v="NO DEFINIDA"/>
    <s v="01 camión marca jac modelo hfc1130kn_e5_pu_ac, año 2024, nuevo sin uso."/>
    <s v="Leasing"/>
    <m/>
    <n v="41148308.5"/>
    <m/>
    <m/>
    <m/>
    <m/>
    <m/>
    <n v="4328"/>
    <m/>
    <m/>
    <m/>
  </r>
  <r>
    <x v="4"/>
    <x v="8"/>
    <x v="13"/>
    <s v="E"/>
    <x v="62"/>
    <s v="77.754.200-1"/>
    <s v="Servicios Mineros Cortes Ltda"/>
    <n v="47096173"/>
    <n v="47096173"/>
    <n v="23548086.5"/>
    <n v="0.5"/>
    <s v="Servicios Mineros Cortes Ltda"/>
    <d v="2026-10-10T00:00:00"/>
    <s v="01 tractocamión marca sinotruk modelo sitrak g7, año 2024, nuevo sin uso."/>
    <s v="Leasing"/>
    <m/>
    <n v="23548086.5"/>
    <m/>
    <m/>
    <m/>
    <m/>
    <m/>
    <n v="4334"/>
    <m/>
    <m/>
    <m/>
  </r>
  <r>
    <x v="4"/>
    <x v="8"/>
    <x v="13"/>
    <s v="E"/>
    <x v="62"/>
    <s v="77.754.200-1"/>
    <s v="Servicios Mineros Cortes Ltda"/>
    <n v="31393735"/>
    <n v="31393735"/>
    <n v="15696867.5"/>
    <n v="0.5"/>
    <s v="Servicios Mineros Cortes Ltda"/>
    <d v="2026-10-10T00:00:00"/>
    <s v="01 tractocamión marca man modelo tgx 33.540 6x4, año 2024, nuevo sin uso."/>
    <s v="Leasing"/>
    <m/>
    <n v="15696867.5"/>
    <m/>
    <m/>
    <m/>
    <m/>
    <m/>
    <n v="4335"/>
    <m/>
    <m/>
    <m/>
  </r>
  <r>
    <x v="4"/>
    <x v="8"/>
    <x v="13"/>
    <s v="E"/>
    <x v="107"/>
    <s v="76.623.689-8"/>
    <s v="Inversiones Megal Spa"/>
    <n v="17468069"/>
    <n v="17468069"/>
    <n v="13974455.200000001"/>
    <n v="0.8"/>
    <s v="Inversiones Megal Spa"/>
    <s v="NO DEFINIDA"/>
    <s v="modificacion contrato op.4211 solicitada por area de cobranzas, renegociacion de mora y ampliacion de plazo."/>
    <s v="Leasing"/>
    <m/>
    <n v="13974455.200000001"/>
    <m/>
    <m/>
    <m/>
    <m/>
    <m/>
    <n v="4262"/>
    <m/>
    <m/>
    <m/>
  </r>
  <r>
    <x v="4"/>
    <x v="8"/>
    <x v="13"/>
    <s v="E"/>
    <x v="108"/>
    <s v="76.400.367-5"/>
    <s v="Servicios Integrales de Mediacion Spa"/>
    <n v="13788134"/>
    <n v="13788134"/>
    <n v="9651693.7999999989"/>
    <n v="0.7"/>
    <s v="Servicios Integrales de Mediacion Spa"/>
    <s v="NO DEFINIDA"/>
    <s v="modificacion contrato op.4212 solicitada por area de cobranzas, renegociacion de mora y ampliacion de plazo."/>
    <s v="Leasing"/>
    <m/>
    <n v="9651693.7999999989"/>
    <m/>
    <m/>
    <m/>
    <m/>
    <m/>
    <n v="4348"/>
    <m/>
    <m/>
    <m/>
  </r>
  <r>
    <x v="4"/>
    <x v="11"/>
    <x v="13"/>
    <s v="E"/>
    <x v="109"/>
    <s v="77.122.777-5"/>
    <s v="Transportes y Servicios Osmar Spa"/>
    <n v="74505329"/>
    <n v="74505329"/>
    <n v="37252664.5"/>
    <n v="0.5"/>
    <s v="Transportes y Servicios Osmar Spa"/>
    <s v="NO DEFINIDA"/>
    <s v="01  fresador ceramill motion 2 para fresado seco, nuevo y sin uso / 01 compresor ac 200."/>
    <s v="Leasing"/>
    <m/>
    <n v="37252664.5"/>
    <m/>
    <m/>
    <m/>
    <m/>
    <m/>
    <n v="4332"/>
    <m/>
    <m/>
    <m/>
  </r>
  <r>
    <x v="4"/>
    <x v="11"/>
    <x v="13"/>
    <s v="E"/>
    <x v="110"/>
    <s v="77.027.539-3"/>
    <s v="Ascon Spa"/>
    <n v="119555428"/>
    <n v="119555428"/>
    <n v="71733256.799999997"/>
    <n v="0.6"/>
    <s v="Ascon Spa"/>
    <s v="NO DEFINIDA"/>
    <s v="01 camioneta marca maxus modelo t60 gl at 4x2 e6, año 2024, nueva sin uso."/>
    <s v="Leasing"/>
    <m/>
    <n v="71733256.799999997"/>
    <m/>
    <m/>
    <m/>
    <m/>
    <m/>
    <n v="4341"/>
    <m/>
    <m/>
    <m/>
  </r>
  <r>
    <x v="4"/>
    <x v="8"/>
    <x v="13"/>
    <s v="E"/>
    <x v="111"/>
    <s v="77.953.280-1"/>
    <s v="Transportes Leo Limitada"/>
    <n v="23470677"/>
    <n v="23470677"/>
    <n v="16429473.899999999"/>
    <n v="0.7"/>
    <s v="Transportes Leo Limitada"/>
    <s v="NO DEFINIDA"/>
    <s v="01 tractocamion marca sinotruk modelo sitrak g7, año 2024,nuevo sin uso."/>
    <s v="Leasing"/>
    <m/>
    <n v="16429473.899999999"/>
    <m/>
    <m/>
    <m/>
    <m/>
    <m/>
    <n v="4350"/>
    <m/>
    <m/>
    <m/>
  </r>
  <r>
    <x v="4"/>
    <x v="8"/>
    <x v="13"/>
    <s v="E"/>
    <x v="112"/>
    <s v="22.999.518-9"/>
    <s v="Jaime Paucar Uribe                      "/>
    <n v="88533183"/>
    <n v="88533183"/>
    <n v="44266591.5"/>
    <n v="0.5"/>
    <s v="Jaime Paucar Uribe                      "/>
    <s v="NO DEFINIDA"/>
    <s v="01 bus mercedes benz o500rs 1936 con carrocería viaggio 1050 g7, euro v, 42 asientos, año 2024, nuevo y sin uso."/>
    <s v="Leasing"/>
    <m/>
    <n v="44266591.5"/>
    <m/>
    <m/>
    <m/>
    <m/>
    <m/>
    <n v="4357"/>
    <m/>
    <m/>
    <m/>
  </r>
  <r>
    <x v="4"/>
    <x v="8"/>
    <x v="13"/>
    <s v="E"/>
    <x v="113"/>
    <s v="76.821.077-2"/>
    <s v="Transportes Lorenzo Pizarro Cortes E.I.R.L."/>
    <n v="9616082"/>
    <n v="9616082"/>
    <n v="5769649.2000000002"/>
    <n v="0.6"/>
    <s v="Transportes Lorenzo Pizarro Cortes E.I.R.L."/>
    <s v="NO DEFINIDA"/>
    <s v="01 grúa horquilla marca liugong mod clg 2100h nueva sin uso, año 2024"/>
    <s v="Leasing"/>
    <m/>
    <n v="5769649.2000000002"/>
    <m/>
    <m/>
    <m/>
    <m/>
    <m/>
    <n v="4361"/>
    <m/>
    <m/>
    <m/>
  </r>
  <r>
    <x v="4"/>
    <x v="11"/>
    <x v="13"/>
    <s v="E"/>
    <x v="41"/>
    <s v="76.822.889-2"/>
    <s v="Sisa Spa"/>
    <n v="86709543"/>
    <n v="86709543"/>
    <n v="39019294.350000001"/>
    <n v="0.45"/>
    <s v="Sisa Spa"/>
    <s v="NO DEFINIDA"/>
    <s v="01 excavadora hidraulica sobre neumaticos marca develon modelo dx210w, nueva y sin uso año 2024"/>
    <s v="Leasing"/>
    <m/>
    <n v="39019294.350000001"/>
    <m/>
    <m/>
    <m/>
    <m/>
    <m/>
    <n v="4337"/>
    <m/>
    <m/>
    <m/>
  </r>
  <r>
    <x v="4"/>
    <x v="11"/>
    <x v="13"/>
    <s v="E"/>
    <x v="114"/>
    <s v="76.706.738-0"/>
    <s v="Sociedad de Transportes Cruzero Bryan Marquez Encina E.I.R.L."/>
    <n v="115628090"/>
    <n v="115628090"/>
    <n v="52032640.5"/>
    <n v="0.45"/>
    <s v="Sociedad de Transportes Cruzero Bryan Marquez Encina E.I.R.L."/>
    <s v="NO DEFINIDA"/>
    <s v="01 camion marca chevrolet modelo npr 715, usado 2019 "/>
    <s v="Leasing"/>
    <m/>
    <n v="52032640.5"/>
    <m/>
    <m/>
    <m/>
    <m/>
    <m/>
    <n v="4338"/>
    <m/>
    <m/>
    <m/>
  </r>
  <r>
    <x v="4"/>
    <x v="11"/>
    <x v="13"/>
    <s v="E"/>
    <x v="109"/>
    <s v="77.122.777-5"/>
    <s v="Transportes y Servicios Osmar Spa"/>
    <n v="33463242"/>
    <n v="33463242"/>
    <n v="15058458.9"/>
    <n v="0.45"/>
    <s v="Transportes y Servicios Osmar Spa"/>
    <s v="NO DEFINIDA"/>
    <s v="01 excavadora hidráulica sobre orugas marca john deere, modelo 210g lc, nueva y sin uso."/>
    <s v="Leasing"/>
    <m/>
    <n v="15058458.9"/>
    <m/>
    <m/>
    <m/>
    <m/>
    <m/>
    <n v="4365"/>
    <m/>
    <m/>
    <m/>
  </r>
  <r>
    <x v="4"/>
    <x v="11"/>
    <x v="13"/>
    <s v="E"/>
    <x v="115"/>
    <s v="76.746.762-1"/>
    <s v="Comercializadora de Maderas Cordillera Spa"/>
    <n v="68193851"/>
    <n v="68193851"/>
    <n v="34096925.5"/>
    <n v="0.5"/>
    <s v="Comercializadora de Maderas Cordillera Spa"/>
    <s v="NO DEFINIDA"/>
    <s v="02 bus carrocería marca comil modelo campione 3.45 invictus 1050 con chasis scania modelo k400 4x2"/>
    <s v="Leasing"/>
    <m/>
    <n v="34096925.5"/>
    <m/>
    <m/>
    <m/>
    <m/>
    <m/>
    <n v="4370"/>
    <m/>
    <m/>
    <m/>
  </r>
  <r>
    <x v="4"/>
    <x v="11"/>
    <x v="13"/>
    <s v="E"/>
    <x v="115"/>
    <s v="76.746.762-1"/>
    <s v="Comercializadora de Maderas Cordillera Spa"/>
    <n v="20818773"/>
    <n v="20818773"/>
    <n v="10409386.5"/>
    <n v="0.5"/>
    <s v="Comercializadora de Maderas Cordillera Spa"/>
    <s v="NO DEFINIDA"/>
    <s v="01 semiremolque cama baja recta cuello desmontable goren año 2024. "/>
    <s v="Leasing"/>
    <m/>
    <n v="10409386.5"/>
    <m/>
    <m/>
    <m/>
    <m/>
    <m/>
    <n v="4371"/>
    <m/>
    <m/>
    <m/>
  </r>
  <r>
    <x v="4"/>
    <x v="8"/>
    <x v="13"/>
    <s v="E"/>
    <x v="116"/>
    <s v="77.233.053-7"/>
    <s v="Transportes Gallardo Ltda."/>
    <n v="1968855"/>
    <n v="1968855"/>
    <n v="1181313"/>
    <n v="0.6"/>
    <s v="Transportes Gallardo Ltda."/>
    <s v="NO DEFINIDA"/>
    <s v="01 tractocamion marca sinotruk modelo sitrak g7, año 2024, nuevo sin uso."/>
    <s v="Leasing"/>
    <m/>
    <n v="1181313"/>
    <m/>
    <m/>
    <m/>
    <m/>
    <m/>
    <n v="4362"/>
    <m/>
    <m/>
    <m/>
  </r>
  <r>
    <x v="4"/>
    <x v="8"/>
    <x v="13"/>
    <s v="E"/>
    <x v="116"/>
    <s v="77.233.053-7"/>
    <s v="Transportes Gallardo Ltda."/>
    <n v="11044030"/>
    <n v="11044030"/>
    <n v="6626418"/>
    <n v="0.6"/>
    <s v="Transportes Gallardo Ltda."/>
    <s v="NO DEFINIDA"/>
    <s v="01 semirremolque marca goren modelo sr 3m 30 13,5, año 2024, nuevo y sin uso."/>
    <s v="Leasing"/>
    <m/>
    <n v="6626418"/>
    <m/>
    <m/>
    <m/>
    <m/>
    <m/>
    <n v="4363"/>
    <m/>
    <m/>
    <m/>
  </r>
  <r>
    <x v="4"/>
    <x v="8"/>
    <x v="13"/>
    <s v="E"/>
    <x v="117"/>
    <s v="76.992.065-K"/>
    <s v="R M Ortodoncia Lingual y Rehabilitacion Avanzada Spa"/>
    <n v="14715129"/>
    <n v="14715129"/>
    <n v="10300590.299999999"/>
    <n v="0.7"/>
    <s v="R M Ortodoncia Lingual y Rehabilitacion Avanzada Spa"/>
    <s v="NO DEFINIDA"/>
    <s v="01 semirremolque cama baja para 12 toneladas, marca vicfer modelo vic-7, año 2024"/>
    <s v="Leasing"/>
    <m/>
    <n v="10300590.299999999"/>
    <m/>
    <m/>
    <m/>
    <m/>
    <m/>
    <n v="4375"/>
    <m/>
    <m/>
    <m/>
  </r>
  <r>
    <x v="4"/>
    <x v="8"/>
    <x v="13"/>
    <s v="E"/>
    <x v="118"/>
    <s v="76.454.814-0"/>
    <s v="Arriendo Fast Rental Chile Limitada"/>
    <n v="13364782"/>
    <n v="13364782"/>
    <n v="8018869.1999999993"/>
    <n v="0.6"/>
    <s v="Arriendo Fast Rental Chile Limitada"/>
    <s v="NO DEFINIDA"/>
    <s v="01 semirremolque cama baja para 30 toneladas, marca vicfer modelo vic-6"/>
    <s v="Leasing"/>
    <m/>
    <n v="8018869.1999999993"/>
    <m/>
    <m/>
    <m/>
    <m/>
    <m/>
    <n v="4380"/>
    <m/>
    <m/>
    <m/>
  </r>
  <r>
    <x v="4"/>
    <x v="8"/>
    <x v="13"/>
    <s v="E"/>
    <x v="119"/>
    <s v="76.207.531-8"/>
    <s v="Transporte Corporativo Infinity y Compania Limitada"/>
    <n v="44237587"/>
    <n v="44237587"/>
    <n v="30966310.899999999"/>
    <n v="0.7"/>
    <s v="Transporte Corporativo Infinity y Compania Limitada"/>
    <s v="NO DEFINIDA"/>
    <s v="01 equipo quirurgico dental  marca  nobel biocare, nuevo y sin uso, año 2023."/>
    <s v="Leasing"/>
    <m/>
    <n v="30966310.899999999"/>
    <m/>
    <m/>
    <m/>
    <m/>
    <m/>
    <n v="4364"/>
    <m/>
    <m/>
    <m/>
  </r>
  <r>
    <x v="4"/>
    <x v="8"/>
    <x v="13"/>
    <s v="E"/>
    <x v="120"/>
    <s v="76.767.219-5"/>
    <s v="Servicios de Maquinarias Gallardo Ltda."/>
    <n v="13775457"/>
    <n v="13775457"/>
    <n v="5510182.8000000007"/>
    <n v="0.4"/>
    <s v="Servicios de Maquinarias Gallardo Ltda."/>
    <s v="NO DEFINIDA"/>
    <s v="01 plataforma tipo tijeras marca alo lift modelo electrica 100n equipo nuevo y sin uso"/>
    <s v="Leasing"/>
    <m/>
    <n v="5510182.8000000007"/>
    <m/>
    <m/>
    <m/>
    <m/>
    <m/>
    <n v="4381"/>
    <m/>
    <m/>
    <m/>
  </r>
  <r>
    <x v="4"/>
    <x v="9"/>
    <x v="13"/>
    <s v="E"/>
    <x v="121"/>
    <s v="96.669.540-4"/>
    <s v="Intergrade S.A."/>
    <n v="76045454"/>
    <n v="76045454"/>
    <n v="34220454.300000004"/>
    <n v="0.45"/>
    <s v="Intergrade S.A."/>
    <d v="2026-12-15T00:00:00"/>
    <s v="01 minibus marca mercedes benz, modelo sprinter 417 cdi - 16+1 at, 17 asientos, año 2024"/>
    <s v="Leasing"/>
    <m/>
    <n v="34220454.300000004"/>
    <m/>
    <m/>
    <m/>
    <m/>
    <m/>
    <n v="4372"/>
    <m/>
    <m/>
    <m/>
  </r>
  <r>
    <x v="4"/>
    <x v="9"/>
    <x v="13"/>
    <s v="E"/>
    <x v="121"/>
    <s v="96.669.540-4"/>
    <s v="Intergrade S.A."/>
    <n v="53754938"/>
    <n v="53754938"/>
    <n v="24189722.100000001"/>
    <n v="0.45"/>
    <s v="Intergrade S.A."/>
    <d v="2026-12-05T00:00:00"/>
    <s v="01 remolque marca eager laver carro de arrastre 20xpt capacidad de 20 toneladas año 2021"/>
    <s v="Leasing"/>
    <m/>
    <n v="24189722.100000001"/>
    <m/>
    <m/>
    <m/>
    <m/>
    <m/>
    <n v="4373"/>
    <m/>
    <m/>
    <m/>
  </r>
  <r>
    <x v="4"/>
    <x v="8"/>
    <x v="13"/>
    <s v="E"/>
    <x v="122"/>
    <s v="76.970.791-3"/>
    <s v="Transporte y Comercializadora Aliwen Spa"/>
    <n v="20535257"/>
    <n v="20535257"/>
    <n v="14374679.899999999"/>
    <n v="0.7"/>
    <s v="Transporte y Comercializadora Aliwen Spa"/>
    <s v="MODIFICACION  OP. 3887"/>
    <s v="modificacion contrato op.3896 solicitada por area de cobranzas, renegociacion de mora y ampliacion de plazo."/>
    <s v="Leasing"/>
    <m/>
    <n v="14374679.899999999"/>
    <m/>
    <m/>
    <m/>
    <m/>
    <m/>
    <n v="4379"/>
    <m/>
    <m/>
    <m/>
  </r>
  <r>
    <x v="4"/>
    <x v="9"/>
    <x v="13"/>
    <s v="E"/>
    <x v="123"/>
    <s v="5.858.793-1"/>
    <s v="Roberto Segundo Diaz Arancibia          "/>
    <n v="209446641"/>
    <n v="209446641"/>
    <n v="125667984.59999999"/>
    <n v="0.6"/>
    <s v="Roberto Segundo Diaz Arancibia          "/>
    <s v="NO DEFINIDA"/>
    <s v="modificacion contrato op.3958 solicitada por area de cobranzas, renegociacion de mora y ampliacion de plazo."/>
    <s v="Leasing"/>
    <m/>
    <n v="125667984.59999999"/>
    <m/>
    <m/>
    <m/>
    <m/>
    <m/>
    <n v="4421"/>
    <m/>
    <m/>
    <m/>
  </r>
  <r>
    <x v="4"/>
    <x v="8"/>
    <x v="13"/>
    <s v="E"/>
    <x v="118"/>
    <s v="76.454.814-0"/>
    <s v="Arriendo Fast Rental   Chile Ltda. "/>
    <n v="58636546"/>
    <n v="58636546"/>
    <n v="41045582.199999996"/>
    <n v="0.7"/>
    <s v="Arriendo Fast Rental   Chile Ltda. "/>
    <s v="NO DEFINIDA"/>
    <s v="modificacion contrato op.3887 solicitada por area de cobranzas, renegociacion de mora y ampliacion de plazo."/>
    <s v="Leasing"/>
    <m/>
    <n v="41045582.199999996"/>
    <m/>
    <m/>
    <m/>
    <m/>
    <m/>
    <n v="4393"/>
    <m/>
    <m/>
    <m/>
  </r>
  <r>
    <x v="4"/>
    <x v="8"/>
    <x v="13"/>
    <s v="E"/>
    <x v="124"/>
    <s v="77.229.285-6"/>
    <s v="Renta North Spa                     "/>
    <n v="35041400"/>
    <n v="35041400"/>
    <n v="28033120"/>
    <n v="0.8"/>
    <s v="Renta North Spa                     "/>
    <s v="NO DEFINIDA"/>
    <s v="modificacion contrato op.4255 solicitada por area comercial y operaciones."/>
    <s v="Leasing"/>
    <m/>
    <n v="28033120"/>
    <m/>
    <m/>
    <m/>
    <m/>
    <m/>
    <n v="4409"/>
    <m/>
    <m/>
    <m/>
  </r>
  <r>
    <x v="4"/>
    <x v="8"/>
    <x v="13"/>
    <s v="E"/>
    <x v="125"/>
    <s v="76.038.662-6"/>
    <s v="Construcciones y Maquinarias Fernandez Ltda."/>
    <n v="35350270"/>
    <n v="35350270"/>
    <n v="24745189"/>
    <n v="0.7"/>
    <s v="Construcciones y Maquinarias Fernandez Ltda."/>
    <s v="NO DEFINIDA"/>
    <s v=" 01   tracto camion marca man modelo tgs 26.480 bls 6x4 e5 nuevo y sin uso año 2024"/>
    <s v="Leasing"/>
    <m/>
    <n v="24745189"/>
    <m/>
    <m/>
    <m/>
    <m/>
    <m/>
    <n v="4366"/>
    <m/>
    <m/>
    <m/>
  </r>
  <r>
    <x v="4"/>
    <x v="8"/>
    <x v="13"/>
    <s v="E"/>
    <x v="126"/>
    <s v="76.492.170-4"/>
    <s v="Serv.de Carguíos, Forest., Aridos y Arriendo de Maquinaria  Aquiles Castro Fernandez E.I.R.L"/>
    <n v="97543818"/>
    <n v="97543818"/>
    <n v="68280672.599999994"/>
    <n v="0.7"/>
    <s v="Serv.de Carguíos, Forest., Aridos y Arriendo de Maquinaria  Aquiles Castro Fernandez E.I.R.L"/>
    <s v="NO DEFINIDA"/>
    <s v="01 chasis cabina marca iveco modelo tector 17-300az nuevo y sin uso año 2023"/>
    <s v="Leasing"/>
    <m/>
    <n v="68280672.599999994"/>
    <m/>
    <m/>
    <m/>
    <m/>
    <m/>
    <n v="4403"/>
    <m/>
    <m/>
    <m/>
  </r>
  <r>
    <x v="4"/>
    <x v="8"/>
    <x v="13"/>
    <s v="E"/>
    <x v="127"/>
    <s v="76.833.007-7"/>
    <s v="Constructora Rivera Cubillos Ltda."/>
    <n v="57313476"/>
    <n v="57313476"/>
    <n v="34388085.600000001"/>
    <n v="0.6"/>
    <s v="Constructora Rivera Cubillos Ltda."/>
    <s v="NO DEFINIDA"/>
    <s v="01 camion marca freightliner modelo m2 112 epa 10, usado año 2018 ppu jxyb-15, nro. motor : 4719928s0484875 nro. chasis : 3alhc5dv4jdjp8262 con plataforma y grúa marca hiab, modelo hiduo 298- ep-5 nro de serie bl298hd00040 año 2017"/>
    <s v="Leasing"/>
    <m/>
    <n v="34388085.600000001"/>
    <m/>
    <m/>
    <m/>
    <m/>
    <m/>
    <n v="4431"/>
    <m/>
    <m/>
    <m/>
  </r>
  <r>
    <x v="4"/>
    <x v="8"/>
    <x v="13"/>
    <s v="E"/>
    <x v="128"/>
    <s v="9.967.976-K"/>
    <s v="Sepulveda Garrido Mario Guillermo"/>
    <n v="31883548"/>
    <n v="31883548"/>
    <n v="19130128.800000001"/>
    <n v="0.6"/>
    <s v="Sepulveda Garrido Mario Guillermo"/>
    <s v="NO DEFINIDA"/>
    <s v="  excavadora hidráulica, sobre neumáticos, marca develon, modelo dx210w, fabricada encorea del sur, nueva y sin uso, año comercial 2024"/>
    <s v="Leasing"/>
    <m/>
    <n v="19130128.800000001"/>
    <m/>
    <m/>
    <m/>
    <m/>
    <m/>
    <n v="4351"/>
    <m/>
    <m/>
    <m/>
  </r>
  <r>
    <x v="4"/>
    <x v="8"/>
    <x v="13"/>
    <s v="E"/>
    <x v="128"/>
    <s v="9.967.976-K"/>
    <s v="Sepulveda Garrido Mario Guillermo"/>
    <n v="31799031"/>
    <n v="31799031"/>
    <n v="19079418.599999998"/>
    <n v="0.6"/>
    <s v="Sepulveda Garrido Mario Guillermo"/>
    <s v="NO DEFINIDA"/>
    <s v="01 excavadora marca volvo modelo ec480dl usada, año 2019 , usado, incluye tercera funcion  hidraulica, climatizador sistema de monitoreo volvo caretrack y cabina de proteccion rops"/>
    <s v="Leasing"/>
    <m/>
    <n v="19079418.599999998"/>
    <m/>
    <m/>
    <m/>
    <m/>
    <m/>
    <n v="4443"/>
    <m/>
    <m/>
    <m/>
  </r>
  <r>
    <x v="4"/>
    <x v="8"/>
    <x v="13"/>
    <s v="E"/>
    <x v="128"/>
    <s v="9.967.976-K"/>
    <s v="Sepulveda Garrido Mario Guillermo"/>
    <n v="33455174"/>
    <n v="33455174"/>
    <n v="20073104.399999999"/>
    <n v="0.6"/>
    <s v="Sepulveda Garrido Mario Guillermo"/>
    <s v="NO DEFINIDA"/>
    <s v="1 minibus marca maxus modelo g10  9+1 mt e6, año 2024, nuevo sin uso."/>
    <s v="Leasing"/>
    <m/>
    <n v="20073104.399999999"/>
    <m/>
    <m/>
    <m/>
    <m/>
    <m/>
    <n v="4444"/>
    <m/>
    <m/>
    <m/>
  </r>
  <r>
    <x v="4"/>
    <x v="8"/>
    <x v="13"/>
    <s v="E"/>
    <x v="128"/>
    <s v="9.967.976-K"/>
    <s v="Sepulveda Garrido Mario Guillermo"/>
    <n v="33455174"/>
    <n v="33455174"/>
    <n v="20073104.399999999"/>
    <n v="0.6"/>
    <s v="Sepulveda Garrido Mario Guillermo"/>
    <s v="NO DEFINIDA"/>
    <s v=" 1 minibus marca maxus modelo g10  9+1 mt e6, año 2024, nuevo sin uso."/>
    <s v="Leasing"/>
    <m/>
    <n v="20073104.399999999"/>
    <m/>
    <m/>
    <m/>
    <m/>
    <m/>
    <n v="4445"/>
    <m/>
    <m/>
    <m/>
  </r>
  <r>
    <x v="4"/>
    <x v="8"/>
    <x v="13"/>
    <s v="E"/>
    <x v="128"/>
    <s v="9.967.976-K"/>
    <s v="Sepulveda Garrido Mario Guillermo"/>
    <n v="27556292"/>
    <n v="27556292"/>
    <n v="16533775.199999999"/>
    <n v="0.6"/>
    <s v="Sepulveda Garrido Mario Guillermo"/>
    <s v="NO DEFINIDA"/>
    <s v="1 minibus marca maxus modelo g10  9+1 mt e6, año 2024, nuevo sin uso."/>
    <s v="Leasing"/>
    <m/>
    <n v="16533775.199999999"/>
    <m/>
    <m/>
    <m/>
    <m/>
    <m/>
    <n v="4446"/>
    <m/>
    <m/>
    <m/>
  </r>
  <r>
    <x v="4"/>
    <x v="8"/>
    <x v="13"/>
    <s v="E"/>
    <x v="129"/>
    <s v="76.875.226-5"/>
    <s v="Obras Civiles en Construcción Hector Salvador Olivares Rojas E.I.R.L."/>
    <n v="21821832"/>
    <n v="21821832"/>
    <n v="10910916"/>
    <n v="0.5"/>
    <s v="Obras Civiles en Construcción Hector Salvador Olivares Rojas E.I.R.L."/>
    <s v="NO DEFINIDA"/>
    <s v="1 minibus marca maxus modelo g10  9+1 mt e6, año 2024, nuevo sin uso."/>
    <s v="Leasing"/>
    <m/>
    <n v="10910916"/>
    <m/>
    <m/>
    <m/>
    <m/>
    <m/>
    <n v="4448"/>
    <m/>
    <m/>
    <m/>
  </r>
  <r>
    <x v="4"/>
    <x v="8"/>
    <x v="13"/>
    <s v="E"/>
    <x v="130"/>
    <s v="10.934.433-8"/>
    <s v="Tapia Sandoval Ines Valeria"/>
    <n v="56224747"/>
    <n v="56224747"/>
    <n v="50602272.300000004"/>
    <n v="0.9"/>
    <s v="Tapia Sandoval Ines Valeria"/>
    <s v="NO DEFINIDA"/>
    <s v="01 minibus marca ford modelo transit 17+1, año 2024, nuevo sin uso."/>
    <s v="Leasing"/>
    <m/>
    <n v="50602272.300000004"/>
    <m/>
    <m/>
    <m/>
    <m/>
    <m/>
    <n v="4454"/>
    <m/>
    <m/>
    <m/>
  </r>
  <r>
    <x v="4"/>
    <x v="8"/>
    <x v="13"/>
    <s v="E"/>
    <x v="57"/>
    <s v="76.658.241-9"/>
    <s v="Constructora Calafquen Spa"/>
    <n v="15160378"/>
    <n v="15160378"/>
    <n v="7580189"/>
    <n v="0.5"/>
    <s v="Constructora Calafquen Spa"/>
    <s v="NO DEFINIDA"/>
    <s v="pro3 scanner multimarca launch modelo pro3se, 3 mueble6687 mueble herramientas 198 piezas besita"/>
    <s v="Leasing"/>
    <m/>
    <n v="7580189"/>
    <m/>
    <m/>
    <m/>
    <m/>
    <m/>
    <n v="4430"/>
    <n v="1"/>
    <m/>
    <m/>
  </r>
  <r>
    <x v="4"/>
    <x v="8"/>
    <x v="13"/>
    <s v="E"/>
    <x v="131"/>
    <s v="18.373.729-5"/>
    <s v="Espejo Herrera Felipe Sebastian"/>
    <n v="97337136"/>
    <n v="97337136"/>
    <n v="68135995.200000003"/>
    <n v="0.7"/>
    <s v="Espejo Herrera Felipe Sebastian"/>
    <s v="NO DEFINIDA"/>
    <s v="01 camión tolva marca sinotruk modelo sitrak g7 faena, año 2024, nuevo sin uso."/>
    <s v="Leasing"/>
    <m/>
    <n v="68135995.200000003"/>
    <m/>
    <m/>
    <m/>
    <m/>
    <m/>
    <n v="4434"/>
    <m/>
    <m/>
    <m/>
  </r>
  <r>
    <x v="4"/>
    <x v="8"/>
    <x v="13"/>
    <s v="E"/>
    <x v="132"/>
    <s v="77.928.480-8"/>
    <s v="M &amp; D  Transportes Ltda."/>
    <n v="72239512"/>
    <n v="72239512"/>
    <n v="36119756"/>
    <n v="0.5"/>
    <s v="M &amp; D  Transportes Ltda."/>
    <s v="NO DEFINIDA"/>
    <s v="01 camioneta marca maxus, modelo t60 4x4 gl euro vi, doble cabina, nueva y sin uso, año 2024"/>
    <s v="Leasing"/>
    <m/>
    <n v="36119756"/>
    <m/>
    <m/>
    <m/>
    <m/>
    <m/>
    <n v="4450"/>
    <m/>
    <m/>
    <m/>
  </r>
  <r>
    <x v="4"/>
    <x v="9"/>
    <x v="13"/>
    <s v="E"/>
    <x v="133"/>
    <s v="76.165.214-1"/>
    <s v="Amta Ingenieria y Servicios Spa"/>
    <n v="126657138"/>
    <n v="126657138"/>
    <n v="75994282.799999997"/>
    <n v="0.6"/>
    <s v="Amta Ingenieria y Servicios Spa"/>
    <s v="MODIFICACION OP.4442"/>
    <s v="01 tractocamion marca daf modelo 480 ft sc nuevo y sinuso año 2024"/>
    <s v="Leasing"/>
    <m/>
    <n v="75994282.799999997"/>
    <m/>
    <m/>
    <m/>
    <m/>
    <m/>
    <n v="4492"/>
    <m/>
    <m/>
    <m/>
  </r>
  <r>
    <x v="4"/>
    <x v="8"/>
    <x v="13"/>
    <s v="E"/>
    <x v="134"/>
    <s v="76.794.529-9"/>
    <s v="Seal Corp Spa"/>
    <n v="48325507"/>
    <n v="48325507"/>
    <n v="24162753.5"/>
    <n v="0.5"/>
    <s v="Seal Corp Spa"/>
    <d v="2025-09-10T00:00:00"/>
    <s v="01 camion marca sinotruck modelo sitrak g7 684 tipper nuevo y sin uso año 2024, incluye tolva"/>
    <s v="Leasing"/>
    <m/>
    <n v="24162753.5"/>
    <m/>
    <m/>
    <m/>
    <m/>
    <m/>
    <n v="4493"/>
    <m/>
    <m/>
    <m/>
  </r>
  <r>
    <x v="4"/>
    <x v="8"/>
    <x v="13"/>
    <s v="E"/>
    <x v="134"/>
    <s v="76.794.529-9"/>
    <s v="Seal Corp Spa"/>
    <n v="66055193"/>
    <n v="66055193"/>
    <n v="33027596.5"/>
    <n v="0.5"/>
    <s v="Seal Corp Spa"/>
    <s v="MODIFICACION OP.4206"/>
    <s v="modificacion contrato op.4442 solicitada por area de comercial, cambio fecha de vencimientos."/>
    <s v="Leasing"/>
    <m/>
    <n v="33027596.5"/>
    <m/>
    <m/>
    <m/>
    <m/>
    <m/>
    <n v="4494"/>
    <m/>
    <m/>
    <m/>
  </r>
  <r>
    <x v="4"/>
    <x v="8"/>
    <x v="13"/>
    <s v="E"/>
    <x v="134"/>
    <s v="76.794.529-9"/>
    <s v="Seal Corp Spa"/>
    <n v="66055193"/>
    <n v="66055193"/>
    <n v="33027596.5"/>
    <n v="0.5"/>
    <s v="Seal Corp Spa"/>
    <s v="MODIFICACION OP.4226"/>
    <s v="modificacion contrato op.3885 solicitada por area de cobranzas, renegociacion de mora y ampliacion de plazo."/>
    <s v="Leasing"/>
    <m/>
    <n v="33027596.5"/>
    <m/>
    <m/>
    <m/>
    <m/>
    <m/>
    <n v="4495"/>
    <m/>
    <m/>
    <m/>
  </r>
  <r>
    <x v="4"/>
    <x v="8"/>
    <x v="13"/>
    <s v="E"/>
    <x v="135"/>
    <s v="77.455.616-8"/>
    <s v="Jcmg Spa"/>
    <n v="42958311"/>
    <n v="42958311"/>
    <n v="25774986.599999998"/>
    <n v="0.6"/>
    <s v="Jcmg Spa"/>
    <s v="MODIFICACION OP.4165"/>
    <s v="modificacion contrato op.4206 solicitada por area de cobranzas, renegociacion de mora y ampliacion de plazo."/>
    <s v="Leasing"/>
    <m/>
    <n v="25774986.599999998"/>
    <m/>
    <m/>
    <m/>
    <m/>
    <m/>
    <n v="4499"/>
    <m/>
    <m/>
    <m/>
  </r>
  <r>
    <x v="4"/>
    <x v="8"/>
    <x v="13"/>
    <s v="E"/>
    <x v="136"/>
    <s v="77.077.343-1"/>
    <s v="Inversiones en Transportes Lopez Spa"/>
    <n v="58354952"/>
    <n v="58354952"/>
    <n v="46683961.600000001"/>
    <n v="0.8"/>
    <s v="Inversiones en Transportes Lopez Spa"/>
    <s v="NO DEFINIDA"/>
    <s v="modificacion contrato op.4226 solicitada por area de cobranzas, renegociacion de mora y ampliacion de plazo."/>
    <s v="Leasing"/>
    <m/>
    <n v="46683961.600000001"/>
    <m/>
    <m/>
    <m/>
    <m/>
    <m/>
    <n v="4472"/>
    <m/>
    <m/>
    <m/>
  </r>
  <r>
    <x v="4"/>
    <x v="9"/>
    <x v="13"/>
    <s v="E"/>
    <x v="137"/>
    <s v="76.064.281-9"/>
    <s v="Transportes Alrassi Ltda. "/>
    <n v="207380592"/>
    <n v="207380592"/>
    <n v="124428355.19999999"/>
    <n v="0.6"/>
    <s v="Transportes Alrassi Limitada"/>
    <s v="NO DEFINIDA"/>
    <s v="modificacion contrato op.4165 solicitada por area de comercial, cambio fecha de vencimientos."/>
    <s v="Leasing"/>
    <m/>
    <n v="124428355.19999999"/>
    <m/>
    <m/>
    <m/>
    <m/>
    <m/>
    <n v="4353"/>
    <m/>
    <m/>
    <m/>
  </r>
  <r>
    <x v="4"/>
    <x v="9"/>
    <x v="13"/>
    <s v="E"/>
    <x v="138"/>
    <s v="76.491.452-K"/>
    <s v="Constructora Cuatro Reinos Spa"/>
    <n v="51144524"/>
    <n v="51144524"/>
    <n v="23015035.800000001"/>
    <n v="0.45"/>
    <s v="Constructora Cuatro Reinos Spa"/>
    <s v="NO DEFINIDA"/>
    <s v="01 retroexcavadora marca hidromek modelo hmk 102b alfa, nueva y sin uso año 2024"/>
    <s v="Leasing"/>
    <m/>
    <n v="23015035.800000001"/>
    <m/>
    <m/>
    <m/>
    <m/>
    <m/>
    <n v="4466"/>
    <m/>
    <m/>
    <m/>
  </r>
  <r>
    <x v="4"/>
    <x v="8"/>
    <x v="13"/>
    <s v="E"/>
    <x v="139"/>
    <s v="76.576.329-0"/>
    <s v="Centro de Salud Integral Maria Yolanda Aros Silva E.I.R.L."/>
    <n v="6538905"/>
    <n v="6538905"/>
    <n v="3923343"/>
    <n v="0.6"/>
    <s v="Centro de Salud Integral Maria Yolanda Aros Silva E.I.R.L."/>
    <s v="NO DEFINIDA"/>
    <s v="01 bus carrocería marca modasa modelo zeus 4, 43 asientos, con chasis scania modelo k450, 6x2 e5, año 2024 nuevo sin uso."/>
    <s v="Leasing"/>
    <m/>
    <n v="3923343"/>
    <m/>
    <m/>
    <m/>
    <m/>
    <m/>
    <n v="4473"/>
    <m/>
    <m/>
    <m/>
  </r>
  <r>
    <x v="4"/>
    <x v="8"/>
    <x v="13"/>
    <s v="E"/>
    <x v="140"/>
    <s v="76.532.296-0"/>
    <s v="Sociedad de Ingenieria, Construcciones y Servicios Soto &amp; Vergara Limitada"/>
    <n v="58112927"/>
    <n v="58112927"/>
    <n v="29056463.5"/>
    <n v="0.5"/>
    <s v="Sociedad de Ingenieria, Construcciones y Servicios Soto &amp; Vergara Limitada"/>
    <s v="NO DEFINIDA"/>
    <s v="01 brazo articulado marca alolift diesel 17aj rt nuevos y sin uso año 2024"/>
    <s v="Leasing"/>
    <m/>
    <n v="29056463.5"/>
    <m/>
    <m/>
    <m/>
    <m/>
    <m/>
    <n v="4478"/>
    <m/>
    <m/>
    <m/>
  </r>
  <r>
    <x v="4"/>
    <x v="8"/>
    <x v="13"/>
    <s v="E"/>
    <x v="57"/>
    <s v="76.658.241-9"/>
    <s v="Constructora Calafquen Spa"/>
    <n v="16222216"/>
    <n v="16222216"/>
    <n v="8111108"/>
    <n v="0.5"/>
    <s v="Constructora Calafquen Spa"/>
    <s v="NO DEFINIDA"/>
    <s v="01 ecógrafo estacionario marca  sonoscape modelo p11 elite incluye ups de 1kva, nuevo y sin uso año 2023"/>
    <s v="Leasing"/>
    <m/>
    <n v="8111108"/>
    <m/>
    <m/>
    <m/>
    <m/>
    <m/>
    <n v="4484"/>
    <m/>
    <m/>
    <m/>
  </r>
  <r>
    <x v="4"/>
    <x v="8"/>
    <x v="13"/>
    <s v="E"/>
    <x v="141"/>
    <s v="17.453.272-9"/>
    <s v="Lazcano Molina Marilyn Estefania "/>
    <n v="98448915"/>
    <n v="98448915"/>
    <n v="68914240.5"/>
    <n v="0.7"/>
    <s v="Lazcano Molina Marilyn Estefania "/>
    <s v="NO DEFINIDA"/>
    <s v="01 grua articulada marca simma modelo pk24001dcr5 nueva y sin uso año 2024, incorpora puenta estabilizador modelo bs002 nuevo y sin uso. sera instalada en camion chevrolet patente lbkz.38, usado año 2018"/>
    <s v="Leasing"/>
    <m/>
    <n v="68914240.5"/>
    <m/>
    <m/>
    <m/>
    <m/>
    <m/>
    <n v="4482"/>
    <m/>
    <m/>
    <m/>
  </r>
  <r>
    <x v="4"/>
    <x v="8"/>
    <x v="13"/>
    <s v="E"/>
    <x v="142"/>
    <s v="77.111.392-3"/>
    <s v="Transportes Buses Kaiken Spa"/>
    <n v="98448915"/>
    <n v="98448915"/>
    <n v="78759132"/>
    <n v="0.8"/>
    <s v="Transportes Buses Kaiken Spa"/>
    <s v="NO DEFINIDA"/>
    <s v="01 Bus marca Volare modelo Ejecutivo WL FLY Euro V (40 + 1), año 2024, nuevo sin uso."/>
    <s v="Leasing"/>
    <m/>
    <n v="78759132"/>
    <m/>
    <m/>
    <m/>
    <m/>
    <m/>
    <n v="4486"/>
    <m/>
    <m/>
    <m/>
  </r>
  <r>
    <x v="4"/>
    <x v="8"/>
    <x v="13"/>
    <s v="E"/>
    <x v="143"/>
    <s v="77.532.532-1"/>
    <s v="Inversiones Lara Spa"/>
    <n v="16105045"/>
    <n v="16105045"/>
    <n v="9663027"/>
    <n v="0.6"/>
    <s v="Inversiones Lara Spa"/>
    <s v="NO DEFINIDA"/>
    <s v="01 camioneta marca maxus modelo t60 4x4 ancap mt e6. nueva sin uso año 2024"/>
    <s v="Leasing"/>
    <m/>
    <n v="9663027"/>
    <m/>
    <m/>
    <m/>
    <m/>
    <m/>
    <n v="4496"/>
    <m/>
    <m/>
    <m/>
  </r>
  <r>
    <x v="4"/>
    <x v="8"/>
    <x v="13"/>
    <s v="E"/>
    <x v="144"/>
    <s v="76.789.314-0"/>
    <s v="Bioantu Spa"/>
    <n v="15654801"/>
    <n v="15654801"/>
    <n v="10958360.699999999"/>
    <n v="0.7"/>
    <s v="Bioantu Spa"/>
    <s v="NO DEFINIDA"/>
    <s v="01 tractocamion marca sinotruk modelo sitrak g7 6x2 tract, año 2024, nuevo sin uso."/>
    <s v="Leasing"/>
    <m/>
    <n v="10958360.699999999"/>
    <m/>
    <m/>
    <m/>
    <m/>
    <m/>
    <n v="4505"/>
    <m/>
    <m/>
    <m/>
  </r>
  <r>
    <x v="4"/>
    <x v="8"/>
    <x v="13"/>
    <s v="E"/>
    <x v="145"/>
    <s v="76.875.128-5"/>
    <s v="Macfran Spa"/>
    <n v="82534801"/>
    <n v="82534801"/>
    <n v="49520880.600000001"/>
    <n v="0.6"/>
    <s v="Macfran Spa"/>
    <d v="2025-08-10T00:00:00"/>
    <s v="01 grúa horquilla diesel 3.500 kg. marca liugong modelo cpcd35-e cabina cerrada año 2024, nueva sin uso."/>
    <s v="Leasing"/>
    <m/>
    <n v="49520880.600000001"/>
    <m/>
    <m/>
    <m/>
    <m/>
    <m/>
    <n v="4516"/>
    <m/>
    <m/>
    <m/>
  </r>
  <r>
    <x v="4"/>
    <x v="8"/>
    <x v="13"/>
    <s v="E"/>
    <x v="135"/>
    <s v="77.455.616-8"/>
    <s v="Jcmg Spa"/>
    <n v="91892338"/>
    <n v="91892338"/>
    <n v="45946169"/>
    <n v="0.5"/>
    <s v="Jcmg Spa"/>
    <s v="MODIFICACION OP.4352"/>
    <s v="01 camión marca jac modelo hfc1040kn_e5_pu_ac, año 2024, nuevo sin uso."/>
    <s v="Leasing"/>
    <m/>
    <n v="45946169"/>
    <m/>
    <m/>
    <m/>
    <m/>
    <m/>
    <n v="4518"/>
    <m/>
    <m/>
    <m/>
  </r>
  <r>
    <x v="4"/>
    <x v="9"/>
    <x v="13"/>
    <s v="E"/>
    <x v="146"/>
    <s v="76.379.284-6"/>
    <s v="Tresur spa"/>
    <n v="135152605"/>
    <n v="135152605"/>
    <n v="67576302.5"/>
    <n v="0.5"/>
    <s v="Tresur spa"/>
    <s v="NO DEFINIDA"/>
    <s v="modificacion contrato op.4054 solicitada por area de cobranzas, renegociacion de mora y ampliacion de plazo."/>
    <s v="Leasing"/>
    <m/>
    <n v="67576302.5"/>
    <m/>
    <m/>
    <m/>
    <m/>
    <m/>
    <n v="4509"/>
    <m/>
    <m/>
    <m/>
  </r>
  <r>
    <x v="4"/>
    <x v="8"/>
    <x v="13"/>
    <s v="E"/>
    <x v="147"/>
    <s v="10.351.976-4"/>
    <s v="Quiroz del Canto Alexander Bernabe"/>
    <n v="94931098"/>
    <n v="94931098"/>
    <n v="66451768.599999994"/>
    <n v="0.7"/>
    <s v="Quiroz del Canto Alexander Bernabe"/>
    <s v="NO DEFINIDA"/>
    <s v="modificacion contrato op.4352 solicitada por area de comercial."/>
    <s v="Leasing"/>
    <m/>
    <n v="66451768.599999994"/>
    <m/>
    <m/>
    <m/>
    <m/>
    <m/>
    <n v="4512"/>
    <m/>
    <m/>
    <m/>
  </r>
  <r>
    <x v="4"/>
    <x v="8"/>
    <x v="13"/>
    <s v="E"/>
    <x v="148"/>
    <s v="77.367.710-7"/>
    <s v="Sociedad de Servicios Odontologicos Salamanca Limitada"/>
    <n v="18678195"/>
    <n v="18678195"/>
    <n v="14942556"/>
    <n v="0.8"/>
    <s v="Sociedad de Servicios Odontologicos Salamanca Limitada"/>
    <s v="NO DEFINIDA"/>
    <s v="01 camión barredor bucher-johnston v65 montada sobre camión mercedes benz modelo atego 1729, año 2023"/>
    <s v="Leasing"/>
    <m/>
    <n v="14942556"/>
    <m/>
    <m/>
    <m/>
    <m/>
    <m/>
    <n v="4517"/>
    <m/>
    <m/>
    <m/>
  </r>
  <r>
    <x v="4"/>
    <x v="8"/>
    <x v="13"/>
    <s v="E"/>
    <x v="149"/>
    <s v="77.621.758-1"/>
    <s v="MRC  Solutions Spa"/>
    <n v="77912121"/>
    <n v="77912121"/>
    <n v="62329696.800000004"/>
    <n v="0.8"/>
    <s v="MRC  Solutions Spa"/>
    <s v="NO DEFINIDA"/>
    <s v="01 tractocamion marca daf modelo xf-480 ft sc nuevo y sin uso año 2024, incluye kit hidrualico y kit minero"/>
    <s v="Leasing"/>
    <m/>
    <n v="62329696.800000004"/>
    <m/>
    <m/>
    <m/>
    <m/>
    <m/>
    <n v="4527"/>
    <m/>
    <m/>
    <m/>
  </r>
  <r>
    <x v="4"/>
    <x v="8"/>
    <x v="13"/>
    <s v="E"/>
    <x v="150"/>
    <s v="76.141.686-3"/>
    <s v="Soc. Transporte Terrestre Argel Ltda."/>
    <n v="48173377"/>
    <n v="48173377"/>
    <n v="24086688.5"/>
    <n v="0.5"/>
    <s v="Soc. Transporte Terrestre Argel Ltda."/>
    <s v="MODIFICACION OP.4058"/>
    <s v="01 equipo de rayos x, marca genoray modelo papaya plus, año 2023, nuevo y sin uso."/>
    <s v="Leasing"/>
    <m/>
    <n v="24086688.5"/>
    <m/>
    <m/>
    <m/>
    <m/>
    <m/>
    <n v="4525"/>
    <m/>
    <m/>
    <m/>
  </r>
  <r>
    <x v="4"/>
    <x v="8"/>
    <x v="13"/>
    <s v="E"/>
    <x v="151"/>
    <s v="77.396.565-K"/>
    <s v="Traman Spa"/>
    <n v="48003191"/>
    <n v="48003191"/>
    <n v="38402552.800000004"/>
    <n v="0.8"/>
    <s v="Traman Spa"/>
    <s v="NO DEFINIDA"/>
    <s v="01 bus marca mercedes benz modelo sprinter 517 cdi - 19+1 at, año 2024, nuevo sin uso."/>
    <s v="Leasing"/>
    <m/>
    <n v="38402552.800000004"/>
    <m/>
    <m/>
    <m/>
    <m/>
    <m/>
    <n v="4475"/>
    <m/>
    <m/>
    <m/>
  </r>
  <r>
    <x v="4"/>
    <x v="8"/>
    <x v="13"/>
    <s v="E"/>
    <x v="152"/>
    <s v="72.346.600-8"/>
    <s v="Fundacion Cardiovascular Jorge Kaplan Meyer"/>
    <n v="321077859"/>
    <n v="321077859"/>
    <n v="224754501.29999998"/>
    <n v="0.7"/>
    <s v="Fundacion Cardiovascular Jorge Kaplan Meyer"/>
    <s v="NO DEFINIDA"/>
    <s v="Edificación que ha sido modernizada, reacondicionada y ampliada año 2022, en 4 pisos, adosada a 2 medianeros y con frente a 2 calles. en general planimetría simple, espacios en planta libre, terminaciones corrientes de buena calidad. ubicada en calle Salvador Vergara número 448, Viña del Mar, Rol SII 223-39"/>
    <s v="Leasing"/>
    <m/>
    <n v="224754501.29999998"/>
    <m/>
    <m/>
    <m/>
    <m/>
    <m/>
    <n v="4528"/>
    <m/>
    <m/>
    <m/>
  </r>
  <r>
    <x v="4"/>
    <x v="8"/>
    <x v="13"/>
    <s v="E"/>
    <x v="153"/>
    <s v="76.882.691-9"/>
    <s v="Windows Plastic Spa"/>
    <n v="16705113"/>
    <n v="16705113"/>
    <n v="11693579.1"/>
    <n v="0.7"/>
    <s v="Windows Plastic Spa"/>
    <s v="NO DEFINIDA"/>
    <s v="modificacion contrato op.4058 solicitada por area de cobranzas, renegociacion de mora y ampliacion de plazo."/>
    <s v="Leasing"/>
    <m/>
    <n v="11693579.1"/>
    <m/>
    <m/>
    <m/>
    <m/>
    <m/>
    <n v="4529"/>
    <m/>
    <m/>
    <m/>
  </r>
  <r>
    <x v="4"/>
    <x v="8"/>
    <x v="13"/>
    <s v="E"/>
    <x v="154"/>
    <s v="77.018.265-4"/>
    <s v="Aridos  JR Spa"/>
    <n v="78083075"/>
    <n v="78083075"/>
    <n v="54658152.5"/>
    <n v="0.7"/>
    <s v="Aridos  JR Spa"/>
    <s v="NO DEFINIDA"/>
    <s v="01 tractocamión marca mack modelo an64tx, numero de motor: mp81229210, numero de chasis: 1m1an4hy9km001621, usado año 2019 patente lpkd-43"/>
    <s v="Leasing"/>
    <m/>
    <n v="54658152.5"/>
    <m/>
    <m/>
    <m/>
    <m/>
    <m/>
    <n v="4531"/>
    <m/>
    <m/>
    <m/>
  </r>
  <r>
    <x v="4"/>
    <x v="9"/>
    <x v="13"/>
    <s v="E"/>
    <x v="155"/>
    <s v="76.202.690-2"/>
    <s v="Transportes Correntoso Ltda."/>
    <n v="57928911"/>
    <n v="57928911"/>
    <n v="28964455.5"/>
    <n v="0.5"/>
    <s v="Transportes Correntoso Ltda."/>
    <s v="NO DEFINIDA"/>
    <s v="01 camión marca jac modelo hfc1040kn_e5_pu_ac, año 2024, nuevo sin uso."/>
    <s v="Leasing"/>
    <m/>
    <n v="28964455.5"/>
    <m/>
    <m/>
    <m/>
    <m/>
    <m/>
    <n v="4535"/>
    <m/>
    <m/>
    <m/>
  </r>
  <r>
    <x v="4"/>
    <x v="8"/>
    <x v="13"/>
    <s v="E"/>
    <x v="156"/>
    <s v="76.260.209-1"/>
    <s v="Antonella Andrea Vallejos Chavarria Servicios de Transportes y Arriendos E.I.R.L."/>
    <n v="42042457"/>
    <n v="42042457"/>
    <n v="29429719.899999999"/>
    <n v="0.7"/>
    <s v="Antonella Andrea Vallejos Chavarria Servicios de Transportes y Arriendos E.I.R.L."/>
    <s v="NO DEFINIDA"/>
    <s v="01 cargador frontal marca liugong modelo clg856h, nuevo y sin uso año 2024"/>
    <s v="Leasing"/>
    <m/>
    <n v="29429719.899999999"/>
    <m/>
    <m/>
    <m/>
    <m/>
    <m/>
    <n v="4534"/>
    <m/>
    <m/>
    <m/>
  </r>
  <r>
    <x v="4"/>
    <x v="8"/>
    <x v="13"/>
    <s v="E"/>
    <x v="157"/>
    <s v="77.629.625-2"/>
    <s v="Transportes Geobus Spa"/>
    <n v="50137622"/>
    <n v="50137622"/>
    <n v="40110097.600000001"/>
    <n v="0.8"/>
    <s v="Transportes Geobus Spa"/>
    <s v="NO DEFINIDA"/>
    <s v="01 cargador frontal marca liugong modelo clg 835h nueva y sin uso año 2024"/>
    <s v="Leasing"/>
    <m/>
    <n v="40110097.600000001"/>
    <m/>
    <m/>
    <m/>
    <m/>
    <m/>
    <n v="4550"/>
    <m/>
    <m/>
    <m/>
  </r>
  <r>
    <x v="4"/>
    <x v="8"/>
    <x v="13"/>
    <s v="E"/>
    <x v="158"/>
    <s v="20.057.126-6"/>
    <s v="Toro Carrasco Camilo Andres"/>
    <n v="25527122"/>
    <n v="25527122"/>
    <n v="20421697.600000001"/>
    <n v="0.8"/>
    <s v="Toro Carrasco Camilo Andres"/>
    <d v="2024-04-10T00:00:00"/>
    <s v="01 bus, marca ford, modelo transit bus nuevo y sin uso año 2024"/>
    <s v="Leasing"/>
    <m/>
    <n v="20421697.600000001"/>
    <m/>
    <m/>
    <m/>
    <m/>
    <m/>
    <n v="4532"/>
    <m/>
    <m/>
    <m/>
  </r>
  <r>
    <x v="4"/>
    <x v="8"/>
    <x v="13"/>
    <s v="E"/>
    <x v="159"/>
    <s v="76.700.406-0"/>
    <s v="Aguimora Spa"/>
    <n v="50777644"/>
    <n v="50777644"/>
    <n v="35544350.799999997"/>
    <n v="0.7"/>
    <s v="Aguimora Spa"/>
    <s v="MODIFICACION OP.4311"/>
    <s v="01 minibus marca mercedes benz modelo 417 cdi 16+1 fenix año 2024, nuevo y sin uso"/>
    <s v="Leasing"/>
    <m/>
    <n v="35544350.799999997"/>
    <m/>
    <m/>
    <m/>
    <m/>
    <m/>
    <n v="4551"/>
    <m/>
    <m/>
    <m/>
  </r>
  <r>
    <x v="4"/>
    <x v="8"/>
    <x v="13"/>
    <s v="E"/>
    <x v="160"/>
    <s v="76.490.908-9"/>
    <s v="Empresas Marte Spa"/>
    <n v="68897260"/>
    <n v="68897260"/>
    <n v="34448630"/>
    <n v="0.5"/>
    <s v="Empresas Marte Spa"/>
    <s v="MODIFICACION OP.4455"/>
    <s v="modificacion contrato op.4001 solicitada por area de cobranzas, renegociacion de mora y ampliacion de plazo."/>
    <s v="Leasing"/>
    <m/>
    <n v="34448630"/>
    <m/>
    <m/>
    <m/>
    <m/>
    <m/>
    <n v="4556"/>
    <m/>
    <m/>
    <m/>
  </r>
  <r>
    <x v="4"/>
    <x v="8"/>
    <x v="13"/>
    <s v="E"/>
    <x v="161"/>
    <s v="76.449.292-7"/>
    <s v="Euroandina Service Spa"/>
    <n v="50730007"/>
    <n v="50730007"/>
    <n v="25365003.5"/>
    <n v="0.5"/>
    <s v="Euroandina Service Spa"/>
    <s v="NO DEFINIDA"/>
    <s v="modificacion contrato op.4311 solicitada por area de comercial."/>
    <s v="Leasing"/>
    <m/>
    <n v="25365003.5"/>
    <m/>
    <m/>
    <m/>
    <m/>
    <m/>
    <n v="4545"/>
    <m/>
    <m/>
    <m/>
  </r>
  <r>
    <x v="4"/>
    <x v="8"/>
    <x v="13"/>
    <s v="E"/>
    <x v="162"/>
    <s v="18.757.177-4"/>
    <s v="Díaz Ossandón Bayron Andrés"/>
    <n v="84201701"/>
    <n v="84201701"/>
    <n v="67361360.799999997"/>
    <n v="0.8"/>
    <s v="Díaz Ossandón Bayron Andrés"/>
    <s v="NO DEFINIDA"/>
    <s v="modificacion contrato op.4455 solicitada por area de comercial."/>
    <s v="Leasing"/>
    <m/>
    <n v="67361360.799999997"/>
    <m/>
    <m/>
    <m/>
    <m/>
    <m/>
    <n v="4549"/>
    <m/>
    <m/>
    <m/>
  </r>
  <r>
    <x v="4"/>
    <x v="8"/>
    <x v="13"/>
    <s v="E"/>
    <x v="163"/>
    <s v="76.940.753-7"/>
    <s v="Luis Humberto Albornoz Peralta Transportes E.I.R.L."/>
    <n v="106136479"/>
    <n v="106136479"/>
    <n v="74295535.299999997"/>
    <n v="0.7"/>
    <s v="Luis Humberto Albornoz Peralta Transportes E.I.R.L."/>
    <s v="NO DEFINIDA"/>
    <s v="01 retroexcavadora marca terex - mecalac, modelo tlb830 (4x4) operado por joystick, año 2024, nueva y sin uso."/>
    <s v="Leasing"/>
    <m/>
    <n v="74295535.299999997"/>
    <m/>
    <m/>
    <m/>
    <m/>
    <m/>
    <n v="4562"/>
    <m/>
    <m/>
    <m/>
  </r>
  <r>
    <x v="4"/>
    <x v="11"/>
    <x v="13"/>
    <s v="E"/>
    <x v="164"/>
    <s v="77.050.525-9"/>
    <s v="Empresa de Aseo Cordillera Spa"/>
    <n v="185968665"/>
    <n v="185968665"/>
    <n v="83685899.25"/>
    <n v="0.45"/>
    <s v="Empresa de Aseo Cordillera Spa"/>
    <s v="NO DEFINIDA"/>
    <s v="01 bus mercedes benz lo-916/48, carrocería senior rural g7 lo-916/48 euro v 4.800 ee - 9.155 largo, 33 asientos, año 2024, "/>
    <s v="Leasing"/>
    <m/>
    <n v="83685899.25"/>
    <m/>
    <m/>
    <m/>
    <m/>
    <m/>
    <n v="4563"/>
    <m/>
    <m/>
    <m/>
  </r>
  <r>
    <x v="4"/>
    <x v="8"/>
    <x v="13"/>
    <s v="E"/>
    <x v="165"/>
    <s v="76.893.227-1"/>
    <s v="Transportes y Hospedaje R  y R  Yañez  Ltda."/>
    <n v="105510287"/>
    <n v="105510287"/>
    <n v="73857200.899999991"/>
    <n v="0.7"/>
    <s v="Transportes y Hospedaje R  y R  Yañez  Ltda."/>
    <s v="NO DEFINIDA"/>
    <s v="01 camion marca volvo modelo fmx 6x4 tractor, nuevo y sin uso año 2024"/>
    <s v="Leasing"/>
    <m/>
    <n v="73857200.899999991"/>
    <m/>
    <m/>
    <m/>
    <m/>
    <m/>
    <n v="4571"/>
    <m/>
    <m/>
    <m/>
  </r>
  <r>
    <x v="4"/>
    <x v="8"/>
    <x v="13"/>
    <s v="E"/>
    <x v="166"/>
    <s v="76.989.798-4"/>
    <s v="Servicios Integrados Cono Sur Limitada"/>
    <n v="48648591"/>
    <n v="48648591"/>
    <n v="24324295.5"/>
    <n v="0.5"/>
    <s v="Servicios Integrados Cono Sur Limitada"/>
    <s v="NO DEFINIDA"/>
    <s v="01 bulldozer marca komatsu, modelo d155ax-6, año 2018, nº serie 82020, horómetro 5123,0, año 2018, usado"/>
    <s v="Leasing"/>
    <m/>
    <n v="24324295.5"/>
    <m/>
    <m/>
    <m/>
    <m/>
    <m/>
    <n v="4573"/>
    <m/>
    <m/>
    <m/>
  </r>
  <r>
    <x v="4"/>
    <x v="8"/>
    <x v="13"/>
    <s v="E"/>
    <x v="167"/>
    <s v="76.951.498-8"/>
    <s v="Inversiones y Gestion  New Enegy Spa"/>
    <n v="1158542.4351999999"/>
    <n v="1158542.4351999999"/>
    <n v="695125.46111999999"/>
    <n v="0.6"/>
    <s v="Inversiones y Gestion  New Enegy Spa"/>
    <s v="MODIFICADO"/>
    <s v="01 tractocamion marca mercedes benz modelo new actros 3358 s/39 8x4 clasic 5 trc nuevo y sin uso año 2024"/>
    <s v="Leasing"/>
    <m/>
    <n v="695125.46111999999"/>
    <m/>
    <m/>
    <m/>
    <m/>
    <m/>
    <n v="4504"/>
    <m/>
    <m/>
    <m/>
  </r>
  <r>
    <x v="4"/>
    <x v="11"/>
    <x v="13"/>
    <s v="E"/>
    <x v="137"/>
    <s v="76.064.281-9"/>
    <s v="Transportes Alrassi Ltda. "/>
    <n v="108359268"/>
    <n v="108359268"/>
    <n v="65015560.799999997"/>
    <n v="0.6"/>
    <s v="Transportes Alrassi Ltda. "/>
    <d v="2027-08-15T00:00:00"/>
    <s v="01 camión marca chevrolet modelo ftr 1524 amt - euro 5 - diesel , año 2024, nuevo sin uso."/>
    <s v="Leasing"/>
    <m/>
    <n v="65015560.799999997"/>
    <m/>
    <m/>
    <m/>
    <m/>
    <m/>
    <n v="4581"/>
    <m/>
    <m/>
    <m/>
  </r>
  <r>
    <x v="4"/>
    <x v="8"/>
    <x v="13"/>
    <s v="E"/>
    <x v="168"/>
    <s v="76.712.026-5"/>
    <s v="Proyectos Electricos Pedro Ignacio Valderrama Aguilar E.I.R.L."/>
    <n v="112649260"/>
    <n v="112649260"/>
    <n v="78854482"/>
    <n v="0.7"/>
    <s v="Proyectos Electricos Pedro Ignacio Valderrama Aguilar E.I.R.L."/>
    <d v="2028-09-15T00:00:00"/>
    <s v="modificacion por op3933 -  3 grúa horquilla marca hangcha modelo cpcd30-xrw10, año 2022, nueva sin uso."/>
    <s v="Leasing"/>
    <m/>
    <n v="78854482"/>
    <m/>
    <m/>
    <m/>
    <m/>
    <m/>
    <n v="4647"/>
    <m/>
    <m/>
    <m/>
  </r>
  <r>
    <x v="4"/>
    <x v="8"/>
    <x v="13"/>
    <s v="E"/>
    <x v="97"/>
    <s v="76.863.682-6"/>
    <s v="Distribuidora y Servicio Técnico Industrial Mario Enrique Aguirre Aquez E.I.R.L."/>
    <n v="60189733"/>
    <n v="60189733"/>
    <n v="42132813.099999994"/>
    <n v="0.7"/>
    <s v="Distribuidora y Servicio Técnico Industrial Mario Enrique Aguirre Aquez E.I.R.L."/>
    <d v="2026-10-10T00:00:00"/>
    <s v="01 bus chasis marca scania modelo k 400 e5 con carrocería marca busscar modelo vista buss 340 para 42 pasajeros, año 2023, nuevo sin uso"/>
    <s v="Leasing"/>
    <m/>
    <n v="42132813.099999994"/>
    <m/>
    <m/>
    <m/>
    <m/>
    <m/>
    <n v="4594"/>
    <m/>
    <m/>
    <m/>
  </r>
  <r>
    <x v="4"/>
    <x v="8"/>
    <x v="13"/>
    <s v="E"/>
    <x v="169"/>
    <s v="76.858.993-3"/>
    <s v="VCM Constructora Spa"/>
    <n v="48896763"/>
    <n v="48896763"/>
    <n v="19558705.199999999"/>
    <n v="0.4"/>
    <s v="VCM Constructora Spa"/>
    <d v="2026-10-15T00:00:00"/>
    <s v="modificado por op. 4555   01 camion volkswagen modelo constellation 17.280 nuevo y sin uso año 2024 y adicionales / 01 grua marca tka modelo tka 23.700, nueva y sin uso año 2024"/>
    <s v="Leasing"/>
    <m/>
    <n v="19558705.199999999"/>
    <m/>
    <m/>
    <m/>
    <m/>
    <m/>
    <n v="4595"/>
    <m/>
    <m/>
    <m/>
  </r>
  <r>
    <x v="4"/>
    <x v="9"/>
    <x v="13"/>
    <s v="E"/>
    <x v="170"/>
    <s v="76.904.951-7"/>
    <s v="Brenni Rental Spa"/>
    <n v="29884727"/>
    <n v="29884727"/>
    <n v="16436599.850000001"/>
    <n v="0.55000000000000004"/>
    <s v="Brenni Rental Spa"/>
    <d v="2026-04-05T00:00:00"/>
    <s v="modificacion contrato op.4159 solicitada por area de comercial."/>
    <s v="Leasing"/>
    <m/>
    <n v="16436599.850000001"/>
    <m/>
    <m/>
    <m/>
    <m/>
    <m/>
    <n v="4597"/>
    <m/>
    <m/>
    <m/>
  </r>
  <r>
    <x v="4"/>
    <x v="8"/>
    <x v="13"/>
    <s v="E"/>
    <x v="171"/>
    <s v="77.037.162-7"/>
    <s v="Esteban Quenaya Maquinarias Limitada"/>
    <n v="50945141"/>
    <n v="50945141"/>
    <n v="35661598.699999996"/>
    <n v="0.7"/>
    <s v="Esteban Quenaya Maquinarias Limitada"/>
    <d v="2027-11-10T00:00:00"/>
    <s v="01 camioneta marca mitsubishi, modelo all new l-200 katana xrt mt 4x4, año 2024, nueva y sin uso."/>
    <s v="Leasing"/>
    <m/>
    <n v="35661598.699999996"/>
    <m/>
    <m/>
    <m/>
    <m/>
    <m/>
    <n v="4602"/>
    <m/>
    <m/>
    <m/>
  </r>
  <r>
    <x v="4"/>
    <x v="8"/>
    <x v="13"/>
    <s v="E"/>
    <x v="172"/>
    <s v="77.346.977-6"/>
    <s v="Catherine Torres Carvajal Transportes E.I.R.L."/>
    <n v="84319640"/>
    <n v="84319640"/>
    <n v="67455712"/>
    <n v="0.8"/>
    <s v="Catherine Torres Carvajal Transportes E.I.R.L."/>
    <d v="2027-11-05T00:00:00"/>
    <s v="modificacion de op. 4060"/>
    <s v="Leasing"/>
    <m/>
    <n v="67455712"/>
    <m/>
    <m/>
    <m/>
    <m/>
    <m/>
    <n v="4607"/>
    <m/>
    <m/>
    <m/>
  </r>
  <r>
    <x v="4"/>
    <x v="8"/>
    <x v="13"/>
    <s v="E"/>
    <x v="173"/>
    <s v="76.260.673-9"/>
    <s v="Tempano Inversiones S.A."/>
    <n v="206354482"/>
    <n v="206354482"/>
    <n v="103177241"/>
    <n v="0.5"/>
    <s v="Tempano Inversiones S.A."/>
    <d v="2027-11-05T00:00:00"/>
    <s v="1 bus marca mercedes benz, modelo sprinter 417 cdi - 19+1 fenix, año 2025, nuevo y sin uso."/>
    <s v="Leasing"/>
    <m/>
    <n v="103177241"/>
    <m/>
    <m/>
    <m/>
    <m/>
    <m/>
    <n v="4609"/>
    <m/>
    <m/>
    <m/>
  </r>
  <r>
    <x v="4"/>
    <x v="8"/>
    <x v="13"/>
    <s v="E"/>
    <x v="171"/>
    <s v="77.037.162-7"/>
    <s v="Esteban Quenaya Maquinarias Limitada"/>
    <n v="50945141"/>
    <n v="50945141"/>
    <n v="35661598.699999996"/>
    <n v="0.7"/>
    <s v="Esteban Quenaya Maquinarias Limitada"/>
    <d v="2027-11-05T00:00:00"/>
    <s v="1 camión marca renault, modelo t380, euro 5, año 2024, nuevo y sin uso."/>
    <s v="Leasing"/>
    <m/>
    <n v="35661598.699999996"/>
    <m/>
    <m/>
    <m/>
    <m/>
    <m/>
    <n v="4610"/>
    <m/>
    <m/>
    <m/>
  </r>
  <r>
    <x v="4"/>
    <x v="9"/>
    <x v="13"/>
    <s v="E"/>
    <x v="38"/>
    <s v="12.226.488-2"/>
    <s v="Alberto Kruger Orrego"/>
    <n v="83563600"/>
    <n v="83563600"/>
    <n v="37603620"/>
    <n v="0.45"/>
    <s v="Alberto Ernesto Kruger Orrego"/>
    <d v="2027-09-06T00:00:00"/>
    <s v="01 embarcación &quot;biomasa v&quot; al 60% de valor comercial (uf 12.836) según tasación."/>
    <s v="Leasing"/>
    <m/>
    <n v="37603620"/>
    <m/>
    <m/>
    <m/>
    <m/>
    <m/>
    <n v="4611"/>
    <m/>
    <m/>
    <m/>
  </r>
  <r>
    <x v="4"/>
    <x v="8"/>
    <x v="13"/>
    <s v="E"/>
    <x v="174"/>
    <s v="9.778.123-0"/>
    <s v="Luis Hernán Avello Peña"/>
    <n v="89943075"/>
    <n v="89943075"/>
    <n v="62960152.499999993"/>
    <n v="0.7"/>
    <s v="Luis Hernán Avello Peña"/>
    <d v="2028-12-10T00:00:00"/>
    <s v="01 bus marca mercedes benz, modelo sprinter 417 cdi - 19+1 fenix, año 2025, nuevo y sin uso."/>
    <s v="Leasing"/>
    <m/>
    <n v="62960152.499999993"/>
    <m/>
    <m/>
    <m/>
    <m/>
    <m/>
    <n v="4613"/>
    <m/>
    <m/>
    <m/>
  </r>
  <r>
    <x v="4"/>
    <x v="8"/>
    <x v="13"/>
    <s v="E"/>
    <x v="175"/>
    <s v="77.552.653-K"/>
    <s v="Centro Clinico Vida Spa"/>
    <n v="10011774"/>
    <n v="10011774"/>
    <n v="6007064.3999999994"/>
    <n v="0.6"/>
    <s v="Centro Clinico Vida Spa"/>
    <d v="2026-10-05T00:00:00"/>
    <s v="01 grúa hidraúlica montada sobre camión marca pm, modelo 57526 con kit minero estandar • alarma de giro • jaula virtual • semaforo indicador de carga, nueva sin uso"/>
    <s v="Leasing"/>
    <m/>
    <n v="6007064.3999999994"/>
    <m/>
    <m/>
    <m/>
    <m/>
    <m/>
    <n v="4615"/>
    <m/>
    <m/>
    <m/>
  </r>
  <r>
    <x v="4"/>
    <x v="8"/>
    <x v="13"/>
    <s v="E"/>
    <x v="176"/>
    <s v="76.701.174-1"/>
    <s v="Transportes la Montaña Spa"/>
    <n v="68914932"/>
    <n v="68914932"/>
    <n v="48240452.399999999"/>
    <n v="0.7"/>
    <s v="Transportes la Montaña Spa"/>
    <d v="2028-12-10T00:00:00"/>
    <s v="01 bus marca mercedes benz, modelo lo-916/48, modelo carrocería senior rural g7 lo-916/48 euro v, 33 asientos, año 2024, nuevo y sin uso."/>
    <s v="Leasing"/>
    <m/>
    <n v="48240452.399999999"/>
    <m/>
    <m/>
    <m/>
    <m/>
    <m/>
    <n v="4621"/>
    <m/>
    <m/>
    <m/>
  </r>
  <r>
    <x v="4"/>
    <x v="8"/>
    <x v="13"/>
    <s v="E"/>
    <x v="177"/>
    <s v="77.536.544-7"/>
    <s v="Transportes Adkr Spa"/>
    <n v="57096806"/>
    <n v="57096806"/>
    <n v="45677444.800000004"/>
    <n v="0.8"/>
    <s v="Transportes Adkr Spa"/>
    <d v="2027-12-10T00:00:00"/>
    <s v="01 ecógrafo estacionario marca sonoscape modelo p11 elite; incluye ups de 1kva, nuevo y sin uso."/>
    <s v="Leasing"/>
    <m/>
    <n v="45677444.800000004"/>
    <m/>
    <m/>
    <m/>
    <m/>
    <m/>
    <n v="4623"/>
    <m/>
    <m/>
    <m/>
  </r>
  <r>
    <x v="4"/>
    <x v="9"/>
    <x v="13"/>
    <s v="E"/>
    <x v="178"/>
    <s v="88.831.200-5"/>
    <s v="Distribuidora Rofil Limitada"/>
    <n v="289898105"/>
    <n v="289898105"/>
    <n v="130454147.25"/>
    <n v="0.45"/>
    <s v="Distribuidora Rofil Limitada"/>
    <d v="2027-11-05T00:00:00"/>
    <s v="01 tractocamion marca sinotruk modelo sitrak g7 año 2025 nuevo y sin uso"/>
    <s v="Leasing"/>
    <m/>
    <n v="130454147.25"/>
    <m/>
    <m/>
    <m/>
    <m/>
    <m/>
    <n v="4624"/>
    <m/>
    <m/>
    <m/>
  </r>
  <r>
    <x v="4"/>
    <x v="8"/>
    <x v="13"/>
    <s v="E"/>
    <x v="179"/>
    <s v="77.562.119-2"/>
    <s v="MT Rental Spa"/>
    <n v="17368186"/>
    <n v="17368186"/>
    <n v="10420911.6"/>
    <n v="0.6"/>
    <s v="MT Rental Spa"/>
    <d v="2026-11-05T00:00:00"/>
    <s v="01 tractocamión marca sinotruk modelo sitrak g7, año 2023, usado, placa patente sxsx.84-5, nro. motor 230517055077, nro. chasis lzz7clxbxpc508984"/>
    <s v="Leasing"/>
    <m/>
    <n v="10420911.6"/>
    <m/>
    <m/>
    <m/>
    <m/>
    <m/>
    <n v="4628"/>
    <m/>
    <m/>
    <m/>
  </r>
  <r>
    <x v="4"/>
    <x v="8"/>
    <x v="13"/>
    <s v="E"/>
    <x v="180"/>
    <s v="77.288.671-3"/>
    <s v="Transportes Gallardo Limitada"/>
    <n v="28966184"/>
    <n v="28966184"/>
    <n v="17379710.399999999"/>
    <n v="0.6"/>
    <s v="Transportes Gallardo Limitada"/>
    <d v="2026-12-10T00:00:00"/>
    <s v="01 proyecto red, proyecto cctv, proyecto solución software + módulos de autoservicios loc + sco, proyecto alarma, proyecto hardware, de acuerdo a propuesta comercial con fecha 17 de septiembre 2024."/>
    <s v="Leasing"/>
    <m/>
    <n v="17379710.399999999"/>
    <m/>
    <m/>
    <m/>
    <m/>
    <m/>
    <n v="4635"/>
    <m/>
    <m/>
    <m/>
  </r>
  <r>
    <x v="4"/>
    <x v="8"/>
    <x v="13"/>
    <s v="E"/>
    <x v="181"/>
    <s v="77.637.246-3"/>
    <s v="Gla Logistica Spa"/>
    <n v="57648085"/>
    <n v="57648085"/>
    <n v="28824042.5"/>
    <n v="0.5"/>
    <s v="Gla Logistica Spa"/>
    <d v="2028-11-10T00:00:00"/>
    <s v="01 minicargador marca zoomlion modelo zs080v, año 2024, nueva sin uso"/>
    <s v="Leasing"/>
    <m/>
    <n v="28824042.5"/>
    <m/>
    <m/>
    <m/>
    <m/>
    <m/>
    <n v="4642"/>
    <m/>
    <m/>
    <m/>
  </r>
  <r>
    <x v="4"/>
    <x v="8"/>
    <x v="13"/>
    <s v="E"/>
    <x v="182"/>
    <s v="77.746.322-5"/>
    <s v="Transportes S&amp;G  Spa"/>
    <n v="67941453"/>
    <n v="67941453"/>
    <n v="54353162.400000006"/>
    <n v="0.8"/>
    <s v="Transportes S&amp;G  Spa"/>
    <d v="2029-01-10T00:00:00"/>
    <s v="01 semiremolque marca tremac, modelo sr tolva half round 20 m3 3 ejes (abs), año 2025, nuevo y sin uso"/>
    <s v="Leasing"/>
    <m/>
    <n v="54353162.400000006"/>
    <m/>
    <m/>
    <m/>
    <m/>
    <m/>
    <n v="4643"/>
    <m/>
    <m/>
    <m/>
  </r>
  <r>
    <x v="1"/>
    <x v="8"/>
    <x v="14"/>
    <s v="E"/>
    <x v="183"/>
    <s v="77.391.076-6"/>
    <s v="Construcciones Casanga Ltda"/>
    <n v="15107108"/>
    <n v="8680144"/>
    <n v="3856178.4"/>
    <n v="0.6"/>
    <s v="Construcciones Casanga Ltda"/>
    <d v="2024-02-07T00:00:00"/>
    <s v="Op. credito con garantia Corfo "/>
    <s v="La Serena"/>
    <m/>
    <n v="3856178.4"/>
    <m/>
    <m/>
    <m/>
    <m/>
    <m/>
    <n v="212926"/>
    <m/>
    <m/>
    <m/>
  </r>
  <r>
    <x v="1"/>
    <x v="8"/>
    <x v="14"/>
    <s v="E"/>
    <x v="184"/>
    <s v="77.040.869-5"/>
    <s v="Gamo Export Spa"/>
    <n v="9478209"/>
    <n v="2368209"/>
    <n v="2368209"/>
    <n v="0.4"/>
    <s v="Gamo Export Spa"/>
    <d v="2024-12-26T00:00:00"/>
    <s v="Op. credito con garantia Corfo "/>
    <s v="Apoquindo 2"/>
    <m/>
    <n v="2368209"/>
    <m/>
    <m/>
    <m/>
    <m/>
    <m/>
    <n v="225001"/>
    <m/>
    <m/>
    <m/>
  </r>
  <r>
    <x v="1"/>
    <x v="8"/>
    <x v="14"/>
    <s v="E"/>
    <x v="185"/>
    <s v="76.314.055-5"/>
    <s v="Ingenieria y Electricidad RP Electric Limitada"/>
    <n v="20163727"/>
    <n v="5000000"/>
    <n v="3000000"/>
    <n v="0.6"/>
    <s v="Ingenieria y Electricidad RP Electric Limitada"/>
    <d v="2024-12-30T00:00:00"/>
    <s v="Op. credito con garantia Corfo "/>
    <s v="apoquindo"/>
    <m/>
    <n v="3000000"/>
    <m/>
    <m/>
    <m/>
    <m/>
    <m/>
    <n v="228418"/>
    <m/>
    <m/>
    <m/>
  </r>
  <r>
    <x v="1"/>
    <x v="8"/>
    <x v="14"/>
    <s v="E"/>
    <x v="113"/>
    <s v="77.719.705-3"/>
    <s v="Logistica San Lorenzo Spa"/>
    <n v="10091124"/>
    <n v="10091124"/>
    <n v="6054674"/>
    <n v="0.6"/>
    <s v="Logistica San Lorenzo Spa"/>
    <d v="2024-12-06T00:00:00"/>
    <s v="Op. credito con garantia Corfo "/>
    <s v="Rancagua"/>
    <m/>
    <n v="6054674"/>
    <m/>
    <m/>
    <m/>
    <m/>
    <m/>
    <n v="231431"/>
    <m/>
    <m/>
    <m/>
  </r>
  <r>
    <x v="1"/>
    <x v="8"/>
    <x v="14"/>
    <s v="E"/>
    <x v="186"/>
    <s v="77.358.755-8"/>
    <s v="Mc Aridos y Transportes Spa"/>
    <n v="42643453"/>
    <n v="42511525"/>
    <n v="25506915"/>
    <n v="0.6"/>
    <s v="Mc Aridos y Transportes Spa"/>
    <d v="2024-11-25T00:00:00"/>
    <s v="Op. credito con garantia Corfo "/>
    <s v="Apoquindo 2"/>
    <m/>
    <n v="25506915"/>
    <m/>
    <m/>
    <m/>
    <m/>
    <m/>
    <n v="209406"/>
    <m/>
    <m/>
    <m/>
  </r>
  <r>
    <x v="1"/>
    <x v="8"/>
    <x v="14"/>
    <s v="E"/>
    <x v="187"/>
    <s v="76.428.103-9"/>
    <s v="Novaxiona Empresa de Servicios Transitor"/>
    <n v="12500000"/>
    <n v="8969466"/>
    <n v="3587786"/>
    <n v="0.4"/>
    <s v="Novaxiona Empresa de Servicios Transitor"/>
    <d v="2024-10-25T00:00:00"/>
    <s v="Op. credito con garantia Corfo "/>
    <s v="Concepción"/>
    <m/>
    <n v="3587786"/>
    <m/>
    <m/>
    <m/>
    <m/>
    <m/>
    <n v="223846"/>
    <m/>
    <m/>
    <m/>
  </r>
  <r>
    <x v="1"/>
    <x v="8"/>
    <x v="14"/>
    <s v="E"/>
    <x v="188"/>
    <s v="76.543.532-3"/>
    <s v="Obtibrands"/>
    <n v="18168424"/>
    <n v="18168424"/>
    <n v="7267370"/>
    <n v="0.4"/>
    <s v="Novaxiona Empresa de Servicios Transitor"/>
    <d v="2024-10-26T00:00:00"/>
    <s v="Op. credito con garantia Corfo "/>
    <s v="Concepción"/>
    <m/>
    <n v="7267370"/>
    <m/>
    <m/>
    <m/>
    <m/>
    <m/>
    <n v="235160"/>
    <m/>
    <m/>
    <m/>
  </r>
  <r>
    <x v="1"/>
    <x v="8"/>
    <x v="14"/>
    <s v="E"/>
    <x v="189"/>
    <s v="13.720.066-K"/>
    <s v="Rodrigo Javier Von Unger Thauby"/>
    <n v="4290105"/>
    <n v="4290105"/>
    <n v="2574063"/>
    <n v="0.6"/>
    <s v="Rodrigo Javier Von Unger Thauby"/>
    <d v="2024-06-10T00:00:00"/>
    <s v="Op. credito con garantia Corfo "/>
    <s v="Rancagua"/>
    <m/>
    <n v="2574063"/>
    <m/>
    <m/>
    <m/>
    <m/>
    <m/>
    <n v="219114"/>
    <m/>
    <m/>
    <m/>
  </r>
  <r>
    <x v="1"/>
    <x v="8"/>
    <x v="14"/>
    <s v="E"/>
    <x v="190"/>
    <s v="77.406.292-0"/>
    <s v="Servicios Electricos Spa"/>
    <n v="15078645"/>
    <n v="15078645"/>
    <n v="6031458"/>
    <n v="0.4"/>
    <s v="Servicios Electricos Spa"/>
    <d v="2024-09-30T00:00:00"/>
    <s v="Op. credito con garantia Corfo "/>
    <s v="Plataforma Digital"/>
    <m/>
    <n v="6031458"/>
    <m/>
    <m/>
    <m/>
    <m/>
    <m/>
    <n v="217438"/>
    <m/>
    <m/>
    <m/>
  </r>
  <r>
    <x v="1"/>
    <x v="8"/>
    <x v="14"/>
    <s v="E"/>
    <x v="191"/>
    <s v="76.561.043-5"/>
    <s v="Sociedad de Inv. Sepulveda Ltda. "/>
    <n v="20000000"/>
    <n v="13871112"/>
    <n v="8322667"/>
    <n v="0.6"/>
    <s v="Sociedad Inversiones Sepulveda Limitada"/>
    <d v="2024-07-05T00:00:00"/>
    <s v="Op. credito con garantia Corfo "/>
    <s v="Iquique"/>
    <m/>
    <n v="8322667"/>
    <m/>
    <m/>
    <m/>
    <m/>
    <m/>
    <n v="218842"/>
    <m/>
    <m/>
    <m/>
  </r>
  <r>
    <x v="1"/>
    <x v="8"/>
    <x v="14"/>
    <s v="E"/>
    <x v="191"/>
    <s v="76.561.043-5"/>
    <s v="Sociedad de Inv. Sepulveda Ltda. "/>
    <n v="10094704"/>
    <n v="10094704"/>
    <n v="6056822"/>
    <n v="0.6"/>
    <s v="Sociedad Inversiones Sepulveda Limitada"/>
    <d v="2024-08-08T00:00:00"/>
    <s v="Op. credito con garantia Corfo "/>
    <s v="Iquique"/>
    <m/>
    <n v="6056822"/>
    <m/>
    <m/>
    <m/>
    <m/>
    <m/>
    <n v="221514"/>
    <m/>
    <m/>
    <m/>
  </r>
  <r>
    <x v="1"/>
    <x v="8"/>
    <x v="14"/>
    <s v="E"/>
    <x v="192"/>
    <s v="76.736.465-2"/>
    <s v="Empresa de Servicios Transitorios Mecamin Spa"/>
    <n v="73184632"/>
    <n v="73184632"/>
    <n v="43910779.199999996"/>
    <n v="0.6"/>
    <s v="Empresa de Servicios Transitorios Mecamin Spa"/>
    <d v="2025-05-05T00:00:00"/>
    <s v="Op. credito con garantia Corfo "/>
    <s v="Antofagasta"/>
    <m/>
    <n v="43910779.199999996"/>
    <m/>
    <m/>
    <m/>
    <m/>
    <m/>
    <n v="227105"/>
    <m/>
    <m/>
    <m/>
  </r>
  <r>
    <x v="1"/>
    <x v="8"/>
    <x v="14"/>
    <s v="E"/>
    <x v="193"/>
    <s v="76.058.534-3"/>
    <s v="Lisi Chile Spa"/>
    <n v="20152255"/>
    <n v="5000000"/>
    <n v="2000000"/>
    <n v="0.4"/>
    <s v="Lisi Chile Spa"/>
    <d v="2025-01-03T00:00:00"/>
    <s v="Op. credito con garantia Corfo "/>
    <s v="apoquindo"/>
    <m/>
    <n v="2000000"/>
    <m/>
    <m/>
    <m/>
    <m/>
    <m/>
    <n v="229077"/>
    <m/>
    <m/>
    <m/>
  </r>
  <r>
    <x v="1"/>
    <x v="8"/>
    <x v="14"/>
    <s v="E"/>
    <x v="194"/>
    <s v="76.908.149-6"/>
    <s v="Servicios Acuicolas Cahemar Ltda"/>
    <n v="27832794"/>
    <n v="13800000"/>
    <n v="5520000"/>
    <n v="0.4"/>
    <s v="Servicios Acuicolas Cahemar Ltda"/>
    <d v="2025-03-05T00:00:00"/>
    <s v="Op. credito con garantia Corfo "/>
    <s v="Castro"/>
    <m/>
    <n v="5520000"/>
    <m/>
    <m/>
    <m/>
    <m/>
    <m/>
    <n v="229674"/>
    <m/>
    <m/>
    <m/>
  </r>
  <r>
    <x v="1"/>
    <x v="8"/>
    <x v="14"/>
    <s v="E"/>
    <x v="195"/>
    <s v="76.061.187-5"/>
    <s v="Transportes Eduardo Zambrano y Cia Ltda."/>
    <n v="20000000"/>
    <n v="20000000"/>
    <n v="8000000"/>
    <n v="0.4"/>
    <s v="Transportes Eduardo Zambrano y Cia Ltda."/>
    <d v="2025-04-11T00:00:00"/>
    <s v="Op. credito con garantia Corfo "/>
    <s v="Concepcion "/>
    <m/>
    <n v="8000000"/>
    <m/>
    <m/>
    <m/>
    <m/>
    <m/>
    <n v="231502"/>
    <m/>
    <m/>
    <m/>
  </r>
  <r>
    <x v="1"/>
    <x v="8"/>
    <x v="14"/>
    <s v="E"/>
    <x v="196"/>
    <s v="76.547.480-9"/>
    <s v="Transporte Andino S.A."/>
    <n v="16000000"/>
    <n v="16000000"/>
    <n v="6400000"/>
    <n v="0.4"/>
    <s v="Transporte Andino S.A."/>
    <d v="2025-04-08T00:00:00"/>
    <s v="Op. credito con garantia Corfo "/>
    <s v="Curico"/>
    <m/>
    <n v="6400000"/>
    <m/>
    <m/>
    <m/>
    <m/>
    <m/>
    <n v="231986"/>
    <m/>
    <m/>
    <m/>
  </r>
  <r>
    <x v="1"/>
    <x v="8"/>
    <x v="14"/>
    <s v="E"/>
    <x v="197"/>
    <s v="76.485.146-3"/>
    <s v="Servicios Acuicolas Sofamar Ltda"/>
    <n v="27748575"/>
    <n v="22000000"/>
    <n v="8800000"/>
    <n v="0.4"/>
    <s v="Servicios Acuicolas Sofamar Ltda"/>
    <d v="2025-04-07T00:00:00"/>
    <s v="Op. credito con garantia Corfo "/>
    <s v="Castro"/>
    <m/>
    <n v="8800000"/>
    <m/>
    <m/>
    <m/>
    <m/>
    <m/>
    <n v="232467"/>
    <m/>
    <m/>
    <m/>
  </r>
  <r>
    <x v="1"/>
    <x v="8"/>
    <x v="14"/>
    <s v="E"/>
    <x v="198"/>
    <s v="12.346.703-5"/>
    <s v="Sergio Nahuelquin"/>
    <n v="42600000"/>
    <n v="42600000"/>
    <n v="17040000"/>
    <n v="0.4"/>
    <s v="Sergio Nahuelquin"/>
    <d v="2025-04-05T00:00:00"/>
    <s v="Op. credito con garantia Corfo "/>
    <s v="Punta Arenas"/>
    <m/>
    <n v="17040000"/>
    <m/>
    <m/>
    <m/>
    <m/>
    <m/>
    <n v="232612"/>
    <m/>
    <m/>
    <m/>
  </r>
  <r>
    <x v="1"/>
    <x v="8"/>
    <x v="14"/>
    <s v="E"/>
    <x v="199"/>
    <s v="76.267.458-0"/>
    <s v="Servicios Integrales  Spa"/>
    <n v="4000000"/>
    <n v="4000000"/>
    <n v="2400000"/>
    <n v="0.6"/>
    <s v="Servicios Integrales  Spa"/>
    <d v="2025-03-03T00:00:00"/>
    <s v="Op. credito con garantia Corfo "/>
    <s v="Apoquindo 2"/>
    <m/>
    <n v="2400000"/>
    <m/>
    <m/>
    <m/>
    <m/>
    <m/>
    <n v="232593"/>
    <m/>
    <m/>
    <m/>
  </r>
  <r>
    <x v="1"/>
    <x v="8"/>
    <x v="14"/>
    <s v="E"/>
    <x v="200"/>
    <s v="76.157.678-K"/>
    <s v="Empresa de Insumos Industriales Tecnomec Spa"/>
    <n v="2587580"/>
    <n v="1293790"/>
    <n v="776274"/>
    <n v="0.6"/>
    <s v="Empresa de Insumos Industriales Tecnomec Spa"/>
    <d v="2025-02-27T00:00:00"/>
    <s v="Op. credito con garantia Corfo "/>
    <s v="apoquindo"/>
    <m/>
    <n v="776274"/>
    <m/>
    <m/>
    <m/>
    <m/>
    <m/>
    <n v="232540"/>
    <m/>
    <m/>
    <m/>
  </r>
  <r>
    <x v="1"/>
    <x v="8"/>
    <x v="14"/>
    <s v="E"/>
    <x v="25"/>
    <s v="52.003.229-0"/>
    <s v="Heriberto Araos Ingenieria Ltda"/>
    <n v="20163727"/>
    <n v="10163727"/>
    <n v="6098236.2000000002"/>
    <n v="0.6"/>
    <s v="Heriberto Araos Ingenieria Ltda"/>
    <d v="2025-02-25T00:00:00"/>
    <s v="Op. credito con garantia Corfo "/>
    <s v="Viña del Mar"/>
    <m/>
    <n v="6098236.2000000002"/>
    <m/>
    <m/>
    <m/>
    <m/>
    <m/>
    <n v="232589"/>
    <m/>
    <m/>
    <m/>
  </r>
  <r>
    <x v="1"/>
    <x v="8"/>
    <x v="14"/>
    <s v="E"/>
    <x v="201"/>
    <s v="76.887.959-1"/>
    <s v="Construcciones Leidy Toledo Charry E.I.R.L."/>
    <n v="5000000"/>
    <n v="5000000"/>
    <n v="3000000"/>
    <n v="0.6"/>
    <s v="Construcciones Leidy Toledo Charry E.I.R.L."/>
    <d v="2024-12-30T00:00:00"/>
    <s v="Op. credito con garantia Corfo "/>
    <s v="Apoquindo 2"/>
    <m/>
    <n v="3000000"/>
    <m/>
    <m/>
    <m/>
    <m/>
    <m/>
    <n v="232894"/>
    <m/>
    <m/>
    <m/>
  </r>
  <r>
    <x v="1"/>
    <x v="8"/>
    <x v="14"/>
    <s v="E"/>
    <x v="202"/>
    <s v="76.613.324-K"/>
    <s v="Soccomercial Bon Cas Ltda"/>
    <n v="2697977"/>
    <n v="2697977"/>
    <n v="1618786.2"/>
    <n v="0.6"/>
    <s v="Soccomercial Bon Cas Ltda"/>
    <d v="2025-01-30T00:00:00"/>
    <s v="Op. credito con garantia Corfo "/>
    <s v="La Serena"/>
    <m/>
    <n v="1618786.2"/>
    <m/>
    <m/>
    <m/>
    <m/>
    <m/>
    <n v="232417"/>
    <m/>
    <m/>
    <m/>
  </r>
  <r>
    <x v="1"/>
    <x v="8"/>
    <x v="14"/>
    <s v="E"/>
    <x v="203"/>
    <s v="76.336.421-6"/>
    <s v="Mundo Cafetero Spa"/>
    <n v="5000000"/>
    <n v="5000000"/>
    <n v="3000000"/>
    <n v="0.6"/>
    <s v="Mundo Cafetero Spa"/>
    <d v="2025-01-20T00:00:00"/>
    <s v="Op. credito con garantia Corfo "/>
    <s v="apoquindo"/>
    <m/>
    <n v="3000000"/>
    <m/>
    <m/>
    <m/>
    <m/>
    <m/>
    <n v="232536"/>
    <m/>
    <m/>
    <m/>
  </r>
  <r>
    <x v="1"/>
    <x v="8"/>
    <x v="14"/>
    <s v="E"/>
    <x v="204"/>
    <s v="76.497.064-0"/>
    <s v="Mantenciones y Obras menores GPS Spa"/>
    <n v="1075278"/>
    <n v="1075278"/>
    <n v="645166.79999999993"/>
    <n v="0.6"/>
    <s v="Mantenciones y Obras menores GPS Spa"/>
    <d v="2025-01-13T00:00:00"/>
    <s v="Op. credito con garantia Corfo "/>
    <s v="Concepcion "/>
    <m/>
    <n v="645166.79999999993"/>
    <m/>
    <m/>
    <m/>
    <m/>
    <m/>
    <n v="231500"/>
    <m/>
    <m/>
    <m/>
  </r>
  <r>
    <x v="1"/>
    <x v="8"/>
    <x v="14"/>
    <s v="E"/>
    <x v="205"/>
    <s v="77.012.107-8"/>
    <s v="Servicios Maritimos L y L Spa"/>
    <n v="1300000"/>
    <n v="1300000"/>
    <n v="780000"/>
    <n v="0.6"/>
    <s v="Servicios Maritimos L y L Spa"/>
    <d v="2025-01-09T00:00:00"/>
    <s v="Op. credito con garantia Corfo "/>
    <s v="Puerto Montt"/>
    <m/>
    <n v="780000"/>
    <m/>
    <m/>
    <m/>
    <m/>
    <m/>
    <n v="231683"/>
    <m/>
    <m/>
    <m/>
  </r>
  <r>
    <x v="1"/>
    <x v="8"/>
    <x v="14"/>
    <s v="E"/>
    <x v="206"/>
    <s v="77.101.244-2"/>
    <s v="Codiver Spa"/>
    <n v="31227193"/>
    <n v="31227193"/>
    <n v="12490877.200000001"/>
    <n v="0.4"/>
    <s v="Codiver Spa"/>
    <d v="2025-01-06T00:00:00"/>
    <s v="Op. credito con garantia Corfo "/>
    <s v="Puerto Montt"/>
    <m/>
    <n v="12490877.200000001"/>
    <m/>
    <m/>
    <m/>
    <m/>
    <m/>
    <n v="231292"/>
    <m/>
    <m/>
    <m/>
  </r>
  <r>
    <x v="1"/>
    <x v="8"/>
    <x v="14"/>
    <s v="E"/>
    <x v="207"/>
    <s v="76.307.364-5"/>
    <s v="Comercializadora de Productos de la Minería Jacqueline Cares Tab"/>
    <n v="15111741"/>
    <n v="15111741"/>
    <n v="6044696.4000000004"/>
    <n v="0.4"/>
    <s v="Comercializadora de Productos de la Minería Jacqueline Cares Tab"/>
    <d v="2025-01-03T00:00:00"/>
    <s v="Op. credito con garantia Corfo "/>
    <s v="apoquindo"/>
    <m/>
    <n v="6044696.4000000004"/>
    <m/>
    <m/>
    <m/>
    <m/>
    <m/>
    <n v="231869"/>
    <m/>
    <m/>
    <m/>
  </r>
  <r>
    <x v="1"/>
    <x v="8"/>
    <x v="14"/>
    <s v="E"/>
    <x v="208"/>
    <s v="76.152.345-7"/>
    <s v="Transportes Muñoz Ltda"/>
    <n v="67000000"/>
    <n v="67000000"/>
    <n v="40200000"/>
    <n v="0.6"/>
    <s v="Transportes Muñoz Ltda"/>
    <d v="2025-04-14T00:00:00"/>
    <s v="Op. credito con garantia Corfo "/>
    <s v="Curico"/>
    <m/>
    <n v="40200000"/>
    <m/>
    <m/>
    <m/>
    <m/>
    <m/>
    <n v="233147"/>
    <m/>
    <m/>
    <m/>
  </r>
  <r>
    <x v="1"/>
    <x v="8"/>
    <x v="14"/>
    <s v="E"/>
    <x v="209"/>
    <s v="77.483.964-K"/>
    <s v="Ingenieria y Construccion Atlanta Spa"/>
    <n v="7112647"/>
    <n v="7112647"/>
    <n v="4267588.2"/>
    <n v="0.6"/>
    <s v="Ingenieria y Construccion Atlanta Spa"/>
    <d v="2025-01-13T00:00:00"/>
    <s v="Op. credito con garantia Corfo "/>
    <s v="Apoquindo 2"/>
    <m/>
    <n v="4267588.2"/>
    <m/>
    <m/>
    <m/>
    <m/>
    <m/>
    <n v="233914"/>
    <m/>
    <m/>
    <m/>
  </r>
  <r>
    <x v="1"/>
    <x v="8"/>
    <x v="14"/>
    <s v="E"/>
    <x v="210"/>
    <s v="76.595.785-0"/>
    <s v="Rigelec Spa"/>
    <n v="20000000"/>
    <n v="20000000"/>
    <n v="8000000"/>
    <n v="0.4"/>
    <s v="Rigelec Spa"/>
    <d v="2025-02-13T00:00:00"/>
    <s v="Op. credito con garantia Corfo "/>
    <s v="Apoquindo 2"/>
    <m/>
    <n v="8000000"/>
    <m/>
    <m/>
    <m/>
    <m/>
    <m/>
    <n v="233871"/>
    <m/>
    <m/>
    <m/>
  </r>
  <r>
    <x v="1"/>
    <x v="8"/>
    <x v="14"/>
    <s v="E"/>
    <x v="114"/>
    <n v="77628899"/>
    <s v="Transportes Cruzero Chile Spa"/>
    <n v="50000000"/>
    <n v="50000000"/>
    <n v="30000000"/>
    <n v="0.6"/>
    <s v="Transportes Cruzero Chile Spa"/>
    <d v="2025-02-10T00:00:00"/>
    <s v="Op. credito con garantia Corfo "/>
    <s v="Iquique"/>
    <m/>
    <n v="30000000"/>
    <m/>
    <m/>
    <m/>
    <m/>
    <m/>
    <n v="234018"/>
    <m/>
    <m/>
    <m/>
  </r>
  <r>
    <x v="1"/>
    <x v="8"/>
    <x v="14"/>
    <s v="E"/>
    <x v="211"/>
    <s v="77.084.276-k"/>
    <s v="Optimizo Asesorias Financieras Spa"/>
    <n v="54644296"/>
    <n v="54644296"/>
    <n v="32786577.599999998"/>
    <n v="0.6"/>
    <s v="Optimizo Asesorias Financieras Spa"/>
    <d v="2025-11-17T00:00:00"/>
    <s v="Op. credito con garantia Corfo "/>
    <s v="Plataforma Digital"/>
    <m/>
    <n v="32786577.599999998"/>
    <m/>
    <m/>
    <m/>
    <m/>
    <m/>
    <n v="234784"/>
    <m/>
    <m/>
    <m/>
  </r>
  <r>
    <x v="1"/>
    <x v="8"/>
    <x v="14"/>
    <s v="E"/>
    <x v="212"/>
    <s v="77.342.084-K"/>
    <s v="Ingeniería y Montajes HG3 Spa"/>
    <n v="16449627"/>
    <n v="16449627"/>
    <n v="6579850.8000000007"/>
    <n v="0.4"/>
    <s v="Ingeniería y Montajes HG3 Spa"/>
    <d v="2025-04-07T00:00:00"/>
    <s v="Op. credito con garantia Corfo "/>
    <s v="Castro"/>
    <m/>
    <n v="6579850.8000000007"/>
    <m/>
    <m/>
    <m/>
    <m/>
    <m/>
    <n v="235028"/>
    <m/>
    <m/>
    <m/>
  </r>
  <r>
    <x v="1"/>
    <x v="8"/>
    <x v="14"/>
    <s v="E"/>
    <x v="213"/>
    <s v="77.664.918-K"/>
    <s v="Maestranza Aceros Tarapaca Spa"/>
    <n v="10135139"/>
    <n v="10135139"/>
    <n v="6081083.3999999994"/>
    <n v="0.6"/>
    <s v="Maestranza Aceros Tarapaca Spa"/>
    <d v="2025-01-28T00:00:00"/>
    <s v="Op. credito con garantia Corfo "/>
    <s v="Iquique"/>
    <m/>
    <n v="6081083.3999999994"/>
    <m/>
    <m/>
    <m/>
    <m/>
    <m/>
    <n v="235111"/>
    <m/>
    <m/>
    <m/>
  </r>
  <r>
    <x v="1"/>
    <x v="8"/>
    <x v="14"/>
    <s v="E"/>
    <x v="214"/>
    <s v="77.057.183-9"/>
    <s v="Inversiones Crustanic Spa"/>
    <n v="60217608"/>
    <n v="60217608"/>
    <n v="36130564.799999997"/>
    <n v="0.6"/>
    <s v="Inversiones Crustanic Spa"/>
    <d v="2025-02-10T00:00:00"/>
    <s v="Op. credito con garantia Corfo "/>
    <s v="La Serena"/>
    <m/>
    <n v="36130564.799999997"/>
    <m/>
    <m/>
    <m/>
    <m/>
    <m/>
    <n v="235479"/>
    <m/>
    <m/>
    <m/>
  </r>
  <r>
    <x v="1"/>
    <x v="8"/>
    <x v="14"/>
    <s v="E"/>
    <x v="215"/>
    <s v="77.171.736-5"/>
    <s v="Ingenieria y Servicios MRM Spa"/>
    <n v="25168594"/>
    <n v="25168594"/>
    <n v="15101156.399999999"/>
    <n v="0.6"/>
    <s v="Ingenieria y Servicios MRM Spa"/>
    <d v="2025-01-14T00:00:00"/>
    <s v="Op. credito con garantia Corfo "/>
    <s v="La Serena"/>
    <m/>
    <n v="15101156.399999999"/>
    <m/>
    <m/>
    <m/>
    <m/>
    <m/>
    <n v="235458"/>
    <m/>
    <m/>
    <m/>
  </r>
  <r>
    <x v="1"/>
    <x v="8"/>
    <x v="14"/>
    <s v="E"/>
    <x v="216"/>
    <s v="77.183.764-6"/>
    <s v="MTN Spa"/>
    <n v="38976644"/>
    <n v="38976644"/>
    <n v="23385986.399999999"/>
    <n v="0.6"/>
    <s v="MTN Spa"/>
    <d v="2025-06-06T00:00:00"/>
    <s v="Op. credito con garantia Corfo "/>
    <s v="Plataforma Digital"/>
    <m/>
    <n v="23385986.399999999"/>
    <m/>
    <m/>
    <m/>
    <m/>
    <m/>
    <n v="235533"/>
    <m/>
    <m/>
    <m/>
  </r>
  <r>
    <x v="1"/>
    <x v="8"/>
    <x v="14"/>
    <s v="E"/>
    <x v="217"/>
    <s v="77.524.953-6"/>
    <s v="Grúas Thomas Servicios Limitada"/>
    <n v="90635467"/>
    <n v="79385467"/>
    <n v="47631280.199999996"/>
    <n v="0.6"/>
    <s v="Grúas Thomas Servicios Limitada"/>
    <d v="2025-04-07T00:00:00"/>
    <s v="Op. credito con garantia Corfo "/>
    <s v="Apoquindo 2"/>
    <m/>
    <n v="47631280.199999996"/>
    <m/>
    <m/>
    <m/>
    <m/>
    <m/>
    <n v="235849"/>
    <m/>
    <m/>
    <m/>
  </r>
  <r>
    <x v="1"/>
    <x v="8"/>
    <x v="14"/>
    <s v="E"/>
    <x v="218"/>
    <s v="77.270.013-K"/>
    <s v="MCI Electrica Spa"/>
    <n v="10095367"/>
    <n v="10095367"/>
    <n v="6057220.2000000002"/>
    <n v="0.6"/>
    <s v="MCI Electrica Spa"/>
    <d v="2025-03-10T00:00:00"/>
    <s v="Op. credito con garantia Corfo "/>
    <s v="La Serena"/>
    <m/>
    <n v="6057220.2000000002"/>
    <m/>
    <m/>
    <m/>
    <m/>
    <m/>
    <n v="235938"/>
    <m/>
    <m/>
    <m/>
  </r>
  <r>
    <x v="1"/>
    <x v="8"/>
    <x v="14"/>
    <s v="E"/>
    <x v="219"/>
    <s v="76.780.623-K"/>
    <s v="Tecnologia en Procesos Mineros e Ind Spa"/>
    <n v="20135668"/>
    <n v="20135668"/>
    <n v="12081400.799999999"/>
    <n v="0.6"/>
    <s v="Tecnologia en Procesos Mineros e Ind Spa"/>
    <d v="2025-02-10T00:00:00"/>
    <s v="Op. credito con garantia Corfo "/>
    <s v="Viña del Mar"/>
    <m/>
    <n v="12081400.799999999"/>
    <m/>
    <m/>
    <m/>
    <m/>
    <m/>
    <n v="235942"/>
    <m/>
    <m/>
    <m/>
  </r>
  <r>
    <x v="1"/>
    <x v="8"/>
    <x v="14"/>
    <s v="E"/>
    <x v="220"/>
    <s v="77.004.517-7"/>
    <s v="Transporte Luis Santiago Cardenas E.I.R.L."/>
    <n v="27354641"/>
    <n v="27354641"/>
    <n v="16412784.6"/>
    <n v="0.6"/>
    <s v="Transporte Luis Santiago Cardenas E.I.R.L."/>
    <d v="2025-06-06T00:00:00"/>
    <s v="Op. credito con garantia Corfo "/>
    <s v="Castro"/>
    <m/>
    <n v="16412784.6"/>
    <m/>
    <m/>
    <m/>
    <m/>
    <m/>
    <n v="235896"/>
    <m/>
    <m/>
    <m/>
  </r>
  <r>
    <x v="1"/>
    <x v="8"/>
    <x v="14"/>
    <s v="E"/>
    <x v="221"/>
    <s v="77.089.623-1"/>
    <s v="Sociedad Comercial Acla Spa"/>
    <n v="15623245"/>
    <n v="15623245"/>
    <n v="6249298"/>
    <n v="0.4"/>
    <s v="Sociedad Comercial Acla Spa"/>
    <d v="2025-01-10T00:00:00"/>
    <s v="Op. credito con garantia Corfo "/>
    <s v="Calama"/>
    <m/>
    <n v="6249298"/>
    <m/>
    <m/>
    <m/>
    <m/>
    <m/>
    <n v="236099"/>
    <m/>
    <m/>
    <m/>
  </r>
  <r>
    <x v="1"/>
    <x v="8"/>
    <x v="14"/>
    <s v="E"/>
    <x v="222"/>
    <s v="77.517.766-7"/>
    <s v="Catalan Verdejo y Asociados Spa"/>
    <n v="35216188"/>
    <n v="35216188"/>
    <n v="21129712.800000001"/>
    <n v="0.6"/>
    <s v="Catalan Verdejo y Asociados Spa"/>
    <d v="2025-01-10T00:00:00"/>
    <s v="Op. credito con garantia Corfo "/>
    <s v="Antofagasta"/>
    <m/>
    <n v="21129712.800000001"/>
    <m/>
    <m/>
    <m/>
    <m/>
    <m/>
    <n v="236168"/>
    <m/>
    <m/>
    <m/>
  </r>
  <r>
    <x v="1"/>
    <x v="8"/>
    <x v="14"/>
    <s v="E"/>
    <x v="114"/>
    <s v="77.628.899-3"/>
    <s v="Transportes Cruzero Chile Spa"/>
    <n v="25184141"/>
    <n v="25184141"/>
    <n v="15110484.6"/>
    <n v="0.6"/>
    <s v="Transportes Cruzero Chile Spa"/>
    <d v="2025-03-10T00:00:00"/>
    <s v="Op. credito con garantia Corfo "/>
    <s v="Iquique"/>
    <m/>
    <n v="15110484.6"/>
    <m/>
    <m/>
    <m/>
    <m/>
    <m/>
    <n v="236211"/>
    <m/>
    <m/>
    <m/>
  </r>
  <r>
    <x v="1"/>
    <x v="8"/>
    <x v="14"/>
    <s v="E"/>
    <x v="223"/>
    <s v="76.201.196-4"/>
    <s v="Container Deposito Calama Ltda"/>
    <n v="30196357"/>
    <n v="30196357"/>
    <n v="18117814.199999999"/>
    <n v="0.6"/>
    <s v="Container Deposito Calama Ltda"/>
    <d v="2025-02-10T00:00:00"/>
    <s v="Op. credito con garantia Corfo "/>
    <s v="Calama"/>
    <m/>
    <n v="18117814.199999999"/>
    <m/>
    <m/>
    <m/>
    <m/>
    <m/>
    <n v="236319"/>
    <m/>
    <m/>
    <m/>
  </r>
  <r>
    <x v="1"/>
    <x v="8"/>
    <x v="14"/>
    <s v="E"/>
    <x v="224"/>
    <s v="6.997.482-1"/>
    <s v="Ricardo Augusto Vivallos Silva"/>
    <n v="10093466"/>
    <n v="10093466"/>
    <n v="4037386.4000000004"/>
    <n v="0.4"/>
    <s v="Ricardo Augusto Vivallos Silva"/>
    <d v="2025-04-16T00:00:00"/>
    <s v="Op. credito con garantia Corfo "/>
    <s v="Concepcion"/>
    <m/>
    <n v="4037386.4000000004"/>
    <m/>
    <m/>
    <m/>
    <m/>
    <m/>
    <n v="236530"/>
    <m/>
    <m/>
    <m/>
  </r>
  <r>
    <x v="1"/>
    <x v="8"/>
    <x v="14"/>
    <s v="E"/>
    <x v="26"/>
    <s v="77.197.657-3"/>
    <s v="B-egetales Spa"/>
    <n v="8390135"/>
    <n v="8390135"/>
    <n v="5034081"/>
    <n v="0.6"/>
    <s v="B-egetales Spa"/>
    <d v="2025-02-17T00:00:00"/>
    <s v="Op. credito con garantia Corfo "/>
    <s v="Rancagua"/>
    <m/>
    <n v="5034081"/>
    <m/>
    <m/>
    <m/>
    <m/>
    <m/>
    <n v="236336"/>
    <m/>
    <m/>
    <m/>
  </r>
  <r>
    <x v="1"/>
    <x v="8"/>
    <x v="14"/>
    <s v="E"/>
    <x v="225"/>
    <s v="77.050.621-2"/>
    <s v="Sociedad Vargas Limitada"/>
    <n v="40260738"/>
    <n v="40260738"/>
    <n v="24156442.800000001"/>
    <n v="0.6"/>
    <s v="Sociedad Vargas Limitada"/>
    <d v="2025-03-17T00:00:00"/>
    <s v="Op. credito con garantia Corfo "/>
    <s v="Apoquindo 3"/>
    <m/>
    <n v="24156442.800000001"/>
    <m/>
    <m/>
    <m/>
    <m/>
    <m/>
    <n v="236818"/>
    <m/>
    <m/>
    <m/>
  </r>
  <r>
    <x v="1"/>
    <x v="8"/>
    <x v="14"/>
    <s v="E"/>
    <x v="226"/>
    <s v="76.934.831-K"/>
    <s v="Rocktech Spa"/>
    <n v="30198605"/>
    <n v="30198605"/>
    <n v="12079442"/>
    <n v="0.4"/>
    <s v="Rocktech Spa"/>
    <d v="2025-01-19T00:00:00"/>
    <s v="Op. credito con garantia Corfo "/>
    <s v="Apoquindo 3"/>
    <m/>
    <n v="12079442"/>
    <m/>
    <m/>
    <m/>
    <m/>
    <m/>
    <n v="236888"/>
    <m/>
    <m/>
    <m/>
  </r>
  <r>
    <x v="1"/>
    <x v="8"/>
    <x v="14"/>
    <s v="E"/>
    <x v="227"/>
    <s v="76.671.278-9"/>
    <s v="Soc.de  Transp. Claudio  Rios Aravena E.I.R.L"/>
    <n v="25410657"/>
    <n v="25410657"/>
    <n v="10164262.800000001"/>
    <n v="0.4"/>
    <s v="Soc.de  Transp. Claudio  Rios Aravena E.I.R.L"/>
    <d v="2025-03-20T00:00:00"/>
    <s v="Op. credito con garantia Corfo "/>
    <s v="Puerto Montt"/>
    <m/>
    <n v="10164262.800000001"/>
    <m/>
    <m/>
    <m/>
    <m/>
    <m/>
    <n v="236831"/>
    <m/>
    <m/>
    <m/>
  </r>
  <r>
    <x v="1"/>
    <x v="8"/>
    <x v="14"/>
    <s v="E"/>
    <x v="228"/>
    <s v="13.525.172-0"/>
    <s v="Luis Alberto Matamala Ampuero"/>
    <n v="3223010"/>
    <n v="3223010"/>
    <n v="1933806"/>
    <n v="0.6"/>
    <s v="Luis Alberto Matamala Ampuero"/>
    <d v="2025-01-27T00:00:00"/>
    <s v="Op. credito con garantia Corfo "/>
    <s v="Puerto Montt"/>
    <m/>
    <n v="1933806"/>
    <m/>
    <m/>
    <m/>
    <m/>
    <m/>
    <n v="236949"/>
    <m/>
    <m/>
    <m/>
  </r>
  <r>
    <x v="1"/>
    <x v="8"/>
    <x v="14"/>
    <s v="E"/>
    <x v="229"/>
    <s v="76.155.354-2"/>
    <s v="Claudia Paola Bolados Zepeda B y B Transporte de  P"/>
    <n v="11187614"/>
    <n v="11187614"/>
    <n v="6712568.3999999994"/>
    <n v="0.6"/>
    <s v="Claudia Paola Bolados Zepeda B y B Transporte de  P"/>
    <d v="2025-02-24T00:00:00"/>
    <s v="Op. credito con garantia Corfo "/>
    <s v="Antofagasta"/>
    <m/>
    <n v="6712568.3999999994"/>
    <m/>
    <m/>
    <m/>
    <m/>
    <m/>
    <n v="237124"/>
    <m/>
    <m/>
    <m/>
  </r>
  <r>
    <x v="1"/>
    <x v="8"/>
    <x v="14"/>
    <s v="E"/>
    <x v="2"/>
    <s v="99.580.390-9"/>
    <s v="Constructora Cauquenes S.A. "/>
    <n v="33275487"/>
    <n v="33275487"/>
    <n v="13310194.800000001"/>
    <n v="0.4"/>
    <s v="Constructora Cauquenes S.A. "/>
    <d v="2025-07-04T00:00:00"/>
    <s v="Op. credito con garantia Corfo "/>
    <s v="Rancagua"/>
    <m/>
    <n v="13310194.800000001"/>
    <m/>
    <m/>
    <m/>
    <m/>
    <m/>
    <n v="237230"/>
    <m/>
    <m/>
    <m/>
  </r>
  <r>
    <x v="1"/>
    <x v="8"/>
    <x v="14"/>
    <s v="E"/>
    <x v="230"/>
    <s v="77.164.047-8"/>
    <s v="Maestranza y Montajes Simef Ltda"/>
    <n v="30225338"/>
    <n v="30225338"/>
    <n v="18135202.800000001"/>
    <n v="0.6"/>
    <s v="Maestranza y Montajes Simef Ltda"/>
    <d v="2025-03-24T00:00:00"/>
    <s v="Op. credito con garantia Corfo "/>
    <s v="Rancagua"/>
    <m/>
    <n v="18135202.800000001"/>
    <m/>
    <m/>
    <m/>
    <m/>
    <m/>
    <n v="237249"/>
    <m/>
    <m/>
    <m/>
  </r>
  <r>
    <x v="1"/>
    <x v="8"/>
    <x v="14"/>
    <s v="E"/>
    <x v="231"/>
    <s v="76.815.483-K"/>
    <s v="Constructora Amaro Rivera Spa"/>
    <n v="15119922"/>
    <n v="15119922"/>
    <n v="9071953.1999999993"/>
    <n v="0.6"/>
    <s v="Constructora Amaro Rivera Spa"/>
    <d v="2025-03-28T00:00:00"/>
    <s v="Op. credito con garantia Corfo "/>
    <s v="Apoquindo 3"/>
    <m/>
    <n v="9071953.1999999993"/>
    <m/>
    <m/>
    <m/>
    <m/>
    <m/>
    <n v="237303"/>
    <m/>
    <m/>
    <m/>
  </r>
  <r>
    <x v="1"/>
    <x v="8"/>
    <x v="14"/>
    <s v="E"/>
    <x v="232"/>
    <s v="76.977.796-2"/>
    <s v="Bruja Spa"/>
    <n v="20127202"/>
    <n v="20127202"/>
    <n v="12076321.199999999"/>
    <n v="0.6"/>
    <s v="Bruja Spa"/>
    <d v="2025-01-27T00:00:00"/>
    <s v="Op. credito con garantia Corfo "/>
    <s v="Apoquindo 3"/>
    <m/>
    <n v="12076321.199999999"/>
    <m/>
    <m/>
    <m/>
    <m/>
    <m/>
    <n v="23731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5372-10C9-461D-A4E9-3F3134C10A49}" name="TablaDinámica1" cacheId="9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5" firstHeaderRow="0" firstDataRow="1" firstDataCol="1"/>
  <pivotFields count="26">
    <pivotField axis="axisRow" showAll="0">
      <items count="6">
        <item x="0"/>
        <item x="2"/>
        <item x="3"/>
        <item x="1"/>
        <item x="4"/>
        <item t="default"/>
      </items>
    </pivotField>
    <pivotField showAll="0"/>
    <pivotField axis="axisRow" showAll="0">
      <items count="16">
        <item x="0"/>
        <item x="10"/>
        <item x="3"/>
        <item x="5"/>
        <item x="6"/>
        <item x="2"/>
        <item x="14"/>
        <item x="4"/>
        <item x="7"/>
        <item x="8"/>
        <item x="9"/>
        <item x="13"/>
        <item x="11"/>
        <item x="1"/>
        <item x="12"/>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0"/>
    <field x="2"/>
  </rowFields>
  <rowItems count="22">
    <i>
      <x/>
    </i>
    <i r="1">
      <x/>
    </i>
    <i r="1">
      <x v="2"/>
    </i>
    <i>
      <x v="1"/>
    </i>
    <i r="1">
      <x v="3"/>
    </i>
    <i r="1">
      <x v="4"/>
    </i>
    <i>
      <x v="2"/>
    </i>
    <i r="1">
      <x v="4"/>
    </i>
    <i>
      <x v="3"/>
    </i>
    <i r="1">
      <x v="5"/>
    </i>
    <i r="1">
      <x v="6"/>
    </i>
    <i r="1">
      <x v="7"/>
    </i>
    <i r="1">
      <x v="8"/>
    </i>
    <i r="1">
      <x v="9"/>
    </i>
    <i r="1">
      <x v="10"/>
    </i>
    <i r="1">
      <x v="13"/>
    </i>
    <i>
      <x v="4"/>
    </i>
    <i r="1">
      <x v="1"/>
    </i>
    <i r="1">
      <x v="11"/>
    </i>
    <i r="1">
      <x v="12"/>
    </i>
    <i r="1">
      <x v="14"/>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8">
    <format dxfId="344">
      <pivotArea dataOnly="0" labelOnly="1" outline="0" fieldPosition="0">
        <references count="1">
          <reference field="4294967294" count="4">
            <x v="0"/>
            <x v="1"/>
            <x v="2"/>
            <x v="3"/>
          </reference>
        </references>
      </pivotArea>
    </format>
    <format dxfId="343">
      <pivotArea dataOnly="0" labelOnly="1" outline="0" fieldPosition="0">
        <references count="1">
          <reference field="4294967294" count="4">
            <x v="0"/>
            <x v="1"/>
            <x v="2"/>
            <x v="3"/>
          </reference>
        </references>
      </pivotArea>
    </format>
    <format dxfId="342">
      <pivotArea dataOnly="0" labelOnly="1" outline="0" fieldPosition="0">
        <references count="1">
          <reference field="4294967294" count="4">
            <x v="0"/>
            <x v="1"/>
            <x v="2"/>
            <x v="3"/>
          </reference>
        </references>
      </pivotArea>
    </format>
    <format dxfId="341">
      <pivotArea field="2" type="button" dataOnly="0" labelOnly="1" outline="0" axis="axisRow" fieldPosition="1"/>
    </format>
    <format dxfId="340">
      <pivotArea field="2" type="button" dataOnly="0" labelOnly="1" outline="0" axis="axisRow" fieldPosition="1"/>
    </format>
    <format dxfId="339">
      <pivotArea type="all" dataOnly="0" outline="0" fieldPosition="0"/>
    </format>
    <format dxfId="338">
      <pivotArea outline="0" collapsedLevelsAreSubtotals="1" fieldPosition="0"/>
    </format>
    <format dxfId="337">
      <pivotArea field="2" type="button" dataOnly="0" labelOnly="1" outline="0" axis="axisRow" fieldPosition="1"/>
    </format>
    <format dxfId="336">
      <pivotArea dataOnly="0" labelOnly="1" fieldPosition="0">
        <references count="1">
          <reference field="2" count="0"/>
        </references>
      </pivotArea>
    </format>
    <format dxfId="335">
      <pivotArea dataOnly="0" labelOnly="1" grandRow="1" outline="0" fieldPosition="0"/>
    </format>
    <format dxfId="334">
      <pivotArea dataOnly="0" labelOnly="1" fieldPosition="0">
        <references count="2">
          <reference field="0" count="1">
            <x v="0"/>
          </reference>
          <reference field="2" count="1" selected="0">
            <x v="0"/>
          </reference>
        </references>
      </pivotArea>
    </format>
    <format dxfId="333">
      <pivotArea dataOnly="0" labelOnly="1" fieldPosition="0">
        <references count="2">
          <reference field="0" count="1">
            <x v="4"/>
          </reference>
          <reference field="2" count="1" selected="0">
            <x v="1"/>
          </reference>
        </references>
      </pivotArea>
    </format>
    <format dxfId="332">
      <pivotArea dataOnly="0" labelOnly="1" fieldPosition="0">
        <references count="2">
          <reference field="0" count="1">
            <x v="0"/>
          </reference>
          <reference field="2" count="1" selected="0">
            <x v="2"/>
          </reference>
        </references>
      </pivotArea>
    </format>
    <format dxfId="331">
      <pivotArea dataOnly="0" labelOnly="1" fieldPosition="0">
        <references count="2">
          <reference field="0" count="1">
            <x v="1"/>
          </reference>
          <reference field="2" count="1" selected="0">
            <x v="3"/>
          </reference>
        </references>
      </pivotArea>
    </format>
    <format dxfId="330">
      <pivotArea dataOnly="0" labelOnly="1" fieldPosition="0">
        <references count="2">
          <reference field="0" count="2">
            <x v="1"/>
            <x v="2"/>
          </reference>
          <reference field="2" count="1" selected="0">
            <x v="4"/>
          </reference>
        </references>
      </pivotArea>
    </format>
    <format dxfId="329">
      <pivotArea dataOnly="0" labelOnly="1" fieldPosition="0">
        <references count="2">
          <reference field="0" count="1">
            <x v="3"/>
          </reference>
          <reference field="2" count="1" selected="0">
            <x v="5"/>
          </reference>
        </references>
      </pivotArea>
    </format>
    <format dxfId="328">
      <pivotArea dataOnly="0" labelOnly="1" fieldPosition="0">
        <references count="2">
          <reference field="0" count="1">
            <x v="3"/>
          </reference>
          <reference field="2" count="1" selected="0">
            <x v="6"/>
          </reference>
        </references>
      </pivotArea>
    </format>
    <format dxfId="327">
      <pivotArea dataOnly="0" labelOnly="1" fieldPosition="0">
        <references count="2">
          <reference field="0" count="1">
            <x v="3"/>
          </reference>
          <reference field="2" count="1" selected="0">
            <x v="7"/>
          </reference>
        </references>
      </pivotArea>
    </format>
    <format dxfId="326">
      <pivotArea dataOnly="0" labelOnly="1" fieldPosition="0">
        <references count="2">
          <reference field="0" count="1">
            <x v="3"/>
          </reference>
          <reference field="2" count="1" selected="0">
            <x v="8"/>
          </reference>
        </references>
      </pivotArea>
    </format>
    <format dxfId="325">
      <pivotArea dataOnly="0" labelOnly="1" fieldPosition="0">
        <references count="2">
          <reference field="0" count="1">
            <x v="3"/>
          </reference>
          <reference field="2" count="1" selected="0">
            <x v="9"/>
          </reference>
        </references>
      </pivotArea>
    </format>
    <format dxfId="324">
      <pivotArea dataOnly="0" labelOnly="1" fieldPosition="0">
        <references count="2">
          <reference field="0" count="1">
            <x v="3"/>
          </reference>
          <reference field="2" count="1" selected="0">
            <x v="10"/>
          </reference>
        </references>
      </pivotArea>
    </format>
    <format dxfId="323">
      <pivotArea dataOnly="0" labelOnly="1" fieldPosition="0">
        <references count="2">
          <reference field="0" count="1">
            <x v="4"/>
          </reference>
          <reference field="2" count="1" selected="0">
            <x v="11"/>
          </reference>
        </references>
      </pivotArea>
    </format>
    <format dxfId="322">
      <pivotArea dataOnly="0" labelOnly="1" fieldPosition="0">
        <references count="2">
          <reference field="0" count="1">
            <x v="4"/>
          </reference>
          <reference field="2" count="1" selected="0">
            <x v="12"/>
          </reference>
        </references>
      </pivotArea>
    </format>
    <format dxfId="321">
      <pivotArea dataOnly="0" labelOnly="1" fieldPosition="0">
        <references count="2">
          <reference field="0" count="1">
            <x v="3"/>
          </reference>
          <reference field="2" count="1" selected="0">
            <x v="13"/>
          </reference>
        </references>
      </pivotArea>
    </format>
    <format dxfId="320">
      <pivotArea dataOnly="0" labelOnly="1" fieldPosition="0">
        <references count="2">
          <reference field="0" count="1">
            <x v="4"/>
          </reference>
          <reference field="2" count="1" selected="0">
            <x v="14"/>
          </reference>
        </references>
      </pivotArea>
    </format>
    <format dxfId="319">
      <pivotArea dataOnly="0" labelOnly="1" outline="0" fieldPosition="0">
        <references count="1">
          <reference field="4294967294" count="4">
            <x v="0"/>
            <x v="1"/>
            <x v="2"/>
            <x v="3"/>
          </reference>
        </references>
      </pivotArea>
    </format>
    <format dxfId="318">
      <pivotArea outline="0" collapsedLevelsAreSubtotals="1" fieldPosition="0"/>
    </format>
    <format dxfId="31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E7B171-099A-4D2E-BEB9-8EEAAE4E3157}" name="TablaDinámica2" cacheId="9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246" firstHeaderRow="0" firstDataRow="1" firstDataCol="1"/>
  <pivotFields count="26">
    <pivotField axis="axisRow" showAll="0">
      <items count="6">
        <item x="0"/>
        <item x="2"/>
        <item x="3"/>
        <item x="1"/>
        <item x="4"/>
        <item t="default"/>
      </items>
    </pivotField>
    <pivotField showAll="0"/>
    <pivotField showAll="0"/>
    <pivotField showAll="0"/>
    <pivotField axis="axisRow" showAll="0">
      <items count="234">
        <item x="9"/>
        <item x="213"/>
        <item x="221"/>
        <item x="177"/>
        <item x="159"/>
        <item x="40"/>
        <item x="122"/>
        <item x="137"/>
        <item x="231"/>
        <item x="133"/>
        <item x="23"/>
        <item x="196"/>
        <item x="16"/>
        <item x="15"/>
        <item x="97"/>
        <item x="123"/>
        <item x="150"/>
        <item x="154"/>
        <item x="110"/>
        <item x="87"/>
        <item x="164"/>
        <item x="12"/>
        <item x="209"/>
        <item x="174"/>
        <item x="105"/>
        <item x="26"/>
        <item x="144"/>
        <item x="229"/>
        <item x="202"/>
        <item x="170"/>
        <item x="232"/>
        <item x="203"/>
        <item x="194"/>
        <item x="57"/>
        <item x="61"/>
        <item x="126"/>
        <item x="4"/>
        <item x="222"/>
        <item x="76"/>
        <item x="2"/>
        <item x="139"/>
        <item x="68"/>
        <item x="156"/>
        <item x="96"/>
        <item x="43"/>
        <item x="175"/>
        <item x="206"/>
        <item x="14"/>
        <item x="166"/>
        <item x="155"/>
        <item x="56"/>
        <item x="214"/>
        <item x="114"/>
        <item x="44"/>
        <item x="223"/>
        <item x="162"/>
        <item x="70"/>
        <item x="101"/>
        <item x="60"/>
        <item x="13"/>
        <item x="69"/>
        <item x="131"/>
        <item x="54"/>
        <item x="161"/>
        <item x="5"/>
        <item x="118"/>
        <item x="67"/>
        <item x="85"/>
        <item x="102"/>
        <item x="78"/>
        <item x="84"/>
        <item x="65"/>
        <item x="66"/>
        <item x="64"/>
        <item x="120"/>
        <item x="180"/>
        <item x="157"/>
        <item x="181"/>
        <item x="27"/>
        <item x="81"/>
        <item x="83"/>
        <item x="204"/>
        <item x="35"/>
        <item x="91"/>
        <item x="103"/>
        <item x="25"/>
        <item x="212"/>
        <item x="74"/>
        <item x="119"/>
        <item x="121"/>
        <item x="3"/>
        <item x="63"/>
        <item x="92"/>
        <item x="207"/>
        <item x="135"/>
        <item x="22"/>
        <item x="99"/>
        <item x="142"/>
        <item x="152"/>
        <item x="72"/>
        <item x="38"/>
        <item x="205"/>
        <item x="29"/>
        <item x="143"/>
        <item x="50"/>
        <item x="141"/>
        <item x="201"/>
        <item x="193"/>
        <item x="113"/>
        <item x="32"/>
        <item x="36"/>
        <item x="220"/>
        <item x="132"/>
        <item x="145"/>
        <item x="115"/>
        <item x="48"/>
        <item x="125"/>
        <item x="21"/>
        <item x="55"/>
        <item x="52"/>
        <item x="11"/>
        <item x="160"/>
        <item x="228"/>
        <item x="79"/>
        <item x="218"/>
        <item x="192"/>
        <item x="108"/>
        <item x="107"/>
        <item x="80"/>
        <item x="62"/>
        <item x="176"/>
        <item x="149"/>
        <item x="215"/>
        <item x="179"/>
        <item x="216"/>
        <item x="7"/>
        <item x="1"/>
        <item x="208"/>
        <item x="104"/>
        <item x="198"/>
        <item x="75"/>
        <item x="73"/>
        <item x="167"/>
        <item x="98"/>
        <item x="129"/>
        <item x="34"/>
        <item x="46"/>
        <item x="211"/>
        <item x="94"/>
        <item x="109"/>
        <item x="18"/>
        <item x="112"/>
        <item x="163"/>
        <item x="6"/>
        <item x="219"/>
        <item x="168"/>
        <item x="171"/>
        <item x="147"/>
        <item x="117"/>
        <item x="165"/>
        <item x="138"/>
        <item x="124"/>
        <item x="210"/>
        <item x="227"/>
        <item x="127"/>
        <item x="226"/>
        <item x="178"/>
        <item x="47"/>
        <item x="90"/>
        <item x="182"/>
        <item x="148"/>
        <item x="53"/>
        <item x="59"/>
        <item x="58"/>
        <item x="71"/>
        <item x="45"/>
        <item x="134"/>
        <item x="17"/>
        <item x="128"/>
        <item x="199"/>
        <item x="230"/>
        <item x="41"/>
        <item x="95"/>
        <item x="39"/>
        <item x="225"/>
        <item x="197"/>
        <item x="140"/>
        <item x="19"/>
        <item x="37"/>
        <item x="130"/>
        <item x="49"/>
        <item x="82"/>
        <item x="106"/>
        <item x="200"/>
        <item x="10"/>
        <item x="173"/>
        <item x="8"/>
        <item x="217"/>
        <item x="158"/>
        <item x="172"/>
        <item x="151"/>
        <item x="28"/>
        <item x="111"/>
        <item x="116"/>
        <item x="136"/>
        <item x="24"/>
        <item x="100"/>
        <item x="86"/>
        <item x="146"/>
        <item x="51"/>
        <item x="42"/>
        <item x="31"/>
        <item x="0"/>
        <item x="89"/>
        <item x="169"/>
        <item x="93"/>
        <item x="20"/>
        <item x="224"/>
        <item x="33"/>
        <item x="153"/>
        <item x="88"/>
        <item x="77"/>
        <item x="195"/>
        <item x="30"/>
        <item x="183"/>
        <item x="184"/>
        <item x="185"/>
        <item x="186"/>
        <item x="187"/>
        <item x="188"/>
        <item x="189"/>
        <item x="190"/>
        <item x="191"/>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0"/>
    <field x="4"/>
  </rowFields>
  <rowItems count="243">
    <i>
      <x/>
    </i>
    <i r="1">
      <x v="36"/>
    </i>
    <i r="1">
      <x v="90"/>
    </i>
    <i r="1">
      <x v="212"/>
    </i>
    <i>
      <x v="1"/>
    </i>
    <i r="1">
      <x/>
    </i>
    <i r="1">
      <x v="21"/>
    </i>
    <i r="1">
      <x v="120"/>
    </i>
    <i r="1">
      <x v="135"/>
    </i>
    <i r="1">
      <x v="153"/>
    </i>
    <i r="1">
      <x v="194"/>
    </i>
    <i r="1">
      <x v="196"/>
    </i>
    <i>
      <x v="2"/>
    </i>
    <i r="1">
      <x v="13"/>
    </i>
    <i r="1">
      <x v="47"/>
    </i>
    <i r="1">
      <x v="59"/>
    </i>
    <i r="1">
      <x v="212"/>
    </i>
    <i>
      <x v="3"/>
    </i>
    <i r="1">
      <x v="1"/>
    </i>
    <i r="1">
      <x v="2"/>
    </i>
    <i r="1">
      <x v="8"/>
    </i>
    <i r="1">
      <x v="10"/>
    </i>
    <i r="1">
      <x v="11"/>
    </i>
    <i r="1">
      <x v="12"/>
    </i>
    <i r="1">
      <x v="22"/>
    </i>
    <i r="1">
      <x v="25"/>
    </i>
    <i r="1">
      <x v="27"/>
    </i>
    <i r="1">
      <x v="28"/>
    </i>
    <i r="1">
      <x v="30"/>
    </i>
    <i r="1">
      <x v="31"/>
    </i>
    <i r="1">
      <x v="32"/>
    </i>
    <i r="1">
      <x v="37"/>
    </i>
    <i r="1">
      <x v="39"/>
    </i>
    <i r="1">
      <x v="46"/>
    </i>
    <i r="1">
      <x v="51"/>
    </i>
    <i r="1">
      <x v="52"/>
    </i>
    <i r="1">
      <x v="54"/>
    </i>
    <i r="1">
      <x v="64"/>
    </i>
    <i r="1">
      <x v="78"/>
    </i>
    <i r="1">
      <x v="81"/>
    </i>
    <i r="1">
      <x v="85"/>
    </i>
    <i r="1">
      <x v="86"/>
    </i>
    <i r="1">
      <x v="93"/>
    </i>
    <i r="1">
      <x v="95"/>
    </i>
    <i r="1">
      <x v="101"/>
    </i>
    <i r="1">
      <x v="106"/>
    </i>
    <i r="1">
      <x v="107"/>
    </i>
    <i r="1">
      <x v="108"/>
    </i>
    <i r="1">
      <x v="111"/>
    </i>
    <i r="1">
      <x v="117"/>
    </i>
    <i r="1">
      <x v="122"/>
    </i>
    <i r="1">
      <x v="124"/>
    </i>
    <i r="1">
      <x v="125"/>
    </i>
    <i r="1">
      <x v="132"/>
    </i>
    <i r="1">
      <x v="134"/>
    </i>
    <i r="1">
      <x v="136"/>
    </i>
    <i r="1">
      <x v="137"/>
    </i>
    <i r="1">
      <x v="139"/>
    </i>
    <i r="1">
      <x v="147"/>
    </i>
    <i r="1">
      <x v="150"/>
    </i>
    <i r="1">
      <x v="154"/>
    </i>
    <i r="1">
      <x v="162"/>
    </i>
    <i r="1">
      <x v="163"/>
    </i>
    <i r="1">
      <x v="165"/>
    </i>
    <i r="1">
      <x v="177"/>
    </i>
    <i r="1">
      <x v="179"/>
    </i>
    <i r="1">
      <x v="180"/>
    </i>
    <i r="1">
      <x v="184"/>
    </i>
    <i r="1">
      <x v="185"/>
    </i>
    <i r="1">
      <x v="187"/>
    </i>
    <i r="1">
      <x v="193"/>
    </i>
    <i r="1">
      <x v="197"/>
    </i>
    <i r="1">
      <x v="201"/>
    </i>
    <i r="1">
      <x v="205"/>
    </i>
    <i r="1">
      <x v="216"/>
    </i>
    <i r="1">
      <x v="217"/>
    </i>
    <i r="1">
      <x v="222"/>
    </i>
    <i r="1">
      <x v="224"/>
    </i>
    <i r="1">
      <x v="225"/>
    </i>
    <i r="1">
      <x v="226"/>
    </i>
    <i r="1">
      <x v="227"/>
    </i>
    <i r="1">
      <x v="228"/>
    </i>
    <i r="1">
      <x v="229"/>
    </i>
    <i r="1">
      <x v="230"/>
    </i>
    <i r="1">
      <x v="231"/>
    </i>
    <i r="1">
      <x v="232"/>
    </i>
    <i>
      <x v="4"/>
    </i>
    <i r="1">
      <x v="3"/>
    </i>
    <i r="1">
      <x v="4"/>
    </i>
    <i r="1">
      <x v="5"/>
    </i>
    <i r="1">
      <x v="6"/>
    </i>
    <i r="1">
      <x v="7"/>
    </i>
    <i r="1">
      <x v="9"/>
    </i>
    <i r="1">
      <x v="14"/>
    </i>
    <i r="1">
      <x v="15"/>
    </i>
    <i r="1">
      <x v="16"/>
    </i>
    <i r="1">
      <x v="17"/>
    </i>
    <i r="1">
      <x v="18"/>
    </i>
    <i r="1">
      <x v="19"/>
    </i>
    <i r="1">
      <x v="20"/>
    </i>
    <i r="1">
      <x v="23"/>
    </i>
    <i r="1">
      <x v="24"/>
    </i>
    <i r="1">
      <x v="26"/>
    </i>
    <i r="1">
      <x v="29"/>
    </i>
    <i r="1">
      <x v="33"/>
    </i>
    <i r="1">
      <x v="34"/>
    </i>
    <i r="1">
      <x v="35"/>
    </i>
    <i r="1">
      <x v="38"/>
    </i>
    <i r="1">
      <x v="40"/>
    </i>
    <i r="1">
      <x v="41"/>
    </i>
    <i r="1">
      <x v="42"/>
    </i>
    <i r="1">
      <x v="43"/>
    </i>
    <i r="1">
      <x v="44"/>
    </i>
    <i r="1">
      <x v="45"/>
    </i>
    <i r="1">
      <x v="48"/>
    </i>
    <i r="1">
      <x v="49"/>
    </i>
    <i r="1">
      <x v="50"/>
    </i>
    <i r="1">
      <x v="52"/>
    </i>
    <i r="1">
      <x v="53"/>
    </i>
    <i r="1">
      <x v="55"/>
    </i>
    <i r="1">
      <x v="56"/>
    </i>
    <i r="1">
      <x v="57"/>
    </i>
    <i r="1">
      <x v="58"/>
    </i>
    <i r="1">
      <x v="60"/>
    </i>
    <i r="1">
      <x v="61"/>
    </i>
    <i r="1">
      <x v="62"/>
    </i>
    <i r="1">
      <x v="63"/>
    </i>
    <i r="1">
      <x v="65"/>
    </i>
    <i r="1">
      <x v="66"/>
    </i>
    <i r="1">
      <x v="67"/>
    </i>
    <i r="1">
      <x v="68"/>
    </i>
    <i r="1">
      <x v="69"/>
    </i>
    <i r="1">
      <x v="70"/>
    </i>
    <i r="1">
      <x v="71"/>
    </i>
    <i r="1">
      <x v="72"/>
    </i>
    <i r="1">
      <x v="73"/>
    </i>
    <i r="1">
      <x v="74"/>
    </i>
    <i r="1">
      <x v="75"/>
    </i>
    <i r="1">
      <x v="76"/>
    </i>
    <i r="1">
      <x v="77"/>
    </i>
    <i r="1">
      <x v="79"/>
    </i>
    <i r="1">
      <x v="80"/>
    </i>
    <i r="1">
      <x v="82"/>
    </i>
    <i r="1">
      <x v="83"/>
    </i>
    <i r="1">
      <x v="84"/>
    </i>
    <i r="1">
      <x v="87"/>
    </i>
    <i r="1">
      <x v="88"/>
    </i>
    <i r="1">
      <x v="89"/>
    </i>
    <i r="1">
      <x v="91"/>
    </i>
    <i r="1">
      <x v="92"/>
    </i>
    <i r="1">
      <x v="94"/>
    </i>
    <i r="1">
      <x v="96"/>
    </i>
    <i r="1">
      <x v="97"/>
    </i>
    <i r="1">
      <x v="98"/>
    </i>
    <i r="1">
      <x v="99"/>
    </i>
    <i r="1">
      <x v="100"/>
    </i>
    <i r="1">
      <x v="102"/>
    </i>
    <i r="1">
      <x v="103"/>
    </i>
    <i r="1">
      <x v="104"/>
    </i>
    <i r="1">
      <x v="105"/>
    </i>
    <i r="1">
      <x v="108"/>
    </i>
    <i r="1">
      <x v="109"/>
    </i>
    <i r="1">
      <x v="110"/>
    </i>
    <i r="1">
      <x v="112"/>
    </i>
    <i r="1">
      <x v="113"/>
    </i>
    <i r="1">
      <x v="114"/>
    </i>
    <i r="1">
      <x v="115"/>
    </i>
    <i r="1">
      <x v="116"/>
    </i>
    <i r="1">
      <x v="117"/>
    </i>
    <i r="1">
      <x v="118"/>
    </i>
    <i r="1">
      <x v="119"/>
    </i>
    <i r="1">
      <x v="121"/>
    </i>
    <i r="1">
      <x v="123"/>
    </i>
    <i r="1">
      <x v="126"/>
    </i>
    <i r="1">
      <x v="127"/>
    </i>
    <i r="1">
      <x v="128"/>
    </i>
    <i r="1">
      <x v="129"/>
    </i>
    <i r="1">
      <x v="130"/>
    </i>
    <i r="1">
      <x v="131"/>
    </i>
    <i r="1">
      <x v="133"/>
    </i>
    <i r="1">
      <x v="138"/>
    </i>
    <i r="1">
      <x v="140"/>
    </i>
    <i r="1">
      <x v="141"/>
    </i>
    <i r="1">
      <x v="142"/>
    </i>
    <i r="1">
      <x v="143"/>
    </i>
    <i r="1">
      <x v="144"/>
    </i>
    <i r="1">
      <x v="145"/>
    </i>
    <i r="1">
      <x v="146"/>
    </i>
    <i r="1">
      <x v="148"/>
    </i>
    <i r="1">
      <x v="149"/>
    </i>
    <i r="1">
      <x v="151"/>
    </i>
    <i r="1">
      <x v="152"/>
    </i>
    <i r="1">
      <x v="155"/>
    </i>
    <i r="1">
      <x v="156"/>
    </i>
    <i r="1">
      <x v="157"/>
    </i>
    <i r="1">
      <x v="158"/>
    </i>
    <i r="1">
      <x v="159"/>
    </i>
    <i r="1">
      <x v="160"/>
    </i>
    <i r="1">
      <x v="161"/>
    </i>
    <i r="1">
      <x v="164"/>
    </i>
    <i r="1">
      <x v="166"/>
    </i>
    <i r="1">
      <x v="167"/>
    </i>
    <i r="1">
      <x v="168"/>
    </i>
    <i r="1">
      <x v="169"/>
    </i>
    <i r="1">
      <x v="170"/>
    </i>
    <i r="1">
      <x v="171"/>
    </i>
    <i r="1">
      <x v="172"/>
    </i>
    <i r="1">
      <x v="173"/>
    </i>
    <i r="1">
      <x v="174"/>
    </i>
    <i r="1">
      <x v="175"/>
    </i>
    <i r="1">
      <x v="176"/>
    </i>
    <i r="1">
      <x v="178"/>
    </i>
    <i r="1">
      <x v="181"/>
    </i>
    <i r="1">
      <x v="182"/>
    </i>
    <i r="1">
      <x v="183"/>
    </i>
    <i r="1">
      <x v="186"/>
    </i>
    <i r="1">
      <x v="188"/>
    </i>
    <i r="1">
      <x v="189"/>
    </i>
    <i r="1">
      <x v="190"/>
    </i>
    <i r="1">
      <x v="191"/>
    </i>
    <i r="1">
      <x v="192"/>
    </i>
    <i r="1">
      <x v="195"/>
    </i>
    <i r="1">
      <x v="198"/>
    </i>
    <i r="1">
      <x v="199"/>
    </i>
    <i r="1">
      <x v="200"/>
    </i>
    <i r="1">
      <x v="202"/>
    </i>
    <i r="1">
      <x v="203"/>
    </i>
    <i r="1">
      <x v="204"/>
    </i>
    <i r="1">
      <x v="206"/>
    </i>
    <i r="1">
      <x v="207"/>
    </i>
    <i r="1">
      <x v="208"/>
    </i>
    <i r="1">
      <x v="209"/>
    </i>
    <i r="1">
      <x v="210"/>
    </i>
    <i r="1">
      <x v="211"/>
    </i>
    <i r="1">
      <x v="213"/>
    </i>
    <i r="1">
      <x v="214"/>
    </i>
    <i r="1">
      <x v="215"/>
    </i>
    <i r="1">
      <x v="218"/>
    </i>
    <i r="1">
      <x v="219"/>
    </i>
    <i r="1">
      <x v="220"/>
    </i>
    <i r="1">
      <x v="221"/>
    </i>
    <i r="1">
      <x v="223"/>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2">
    <format dxfId="316">
      <pivotArea field="0" type="button" dataOnly="0" labelOnly="1" outline="0" axis="axisRow" fieldPosition="0"/>
    </format>
    <format dxfId="315">
      <pivotArea dataOnly="0" labelOnly="1" outline="0" fieldPosition="0">
        <references count="1">
          <reference field="4294967294" count="4">
            <x v="0"/>
            <x v="1"/>
            <x v="2"/>
            <x v="3"/>
          </reference>
        </references>
      </pivotArea>
    </format>
    <format dxfId="314">
      <pivotArea field="0" type="button" dataOnly="0" labelOnly="1" outline="0" axis="axisRow" fieldPosition="0"/>
    </format>
    <format dxfId="313">
      <pivotArea dataOnly="0" labelOnly="1" outline="0" fieldPosition="0">
        <references count="1">
          <reference field="4294967294" count="4">
            <x v="0"/>
            <x v="1"/>
            <x v="2"/>
            <x v="3"/>
          </reference>
        </references>
      </pivotArea>
    </format>
    <format dxfId="312">
      <pivotArea field="0" type="button" dataOnly="0" labelOnly="1" outline="0" axis="axisRow" fieldPosition="0"/>
    </format>
    <format dxfId="311">
      <pivotArea dataOnly="0" labelOnly="1" outline="0" fieldPosition="0">
        <references count="1">
          <reference field="4294967294" count="4">
            <x v="0"/>
            <x v="1"/>
            <x v="2"/>
            <x v="3"/>
          </reference>
        </references>
      </pivotArea>
    </format>
    <format dxfId="310">
      <pivotArea type="all" dataOnly="0" outline="0" fieldPosition="0"/>
    </format>
    <format dxfId="309">
      <pivotArea outline="0" collapsedLevelsAreSubtotals="1" fieldPosition="0"/>
    </format>
    <format dxfId="308">
      <pivotArea field="0" type="button" dataOnly="0" labelOnly="1" outline="0" axis="axisRow" fieldPosition="0"/>
    </format>
    <format dxfId="307">
      <pivotArea dataOnly="0" labelOnly="1" fieldPosition="0">
        <references count="1">
          <reference field="0" count="0"/>
        </references>
      </pivotArea>
    </format>
    <format dxfId="306">
      <pivotArea dataOnly="0" labelOnly="1" grandRow="1" outline="0" fieldPosition="0"/>
    </format>
    <format dxfId="305">
      <pivotArea dataOnly="0" labelOnly="1" fieldPosition="0">
        <references count="2">
          <reference field="0" count="1" selected="0">
            <x v="0"/>
          </reference>
          <reference field="4" count="3">
            <x v="36"/>
            <x v="90"/>
            <x v="212"/>
          </reference>
        </references>
      </pivotArea>
    </format>
    <format dxfId="304">
      <pivotArea dataOnly="0" labelOnly="1" fieldPosition="0">
        <references count="2">
          <reference field="0" count="1" selected="0">
            <x v="1"/>
          </reference>
          <reference field="4" count="7">
            <x v="0"/>
            <x v="21"/>
            <x v="120"/>
            <x v="135"/>
            <x v="153"/>
            <x v="194"/>
            <x v="196"/>
          </reference>
        </references>
      </pivotArea>
    </format>
    <format dxfId="303">
      <pivotArea dataOnly="0" labelOnly="1" fieldPosition="0">
        <references count="2">
          <reference field="0" count="1" selected="0">
            <x v="2"/>
          </reference>
          <reference field="4" count="4">
            <x v="13"/>
            <x v="47"/>
            <x v="59"/>
            <x v="212"/>
          </reference>
        </references>
      </pivotArea>
    </format>
    <format dxfId="302">
      <pivotArea dataOnly="0" labelOnly="1" fieldPosition="0">
        <references count="2">
          <reference field="0" count="1" selected="0">
            <x v="3"/>
          </reference>
          <reference field="4" count="50">
            <x v="1"/>
            <x v="2"/>
            <x v="8"/>
            <x v="10"/>
            <x v="11"/>
            <x v="12"/>
            <x v="22"/>
            <x v="25"/>
            <x v="27"/>
            <x v="28"/>
            <x v="30"/>
            <x v="31"/>
            <x v="32"/>
            <x v="37"/>
            <x v="39"/>
            <x v="46"/>
            <x v="51"/>
            <x v="52"/>
            <x v="54"/>
            <x v="64"/>
            <x v="78"/>
            <x v="81"/>
            <x v="85"/>
            <x v="86"/>
            <x v="93"/>
            <x v="95"/>
            <x v="101"/>
            <x v="106"/>
            <x v="107"/>
            <x v="111"/>
            <x v="117"/>
            <x v="122"/>
            <x v="124"/>
            <x v="125"/>
            <x v="132"/>
            <x v="134"/>
            <x v="136"/>
            <x v="137"/>
            <x v="139"/>
            <x v="147"/>
            <x v="150"/>
            <x v="154"/>
            <x v="162"/>
            <x v="163"/>
            <x v="165"/>
            <x v="177"/>
            <x v="179"/>
            <x v="180"/>
            <x v="184"/>
            <x v="185"/>
          </reference>
        </references>
      </pivotArea>
    </format>
    <format dxfId="301">
      <pivotArea dataOnly="0" labelOnly="1" fieldPosition="0">
        <references count="2">
          <reference field="0" count="1" selected="0">
            <x v="3"/>
          </reference>
          <reference field="4" count="8">
            <x v="187"/>
            <x v="193"/>
            <x v="197"/>
            <x v="201"/>
            <x v="205"/>
            <x v="216"/>
            <x v="217"/>
            <x v="222"/>
          </reference>
        </references>
      </pivotArea>
    </format>
    <format dxfId="300">
      <pivotArea dataOnly="0" labelOnly="1" fieldPosition="0">
        <references count="2">
          <reference field="0" count="1" selected="0">
            <x v="4"/>
          </reference>
          <reference field="4" count="50">
            <x v="3"/>
            <x v="4"/>
            <x v="5"/>
            <x v="6"/>
            <x v="7"/>
            <x v="9"/>
            <x v="14"/>
            <x v="15"/>
            <x v="16"/>
            <x v="17"/>
            <x v="18"/>
            <x v="19"/>
            <x v="20"/>
            <x v="23"/>
            <x v="24"/>
            <x v="26"/>
            <x v="29"/>
            <x v="33"/>
            <x v="34"/>
            <x v="35"/>
            <x v="38"/>
            <x v="40"/>
            <x v="41"/>
            <x v="42"/>
            <x v="43"/>
            <x v="44"/>
            <x v="45"/>
            <x v="48"/>
            <x v="49"/>
            <x v="50"/>
            <x v="52"/>
            <x v="53"/>
            <x v="55"/>
            <x v="56"/>
            <x v="57"/>
            <x v="58"/>
            <x v="60"/>
            <x v="61"/>
            <x v="62"/>
            <x v="63"/>
            <x v="65"/>
            <x v="66"/>
            <x v="67"/>
            <x v="68"/>
            <x v="69"/>
            <x v="70"/>
            <x v="71"/>
            <x v="72"/>
            <x v="73"/>
            <x v="74"/>
          </reference>
        </references>
      </pivotArea>
    </format>
    <format dxfId="299">
      <pivotArea dataOnly="0" labelOnly="1" fieldPosition="0">
        <references count="2">
          <reference field="0" count="1" selected="0">
            <x v="4"/>
          </reference>
          <reference field="4" count="50">
            <x v="75"/>
            <x v="76"/>
            <x v="77"/>
            <x v="79"/>
            <x v="80"/>
            <x v="82"/>
            <x v="83"/>
            <x v="84"/>
            <x v="87"/>
            <x v="88"/>
            <x v="89"/>
            <x v="91"/>
            <x v="92"/>
            <x v="94"/>
            <x v="96"/>
            <x v="97"/>
            <x v="98"/>
            <x v="99"/>
            <x v="100"/>
            <x v="102"/>
            <x v="103"/>
            <x v="104"/>
            <x v="105"/>
            <x v="108"/>
            <x v="109"/>
            <x v="110"/>
            <x v="112"/>
            <x v="113"/>
            <x v="114"/>
            <x v="115"/>
            <x v="116"/>
            <x v="117"/>
            <x v="118"/>
            <x v="119"/>
            <x v="121"/>
            <x v="123"/>
            <x v="126"/>
            <x v="127"/>
            <x v="128"/>
            <x v="129"/>
            <x v="130"/>
            <x v="131"/>
            <x v="133"/>
            <x v="138"/>
            <x v="140"/>
            <x v="141"/>
            <x v="142"/>
            <x v="143"/>
            <x v="144"/>
            <x v="145"/>
          </reference>
        </references>
      </pivotArea>
    </format>
    <format dxfId="298">
      <pivotArea dataOnly="0" labelOnly="1" fieldPosition="0">
        <references count="2">
          <reference field="0" count="1" selected="0">
            <x v="4"/>
          </reference>
          <reference field="4" count="50">
            <x v="146"/>
            <x v="148"/>
            <x v="149"/>
            <x v="151"/>
            <x v="152"/>
            <x v="155"/>
            <x v="156"/>
            <x v="157"/>
            <x v="158"/>
            <x v="159"/>
            <x v="160"/>
            <x v="161"/>
            <x v="164"/>
            <x v="166"/>
            <x v="167"/>
            <x v="168"/>
            <x v="169"/>
            <x v="170"/>
            <x v="171"/>
            <x v="172"/>
            <x v="173"/>
            <x v="174"/>
            <x v="175"/>
            <x v="176"/>
            <x v="178"/>
            <x v="181"/>
            <x v="182"/>
            <x v="183"/>
            <x v="186"/>
            <x v="188"/>
            <x v="189"/>
            <x v="190"/>
            <x v="191"/>
            <x v="192"/>
            <x v="195"/>
            <x v="198"/>
            <x v="199"/>
            <x v="200"/>
            <x v="202"/>
            <x v="203"/>
            <x v="204"/>
            <x v="206"/>
            <x v="207"/>
            <x v="208"/>
            <x v="209"/>
            <x v="210"/>
            <x v="211"/>
            <x v="213"/>
            <x v="214"/>
            <x v="215"/>
          </reference>
        </references>
      </pivotArea>
    </format>
    <format dxfId="297">
      <pivotArea dataOnly="0" labelOnly="1" fieldPosition="0">
        <references count="2">
          <reference field="0" count="1" selected="0">
            <x v="4"/>
          </reference>
          <reference field="4" count="5">
            <x v="218"/>
            <x v="219"/>
            <x v="220"/>
            <x v="221"/>
            <x v="223"/>
          </reference>
        </references>
      </pivotArea>
    </format>
    <format dxfId="296">
      <pivotArea dataOnly="0" labelOnly="1" outline="0" fieldPosition="0">
        <references count="1">
          <reference field="4294967294" count="4">
            <x v="0"/>
            <x v="1"/>
            <x v="2"/>
            <x v="3"/>
          </reference>
        </references>
      </pivotArea>
    </format>
    <format dxfId="2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7BBCDA-2E01-43F0-9462-589DC2925A60}" name="TablaDinámica3" cacheId="9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482" firstHeaderRow="0" firstDataRow="1" firstDataCol="1"/>
  <pivotFields count="26">
    <pivotField showAll="0"/>
    <pivotField showAll="0"/>
    <pivotField axis="axisRow" showAll="0">
      <items count="16">
        <item x="0"/>
        <item x="10"/>
        <item x="3"/>
        <item x="5"/>
        <item x="6"/>
        <item x="2"/>
        <item x="14"/>
        <item x="4"/>
        <item x="7"/>
        <item x="8"/>
        <item x="9"/>
        <item x="13"/>
        <item x="11"/>
        <item x="1"/>
        <item x="12"/>
        <item t="default"/>
      </items>
    </pivotField>
    <pivotField showAll="0"/>
    <pivotField axis="axisRow" showAll="0">
      <items count="234">
        <item x="9"/>
        <item x="213"/>
        <item x="221"/>
        <item x="177"/>
        <item x="159"/>
        <item x="40"/>
        <item x="122"/>
        <item x="137"/>
        <item x="231"/>
        <item x="133"/>
        <item x="23"/>
        <item x="196"/>
        <item x="16"/>
        <item x="15"/>
        <item x="97"/>
        <item x="123"/>
        <item x="150"/>
        <item x="154"/>
        <item x="110"/>
        <item x="87"/>
        <item x="164"/>
        <item x="12"/>
        <item x="209"/>
        <item x="174"/>
        <item x="105"/>
        <item x="26"/>
        <item x="144"/>
        <item x="229"/>
        <item x="202"/>
        <item x="170"/>
        <item x="232"/>
        <item x="203"/>
        <item x="194"/>
        <item x="57"/>
        <item x="61"/>
        <item x="126"/>
        <item x="4"/>
        <item x="222"/>
        <item x="76"/>
        <item x="2"/>
        <item x="139"/>
        <item x="68"/>
        <item x="156"/>
        <item x="96"/>
        <item x="43"/>
        <item x="175"/>
        <item x="206"/>
        <item x="14"/>
        <item x="166"/>
        <item x="155"/>
        <item x="56"/>
        <item x="214"/>
        <item x="114"/>
        <item x="44"/>
        <item x="223"/>
        <item x="162"/>
        <item x="70"/>
        <item x="101"/>
        <item x="60"/>
        <item x="13"/>
        <item x="69"/>
        <item x="131"/>
        <item x="54"/>
        <item x="161"/>
        <item x="5"/>
        <item x="118"/>
        <item x="67"/>
        <item x="85"/>
        <item x="102"/>
        <item x="78"/>
        <item x="84"/>
        <item x="65"/>
        <item x="66"/>
        <item x="64"/>
        <item x="120"/>
        <item x="180"/>
        <item x="157"/>
        <item x="181"/>
        <item x="27"/>
        <item x="81"/>
        <item x="83"/>
        <item x="204"/>
        <item x="35"/>
        <item x="91"/>
        <item x="103"/>
        <item x="25"/>
        <item x="212"/>
        <item x="74"/>
        <item x="119"/>
        <item x="121"/>
        <item x="3"/>
        <item x="63"/>
        <item x="92"/>
        <item x="207"/>
        <item x="135"/>
        <item x="22"/>
        <item x="99"/>
        <item x="142"/>
        <item x="152"/>
        <item x="72"/>
        <item x="38"/>
        <item x="205"/>
        <item x="29"/>
        <item x="143"/>
        <item x="50"/>
        <item x="141"/>
        <item x="201"/>
        <item x="193"/>
        <item x="113"/>
        <item x="32"/>
        <item x="36"/>
        <item x="220"/>
        <item x="132"/>
        <item x="145"/>
        <item x="115"/>
        <item x="48"/>
        <item x="125"/>
        <item x="21"/>
        <item x="55"/>
        <item x="52"/>
        <item x="11"/>
        <item x="160"/>
        <item x="228"/>
        <item x="79"/>
        <item x="218"/>
        <item x="192"/>
        <item x="108"/>
        <item x="107"/>
        <item x="80"/>
        <item x="62"/>
        <item x="176"/>
        <item x="149"/>
        <item x="215"/>
        <item x="179"/>
        <item x="216"/>
        <item x="7"/>
        <item x="1"/>
        <item x="208"/>
        <item x="104"/>
        <item x="198"/>
        <item x="75"/>
        <item x="73"/>
        <item x="167"/>
        <item x="98"/>
        <item x="129"/>
        <item x="34"/>
        <item x="46"/>
        <item x="211"/>
        <item x="94"/>
        <item x="109"/>
        <item x="18"/>
        <item x="112"/>
        <item x="163"/>
        <item x="6"/>
        <item x="219"/>
        <item x="168"/>
        <item x="171"/>
        <item x="147"/>
        <item x="117"/>
        <item x="165"/>
        <item x="138"/>
        <item x="124"/>
        <item x="210"/>
        <item x="227"/>
        <item x="127"/>
        <item x="226"/>
        <item x="178"/>
        <item x="47"/>
        <item x="90"/>
        <item x="182"/>
        <item x="148"/>
        <item x="53"/>
        <item x="59"/>
        <item x="58"/>
        <item x="71"/>
        <item x="45"/>
        <item x="134"/>
        <item x="17"/>
        <item x="128"/>
        <item x="199"/>
        <item x="230"/>
        <item x="41"/>
        <item x="95"/>
        <item x="39"/>
        <item x="225"/>
        <item x="197"/>
        <item x="140"/>
        <item x="19"/>
        <item x="37"/>
        <item x="130"/>
        <item x="49"/>
        <item x="82"/>
        <item x="106"/>
        <item x="200"/>
        <item x="10"/>
        <item x="173"/>
        <item x="8"/>
        <item x="217"/>
        <item x="158"/>
        <item x="172"/>
        <item x="151"/>
        <item x="28"/>
        <item x="111"/>
        <item x="116"/>
        <item x="136"/>
        <item x="24"/>
        <item x="100"/>
        <item x="86"/>
        <item x="146"/>
        <item x="51"/>
        <item x="42"/>
        <item x="31"/>
        <item x="0"/>
        <item x="89"/>
        <item x="169"/>
        <item x="93"/>
        <item x="20"/>
        <item x="224"/>
        <item x="33"/>
        <item x="153"/>
        <item x="88"/>
        <item x="77"/>
        <item x="195"/>
        <item x="30"/>
        <item x="183"/>
        <item x="184"/>
        <item x="185"/>
        <item x="186"/>
        <item x="187"/>
        <item x="188"/>
        <item x="189"/>
        <item x="190"/>
        <item x="191"/>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4"/>
    <field x="2"/>
  </rowFields>
  <rowItems count="479">
    <i>
      <x/>
    </i>
    <i r="1">
      <x v="3"/>
    </i>
    <i>
      <x v="1"/>
    </i>
    <i r="1">
      <x v="6"/>
    </i>
    <i>
      <x v="2"/>
    </i>
    <i r="1">
      <x v="6"/>
    </i>
    <i>
      <x v="3"/>
    </i>
    <i r="1">
      <x v="11"/>
    </i>
    <i>
      <x v="4"/>
    </i>
    <i r="1">
      <x v="11"/>
    </i>
    <i>
      <x v="5"/>
    </i>
    <i r="1">
      <x v="12"/>
    </i>
    <i r="1">
      <x v="14"/>
    </i>
    <i>
      <x v="6"/>
    </i>
    <i r="1">
      <x v="11"/>
    </i>
    <i>
      <x v="7"/>
    </i>
    <i r="1">
      <x v="11"/>
    </i>
    <i>
      <x v="8"/>
    </i>
    <i r="1">
      <x v="6"/>
    </i>
    <i>
      <x v="9"/>
    </i>
    <i r="1">
      <x v="11"/>
    </i>
    <i>
      <x v="10"/>
    </i>
    <i r="1">
      <x v="9"/>
    </i>
    <i>
      <x v="11"/>
    </i>
    <i r="1">
      <x v="6"/>
    </i>
    <i>
      <x v="12"/>
    </i>
    <i r="1">
      <x v="8"/>
    </i>
    <i>
      <x v="13"/>
    </i>
    <i r="1">
      <x v="4"/>
    </i>
    <i>
      <x v="14"/>
    </i>
    <i r="1">
      <x v="11"/>
    </i>
    <i>
      <x v="15"/>
    </i>
    <i r="1">
      <x v="11"/>
    </i>
    <i>
      <x v="16"/>
    </i>
    <i r="1">
      <x v="11"/>
    </i>
    <i>
      <x v="17"/>
    </i>
    <i r="1">
      <x v="11"/>
    </i>
    <i>
      <x v="18"/>
    </i>
    <i r="1">
      <x v="11"/>
    </i>
    <i>
      <x v="19"/>
    </i>
    <i r="1">
      <x v="11"/>
    </i>
    <i>
      <x v="20"/>
    </i>
    <i r="1">
      <x v="11"/>
    </i>
    <i>
      <x v="21"/>
    </i>
    <i r="1">
      <x v="4"/>
    </i>
    <i>
      <x v="22"/>
    </i>
    <i r="1">
      <x v="6"/>
    </i>
    <i>
      <x v="23"/>
    </i>
    <i r="1">
      <x v="11"/>
    </i>
    <i>
      <x v="24"/>
    </i>
    <i r="1">
      <x v="11"/>
    </i>
    <i>
      <x v="25"/>
    </i>
    <i r="1">
      <x v="6"/>
    </i>
    <i r="1">
      <x v="9"/>
    </i>
    <i>
      <x v="26"/>
    </i>
    <i r="1">
      <x v="11"/>
    </i>
    <i>
      <x v="27"/>
    </i>
    <i r="1">
      <x v="6"/>
    </i>
    <i>
      <x v="28"/>
    </i>
    <i r="1">
      <x v="6"/>
    </i>
    <i>
      <x v="29"/>
    </i>
    <i r="1">
      <x v="11"/>
    </i>
    <i>
      <x v="30"/>
    </i>
    <i r="1">
      <x v="6"/>
    </i>
    <i>
      <x v="31"/>
    </i>
    <i r="1">
      <x v="6"/>
    </i>
    <i>
      <x v="32"/>
    </i>
    <i r="1">
      <x v="6"/>
    </i>
    <i>
      <x v="33"/>
    </i>
    <i r="1">
      <x v="11"/>
    </i>
    <i>
      <x v="34"/>
    </i>
    <i r="1">
      <x v="11"/>
    </i>
    <i>
      <x v="35"/>
    </i>
    <i r="1">
      <x v="11"/>
    </i>
    <i>
      <x v="36"/>
    </i>
    <i r="1">
      <x v="2"/>
    </i>
    <i>
      <x v="37"/>
    </i>
    <i r="1">
      <x v="6"/>
    </i>
    <i>
      <x v="38"/>
    </i>
    <i r="1">
      <x v="11"/>
    </i>
    <i>
      <x v="39"/>
    </i>
    <i r="1">
      <x v="5"/>
    </i>
    <i r="1">
      <x v="6"/>
    </i>
    <i r="1">
      <x v="9"/>
    </i>
    <i>
      <x v="40"/>
    </i>
    <i r="1">
      <x v="11"/>
    </i>
    <i>
      <x v="41"/>
    </i>
    <i r="1">
      <x v="11"/>
    </i>
    <i>
      <x v="42"/>
    </i>
    <i r="1">
      <x v="11"/>
    </i>
    <i>
      <x v="43"/>
    </i>
    <i r="1">
      <x v="11"/>
    </i>
    <i>
      <x v="44"/>
    </i>
    <i r="1">
      <x v="11"/>
    </i>
    <i>
      <x v="45"/>
    </i>
    <i r="1">
      <x v="11"/>
    </i>
    <i>
      <x v="46"/>
    </i>
    <i r="1">
      <x v="6"/>
    </i>
    <i>
      <x v="47"/>
    </i>
    <i r="1">
      <x v="4"/>
    </i>
    <i>
      <x v="48"/>
    </i>
    <i r="1">
      <x v="11"/>
    </i>
    <i>
      <x v="49"/>
    </i>
    <i r="1">
      <x v="11"/>
    </i>
    <i>
      <x v="50"/>
    </i>
    <i r="1">
      <x v="11"/>
    </i>
    <i>
      <x v="51"/>
    </i>
    <i r="1">
      <x v="6"/>
    </i>
    <i>
      <x v="52"/>
    </i>
    <i r="1">
      <x v="6"/>
    </i>
    <i r="1">
      <x v="11"/>
    </i>
    <i>
      <x v="53"/>
    </i>
    <i r="1">
      <x v="11"/>
    </i>
    <i>
      <x v="54"/>
    </i>
    <i r="1">
      <x v="6"/>
    </i>
    <i>
      <x v="55"/>
    </i>
    <i r="1">
      <x v="11"/>
    </i>
    <i>
      <x v="56"/>
    </i>
    <i r="1">
      <x v="11"/>
    </i>
    <i>
      <x v="57"/>
    </i>
    <i r="1">
      <x v="11"/>
    </i>
    <i>
      <x v="58"/>
    </i>
    <i r="1">
      <x v="11"/>
    </i>
    <i>
      <x v="59"/>
    </i>
    <i r="1">
      <x v="4"/>
    </i>
    <i>
      <x v="60"/>
    </i>
    <i r="1">
      <x v="11"/>
    </i>
    <i>
      <x v="61"/>
    </i>
    <i r="1">
      <x v="11"/>
    </i>
    <i>
      <x v="62"/>
    </i>
    <i r="1">
      <x v="11"/>
    </i>
    <i>
      <x v="63"/>
    </i>
    <i r="1">
      <x v="11"/>
    </i>
    <i>
      <x v="64"/>
    </i>
    <i r="1">
      <x v="7"/>
    </i>
    <i>
      <x v="65"/>
    </i>
    <i r="1">
      <x v="11"/>
    </i>
    <i>
      <x v="66"/>
    </i>
    <i r="1">
      <x v="11"/>
    </i>
    <i>
      <x v="67"/>
    </i>
    <i r="1">
      <x v="11"/>
    </i>
    <i>
      <x v="68"/>
    </i>
    <i r="1">
      <x v="11"/>
    </i>
    <i>
      <x v="69"/>
    </i>
    <i r="1">
      <x v="11"/>
    </i>
    <i>
      <x v="70"/>
    </i>
    <i r="1">
      <x v="11"/>
    </i>
    <i>
      <x v="71"/>
    </i>
    <i r="1">
      <x v="11"/>
    </i>
    <i>
      <x v="72"/>
    </i>
    <i r="1">
      <x v="11"/>
    </i>
    <i>
      <x v="73"/>
    </i>
    <i r="1">
      <x v="11"/>
    </i>
    <i>
      <x v="74"/>
    </i>
    <i r="1">
      <x v="11"/>
    </i>
    <i>
      <x v="75"/>
    </i>
    <i r="1">
      <x v="11"/>
    </i>
    <i>
      <x v="76"/>
    </i>
    <i r="1">
      <x v="11"/>
    </i>
    <i>
      <x v="77"/>
    </i>
    <i r="1">
      <x v="11"/>
    </i>
    <i>
      <x v="78"/>
    </i>
    <i r="1">
      <x v="9"/>
    </i>
    <i>
      <x v="79"/>
    </i>
    <i r="1">
      <x v="11"/>
    </i>
    <i>
      <x v="80"/>
    </i>
    <i r="1">
      <x v="11"/>
    </i>
    <i>
      <x v="81"/>
    </i>
    <i r="1">
      <x v="6"/>
    </i>
    <i>
      <x v="82"/>
    </i>
    <i r="1">
      <x v="1"/>
    </i>
    <i>
      <x v="83"/>
    </i>
    <i r="1">
      <x v="11"/>
    </i>
    <i>
      <x v="84"/>
    </i>
    <i r="1">
      <x v="11"/>
    </i>
    <i>
      <x v="85"/>
    </i>
    <i r="1">
      <x v="6"/>
    </i>
    <i r="1">
      <x v="9"/>
    </i>
    <i>
      <x v="86"/>
    </i>
    <i r="1">
      <x v="6"/>
    </i>
    <i>
      <x v="87"/>
    </i>
    <i r="1">
      <x v="11"/>
    </i>
    <i>
      <x v="88"/>
    </i>
    <i r="1">
      <x v="11"/>
    </i>
    <i>
      <x v="89"/>
    </i>
    <i r="1">
      <x v="11"/>
    </i>
    <i>
      <x v="90"/>
    </i>
    <i r="1">
      <x v="2"/>
    </i>
    <i>
      <x v="91"/>
    </i>
    <i r="1">
      <x v="11"/>
    </i>
    <i>
      <x v="92"/>
    </i>
    <i r="1">
      <x v="11"/>
    </i>
    <i>
      <x v="93"/>
    </i>
    <i r="1">
      <x v="6"/>
    </i>
    <i>
      <x v="94"/>
    </i>
    <i r="1">
      <x v="11"/>
    </i>
    <i>
      <x v="95"/>
    </i>
    <i r="1">
      <x v="9"/>
    </i>
    <i>
      <x v="96"/>
    </i>
    <i r="1">
      <x v="11"/>
    </i>
    <i>
      <x v="97"/>
    </i>
    <i r="1">
      <x v="11"/>
    </i>
    <i>
      <x v="98"/>
    </i>
    <i r="1">
      <x v="11"/>
    </i>
    <i>
      <x v="99"/>
    </i>
    <i r="1">
      <x v="11"/>
    </i>
    <i>
      <x v="100"/>
    </i>
    <i r="1">
      <x v="11"/>
    </i>
    <i r="1">
      <x v="12"/>
    </i>
    <i>
      <x v="101"/>
    </i>
    <i r="1">
      <x v="6"/>
    </i>
    <i>
      <x v="102"/>
    </i>
    <i r="1">
      <x v="1"/>
    </i>
    <i>
      <x v="103"/>
    </i>
    <i r="1">
      <x v="11"/>
    </i>
    <i>
      <x v="104"/>
    </i>
    <i r="1">
      <x v="11"/>
    </i>
    <i>
      <x v="105"/>
    </i>
    <i r="1">
      <x v="11"/>
    </i>
    <i>
      <x v="106"/>
    </i>
    <i r="1">
      <x v="6"/>
    </i>
    <i>
      <x v="107"/>
    </i>
    <i r="1">
      <x v="6"/>
    </i>
    <i>
      <x v="108"/>
    </i>
    <i r="1">
      <x v="6"/>
    </i>
    <i r="1">
      <x v="11"/>
    </i>
    <i>
      <x v="109"/>
    </i>
    <i r="1">
      <x v="1"/>
    </i>
    <i>
      <x v="110"/>
    </i>
    <i r="1">
      <x v="1"/>
    </i>
    <i>
      <x v="111"/>
    </i>
    <i r="1">
      <x v="6"/>
    </i>
    <i>
      <x v="112"/>
    </i>
    <i r="1">
      <x v="11"/>
    </i>
    <i>
      <x v="113"/>
    </i>
    <i r="1">
      <x v="11"/>
    </i>
    <i>
      <x v="114"/>
    </i>
    <i r="1">
      <x v="11"/>
    </i>
    <i>
      <x v="115"/>
    </i>
    <i r="1">
      <x v="11"/>
    </i>
    <i>
      <x v="116"/>
    </i>
    <i r="1">
      <x v="11"/>
    </i>
    <i>
      <x v="117"/>
    </i>
    <i r="1">
      <x v="9"/>
    </i>
    <i r="1">
      <x v="11"/>
    </i>
    <i>
      <x v="118"/>
    </i>
    <i r="1">
      <x v="11"/>
    </i>
    <i>
      <x v="119"/>
    </i>
    <i r="1">
      <x v="11"/>
    </i>
    <i>
      <x v="120"/>
    </i>
    <i r="1">
      <x v="3"/>
    </i>
    <i>
      <x v="121"/>
    </i>
    <i r="1">
      <x v="11"/>
    </i>
    <i>
      <x v="122"/>
    </i>
    <i r="1">
      <x v="6"/>
    </i>
    <i>
      <x v="123"/>
    </i>
    <i r="1">
      <x v="11"/>
    </i>
    <i>
      <x v="124"/>
    </i>
    <i r="1">
      <x v="6"/>
    </i>
    <i>
      <x v="125"/>
    </i>
    <i r="1">
      <x v="6"/>
    </i>
    <i>
      <x v="126"/>
    </i>
    <i r="1">
      <x v="11"/>
    </i>
    <i>
      <x v="127"/>
    </i>
    <i r="1">
      <x v="11"/>
    </i>
    <i>
      <x v="128"/>
    </i>
    <i r="1">
      <x v="11"/>
    </i>
    <i>
      <x v="129"/>
    </i>
    <i r="1">
      <x v="11"/>
    </i>
    <i>
      <x v="130"/>
    </i>
    <i r="1">
      <x v="11"/>
    </i>
    <i>
      <x v="131"/>
    </i>
    <i r="1">
      <x v="11"/>
    </i>
    <i>
      <x v="132"/>
    </i>
    <i r="1">
      <x v="6"/>
    </i>
    <i>
      <x v="133"/>
    </i>
    <i r="1">
      <x v="11"/>
    </i>
    <i>
      <x v="134"/>
    </i>
    <i r="1">
      <x v="6"/>
    </i>
    <i>
      <x v="135"/>
    </i>
    <i r="1">
      <x v="3"/>
    </i>
    <i>
      <x v="136"/>
    </i>
    <i r="1">
      <x v="13"/>
    </i>
    <i>
      <x v="137"/>
    </i>
    <i r="1">
      <x v="6"/>
    </i>
    <i>
      <x v="138"/>
    </i>
    <i r="1">
      <x v="11"/>
    </i>
    <i>
      <x v="139"/>
    </i>
    <i r="1">
      <x v="6"/>
    </i>
    <i>
      <x v="140"/>
    </i>
    <i r="1">
      <x v="11"/>
    </i>
    <i>
      <x v="141"/>
    </i>
    <i r="1">
      <x v="11"/>
    </i>
    <i>
      <x v="142"/>
    </i>
    <i r="1">
      <x v="11"/>
    </i>
    <i>
      <x v="143"/>
    </i>
    <i r="1">
      <x v="11"/>
    </i>
    <i>
      <x v="144"/>
    </i>
    <i r="1">
      <x v="11"/>
    </i>
    <i>
      <x v="145"/>
    </i>
    <i r="1">
      <x v="1"/>
    </i>
    <i>
      <x v="146"/>
    </i>
    <i r="1">
      <x v="11"/>
    </i>
    <i>
      <x v="147"/>
    </i>
    <i r="1">
      <x v="6"/>
    </i>
    <i>
      <x v="148"/>
    </i>
    <i r="1">
      <x v="11"/>
    </i>
    <i>
      <x v="149"/>
    </i>
    <i r="1">
      <x v="11"/>
    </i>
    <i>
      <x v="150"/>
    </i>
    <i r="1">
      <x v="8"/>
    </i>
    <i>
      <x v="151"/>
    </i>
    <i r="1">
      <x v="11"/>
    </i>
    <i>
      <x v="152"/>
    </i>
    <i r="1">
      <x v="11"/>
    </i>
    <i>
      <x v="153"/>
    </i>
    <i r="1">
      <x v="3"/>
    </i>
    <i>
      <x v="154"/>
    </i>
    <i r="1">
      <x v="6"/>
    </i>
    <i>
      <x v="155"/>
    </i>
    <i r="1">
      <x v="11"/>
    </i>
    <i>
      <x v="156"/>
    </i>
    <i r="1">
      <x v="11"/>
    </i>
    <i>
      <x v="157"/>
    </i>
    <i r="1">
      <x v="11"/>
    </i>
    <i>
      <x v="158"/>
    </i>
    <i r="1">
      <x v="11"/>
    </i>
    <i>
      <x v="159"/>
    </i>
    <i r="1">
      <x v="11"/>
    </i>
    <i>
      <x v="160"/>
    </i>
    <i r="1">
      <x v="11"/>
    </i>
    <i>
      <x v="161"/>
    </i>
    <i r="1">
      <x v="11"/>
    </i>
    <i>
      <x v="162"/>
    </i>
    <i r="1">
      <x v="6"/>
    </i>
    <i>
      <x v="163"/>
    </i>
    <i r="1">
      <x v="6"/>
    </i>
    <i>
      <x v="164"/>
    </i>
    <i r="1">
      <x v="11"/>
    </i>
    <i>
      <x v="165"/>
    </i>
    <i r="1">
      <x v="6"/>
    </i>
    <i>
      <x v="166"/>
    </i>
    <i r="1">
      <x v="11"/>
    </i>
    <i>
      <x v="167"/>
    </i>
    <i r="1">
      <x v="11"/>
    </i>
    <i>
      <x v="168"/>
    </i>
    <i r="1">
      <x v="11"/>
    </i>
    <i>
      <x v="169"/>
    </i>
    <i r="1">
      <x v="11"/>
    </i>
    <i>
      <x v="170"/>
    </i>
    <i r="1">
      <x v="11"/>
    </i>
    <i>
      <x v="171"/>
    </i>
    <i r="1">
      <x v="11"/>
    </i>
    <i>
      <x v="172"/>
    </i>
    <i r="1">
      <x v="11"/>
    </i>
    <i>
      <x v="173"/>
    </i>
    <i r="1">
      <x v="11"/>
    </i>
    <i>
      <x v="174"/>
    </i>
    <i r="1">
      <x v="11"/>
    </i>
    <i>
      <x v="175"/>
    </i>
    <i r="1">
      <x v="11"/>
    </i>
    <i>
      <x v="176"/>
    </i>
    <i r="1">
      <x v="11"/>
    </i>
    <i>
      <x v="177"/>
    </i>
    <i r="1">
      <x v="8"/>
    </i>
    <i r="1">
      <x v="9"/>
    </i>
    <i>
      <x v="178"/>
    </i>
    <i r="1">
      <x v="11"/>
    </i>
    <i>
      <x v="179"/>
    </i>
    <i r="1">
      <x v="6"/>
    </i>
    <i>
      <x v="180"/>
    </i>
    <i r="1">
      <x v="6"/>
    </i>
    <i>
      <x v="181"/>
    </i>
    <i r="1">
      <x v="11"/>
    </i>
    <i r="1">
      <x v="12"/>
    </i>
    <i>
      <x v="182"/>
    </i>
    <i r="1">
      <x v="11"/>
    </i>
    <i>
      <x v="183"/>
    </i>
    <i r="1">
      <x v="12"/>
    </i>
    <i>
      <x v="184"/>
    </i>
    <i r="1">
      <x v="6"/>
    </i>
    <i>
      <x v="185"/>
    </i>
    <i r="1">
      <x v="6"/>
    </i>
    <i>
      <x v="186"/>
    </i>
    <i r="1">
      <x v="11"/>
    </i>
    <i>
      <x v="187"/>
    </i>
    <i r="1">
      <x v="10"/>
    </i>
    <i>
      <x v="188"/>
    </i>
    <i r="1">
      <x v="1"/>
    </i>
    <i>
      <x v="189"/>
    </i>
    <i r="1">
      <x v="11"/>
    </i>
    <i>
      <x v="190"/>
    </i>
    <i r="1">
      <x v="11"/>
    </i>
    <i>
      <x v="191"/>
    </i>
    <i r="1">
      <x v="11"/>
    </i>
    <i>
      <x v="192"/>
    </i>
    <i r="1">
      <x v="11"/>
    </i>
    <i>
      <x v="193"/>
    </i>
    <i r="1">
      <x v="6"/>
    </i>
    <i>
      <x v="194"/>
    </i>
    <i r="1">
      <x v="3"/>
    </i>
    <i>
      <x v="195"/>
    </i>
    <i r="1">
      <x v="11"/>
    </i>
    <i>
      <x v="196"/>
    </i>
    <i r="1">
      <x v="3"/>
    </i>
    <i>
      <x v="197"/>
    </i>
    <i r="1">
      <x v="6"/>
    </i>
    <i>
      <x v="198"/>
    </i>
    <i r="1">
      <x v="11"/>
    </i>
    <i>
      <x v="199"/>
    </i>
    <i r="1">
      <x v="11"/>
    </i>
    <i>
      <x v="200"/>
    </i>
    <i r="1">
      <x v="11"/>
    </i>
    <i>
      <x v="201"/>
    </i>
    <i r="1">
      <x v="9"/>
    </i>
    <i>
      <x v="202"/>
    </i>
    <i r="1">
      <x v="11"/>
    </i>
    <i>
      <x v="203"/>
    </i>
    <i r="1">
      <x v="11"/>
    </i>
    <i>
      <x v="204"/>
    </i>
    <i r="1">
      <x v="11"/>
    </i>
    <i>
      <x v="205"/>
    </i>
    <i r="1">
      <x v="9"/>
    </i>
    <i>
      <x v="206"/>
    </i>
    <i r="1">
      <x v="11"/>
    </i>
    <i>
      <x v="207"/>
    </i>
    <i r="1">
      <x v="11"/>
    </i>
    <i>
      <x v="208"/>
    </i>
    <i r="1">
      <x v="11"/>
    </i>
    <i>
      <x v="209"/>
    </i>
    <i r="1">
      <x v="11"/>
    </i>
    <i>
      <x v="210"/>
    </i>
    <i r="1">
      <x v="11"/>
    </i>
    <i>
      <x v="211"/>
    </i>
    <i r="1">
      <x v="1"/>
    </i>
    <i>
      <x v="212"/>
    </i>
    <i r="1">
      <x/>
    </i>
    <i r="1">
      <x v="4"/>
    </i>
    <i>
      <x v="213"/>
    </i>
    <i r="1">
      <x v="11"/>
    </i>
    <i>
      <x v="214"/>
    </i>
    <i r="1">
      <x v="11"/>
    </i>
    <i>
      <x v="215"/>
    </i>
    <i r="1">
      <x v="11"/>
    </i>
    <i>
      <x v="216"/>
    </i>
    <i r="1">
      <x v="9"/>
    </i>
    <i>
      <x v="217"/>
    </i>
    <i r="1">
      <x v="6"/>
    </i>
    <i>
      <x v="218"/>
    </i>
    <i r="1">
      <x v="1"/>
    </i>
    <i>
      <x v="219"/>
    </i>
    <i r="1">
      <x v="11"/>
    </i>
    <i>
      <x v="220"/>
    </i>
    <i r="1">
      <x v="11"/>
    </i>
    <i>
      <x v="221"/>
    </i>
    <i r="1">
      <x v="11"/>
    </i>
    <i>
      <x v="222"/>
    </i>
    <i r="1">
      <x v="6"/>
    </i>
    <i>
      <x v="223"/>
    </i>
    <i r="1">
      <x v="1"/>
    </i>
    <i>
      <x v="224"/>
    </i>
    <i r="1">
      <x v="6"/>
    </i>
    <i>
      <x v="225"/>
    </i>
    <i r="1">
      <x v="6"/>
    </i>
    <i>
      <x v="226"/>
    </i>
    <i r="1">
      <x v="6"/>
    </i>
    <i>
      <x v="227"/>
    </i>
    <i r="1">
      <x v="6"/>
    </i>
    <i>
      <x v="228"/>
    </i>
    <i r="1">
      <x v="6"/>
    </i>
    <i>
      <x v="229"/>
    </i>
    <i r="1">
      <x v="6"/>
    </i>
    <i>
      <x v="230"/>
    </i>
    <i r="1">
      <x v="6"/>
    </i>
    <i>
      <x v="231"/>
    </i>
    <i r="1">
      <x v="6"/>
    </i>
    <i>
      <x v="232"/>
    </i>
    <i r="1">
      <x v="6"/>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41">
    <format dxfId="294">
      <pivotArea field="4" type="button" dataOnly="0" labelOnly="1" outline="0" axis="axisRow" fieldPosition="0"/>
    </format>
    <format dxfId="293">
      <pivotArea dataOnly="0" labelOnly="1" outline="0" fieldPosition="0">
        <references count="1">
          <reference field="4294967294" count="4">
            <x v="0"/>
            <x v="1"/>
            <x v="2"/>
            <x v="3"/>
          </reference>
        </references>
      </pivotArea>
    </format>
    <format dxfId="292">
      <pivotArea field="4" type="button" dataOnly="0" labelOnly="1" outline="0" axis="axisRow" fieldPosition="0"/>
    </format>
    <format dxfId="291">
      <pivotArea dataOnly="0" labelOnly="1" outline="0" fieldPosition="0">
        <references count="1">
          <reference field="4294967294" count="4">
            <x v="0"/>
            <x v="1"/>
            <x v="2"/>
            <x v="3"/>
          </reference>
        </references>
      </pivotArea>
    </format>
    <format dxfId="290">
      <pivotArea field="4" type="button" dataOnly="0" labelOnly="1" outline="0" axis="axisRow" fieldPosition="0"/>
    </format>
    <format dxfId="289">
      <pivotArea dataOnly="0" labelOnly="1" outline="0" fieldPosition="0">
        <references count="1">
          <reference field="4294967294" count="4">
            <x v="0"/>
            <x v="1"/>
            <x v="2"/>
            <x v="3"/>
          </reference>
        </references>
      </pivotArea>
    </format>
    <format dxfId="288">
      <pivotArea type="all" dataOnly="0" outline="0" fieldPosition="0"/>
    </format>
    <format dxfId="287">
      <pivotArea outline="0" collapsedLevelsAreSubtotals="1" fieldPosition="0"/>
    </format>
    <format dxfId="286">
      <pivotArea field="4" type="button" dataOnly="0" labelOnly="1" outline="0" axis="axisRow" fieldPosition="0"/>
    </format>
    <format dxfId="285">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84">
      <pivotArea dataOnly="0" labelOnly="1" fieldPosition="0">
        <references count="1">
          <reference field="4"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83">
      <pivotArea dataOnly="0" labelOnly="1" fieldPosition="0">
        <references count="1">
          <reference field="4"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82">
      <pivotArea dataOnly="0" labelOnly="1" fieldPosition="0">
        <references count="1">
          <reference field="4"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81">
      <pivotArea dataOnly="0" labelOnly="1" fieldPosition="0">
        <references count="1">
          <reference field="4" count="24">
            <x v="200"/>
            <x v="201"/>
            <x v="202"/>
            <x v="203"/>
            <x v="204"/>
            <x v="205"/>
            <x v="206"/>
            <x v="207"/>
            <x v="208"/>
            <x v="209"/>
            <x v="210"/>
            <x v="211"/>
            <x v="212"/>
            <x v="213"/>
            <x v="214"/>
            <x v="215"/>
            <x v="216"/>
            <x v="217"/>
            <x v="218"/>
            <x v="219"/>
            <x v="220"/>
            <x v="221"/>
            <x v="222"/>
            <x v="223"/>
          </reference>
        </references>
      </pivotArea>
    </format>
    <format dxfId="280">
      <pivotArea dataOnly="0" labelOnly="1" grandRow="1" outline="0" fieldPosition="0"/>
    </format>
    <format dxfId="279">
      <pivotArea dataOnly="0" labelOnly="1" fieldPosition="0">
        <references count="2">
          <reference field="2" count="1">
            <x v="3"/>
          </reference>
          <reference field="4" count="1" selected="0">
            <x v="0"/>
          </reference>
        </references>
      </pivotArea>
    </format>
    <format dxfId="278">
      <pivotArea dataOnly="0" labelOnly="1" fieldPosition="0">
        <references count="2">
          <reference field="2" count="1">
            <x v="6"/>
          </reference>
          <reference field="4" count="1" selected="0">
            <x v="1"/>
          </reference>
        </references>
      </pivotArea>
    </format>
    <format dxfId="277">
      <pivotArea dataOnly="0" labelOnly="1" fieldPosition="0">
        <references count="2">
          <reference field="2" count="1">
            <x v="6"/>
          </reference>
          <reference field="4" count="1" selected="0">
            <x v="2"/>
          </reference>
        </references>
      </pivotArea>
    </format>
    <format dxfId="276">
      <pivotArea dataOnly="0" labelOnly="1" fieldPosition="0">
        <references count="2">
          <reference field="2" count="1">
            <x v="11"/>
          </reference>
          <reference field="4" count="1" selected="0">
            <x v="3"/>
          </reference>
        </references>
      </pivotArea>
    </format>
    <format dxfId="275">
      <pivotArea dataOnly="0" labelOnly="1" fieldPosition="0">
        <references count="2">
          <reference field="2" count="1">
            <x v="11"/>
          </reference>
          <reference field="4" count="1" selected="0">
            <x v="4"/>
          </reference>
        </references>
      </pivotArea>
    </format>
    <format dxfId="274">
      <pivotArea dataOnly="0" labelOnly="1" fieldPosition="0">
        <references count="2">
          <reference field="2" count="2">
            <x v="12"/>
            <x v="14"/>
          </reference>
          <reference field="4" count="1" selected="0">
            <x v="5"/>
          </reference>
        </references>
      </pivotArea>
    </format>
    <format dxfId="273">
      <pivotArea dataOnly="0" labelOnly="1" fieldPosition="0">
        <references count="2">
          <reference field="2" count="1">
            <x v="11"/>
          </reference>
          <reference field="4" count="1" selected="0">
            <x v="6"/>
          </reference>
        </references>
      </pivotArea>
    </format>
    <format dxfId="272">
      <pivotArea dataOnly="0" labelOnly="1" fieldPosition="0">
        <references count="2">
          <reference field="2" count="1">
            <x v="11"/>
          </reference>
          <reference field="4" count="1" selected="0">
            <x v="7"/>
          </reference>
        </references>
      </pivotArea>
    </format>
    <format dxfId="271">
      <pivotArea dataOnly="0" labelOnly="1" fieldPosition="0">
        <references count="2">
          <reference field="2" count="1">
            <x v="6"/>
          </reference>
          <reference field="4" count="1" selected="0">
            <x v="8"/>
          </reference>
        </references>
      </pivotArea>
    </format>
    <format dxfId="270">
      <pivotArea dataOnly="0" labelOnly="1" fieldPosition="0">
        <references count="2">
          <reference field="2" count="1">
            <x v="11"/>
          </reference>
          <reference field="4" count="1" selected="0">
            <x v="9"/>
          </reference>
        </references>
      </pivotArea>
    </format>
    <format dxfId="269">
      <pivotArea dataOnly="0" labelOnly="1" fieldPosition="0">
        <references count="2">
          <reference field="2" count="1">
            <x v="9"/>
          </reference>
          <reference field="4" count="1" selected="0">
            <x v="10"/>
          </reference>
        </references>
      </pivotArea>
    </format>
    <format dxfId="268">
      <pivotArea dataOnly="0" labelOnly="1" fieldPosition="0">
        <references count="2">
          <reference field="2" count="1">
            <x v="6"/>
          </reference>
          <reference field="4" count="1" selected="0">
            <x v="11"/>
          </reference>
        </references>
      </pivotArea>
    </format>
    <format dxfId="267">
      <pivotArea dataOnly="0" labelOnly="1" fieldPosition="0">
        <references count="2">
          <reference field="2" count="1">
            <x v="8"/>
          </reference>
          <reference field="4" count="1" selected="0">
            <x v="12"/>
          </reference>
        </references>
      </pivotArea>
    </format>
    <format dxfId="266">
      <pivotArea dataOnly="0" labelOnly="1" fieldPosition="0">
        <references count="2">
          <reference field="2" count="1">
            <x v="4"/>
          </reference>
          <reference field="4" count="1" selected="0">
            <x v="13"/>
          </reference>
        </references>
      </pivotArea>
    </format>
    <format dxfId="265">
      <pivotArea dataOnly="0" labelOnly="1" fieldPosition="0">
        <references count="2">
          <reference field="2" count="1">
            <x v="11"/>
          </reference>
          <reference field="4" count="1" selected="0">
            <x v="14"/>
          </reference>
        </references>
      </pivotArea>
    </format>
    <format dxfId="264">
      <pivotArea dataOnly="0" labelOnly="1" fieldPosition="0">
        <references count="2">
          <reference field="2" count="1">
            <x v="11"/>
          </reference>
          <reference field="4" count="1" selected="0">
            <x v="15"/>
          </reference>
        </references>
      </pivotArea>
    </format>
    <format dxfId="263">
      <pivotArea dataOnly="0" labelOnly="1" fieldPosition="0">
        <references count="2">
          <reference field="2" count="1">
            <x v="11"/>
          </reference>
          <reference field="4" count="1" selected="0">
            <x v="16"/>
          </reference>
        </references>
      </pivotArea>
    </format>
    <format dxfId="262">
      <pivotArea dataOnly="0" labelOnly="1" fieldPosition="0">
        <references count="2">
          <reference field="2" count="1">
            <x v="11"/>
          </reference>
          <reference field="4" count="1" selected="0">
            <x v="17"/>
          </reference>
        </references>
      </pivotArea>
    </format>
    <format dxfId="261">
      <pivotArea dataOnly="0" labelOnly="1" fieldPosition="0">
        <references count="2">
          <reference field="2" count="1">
            <x v="11"/>
          </reference>
          <reference field="4" count="1" selected="0">
            <x v="18"/>
          </reference>
        </references>
      </pivotArea>
    </format>
    <format dxfId="260">
      <pivotArea dataOnly="0" labelOnly="1" fieldPosition="0">
        <references count="2">
          <reference field="2" count="1">
            <x v="11"/>
          </reference>
          <reference field="4" count="1" selected="0">
            <x v="19"/>
          </reference>
        </references>
      </pivotArea>
    </format>
    <format dxfId="259">
      <pivotArea dataOnly="0" labelOnly="1" fieldPosition="0">
        <references count="2">
          <reference field="2" count="1">
            <x v="11"/>
          </reference>
          <reference field="4" count="1" selected="0">
            <x v="20"/>
          </reference>
        </references>
      </pivotArea>
    </format>
    <format dxfId="258">
      <pivotArea dataOnly="0" labelOnly="1" fieldPosition="0">
        <references count="2">
          <reference field="2" count="1">
            <x v="4"/>
          </reference>
          <reference field="4" count="1" selected="0">
            <x v="21"/>
          </reference>
        </references>
      </pivotArea>
    </format>
    <format dxfId="257">
      <pivotArea dataOnly="0" labelOnly="1" fieldPosition="0">
        <references count="2">
          <reference field="2" count="1">
            <x v="6"/>
          </reference>
          <reference field="4" count="1" selected="0">
            <x v="22"/>
          </reference>
        </references>
      </pivotArea>
    </format>
    <format dxfId="256">
      <pivotArea dataOnly="0" labelOnly="1" fieldPosition="0">
        <references count="2">
          <reference field="2" count="1">
            <x v="11"/>
          </reference>
          <reference field="4" count="1" selected="0">
            <x v="23"/>
          </reference>
        </references>
      </pivotArea>
    </format>
    <format dxfId="255">
      <pivotArea dataOnly="0" labelOnly="1" fieldPosition="0">
        <references count="2">
          <reference field="2" count="1">
            <x v="11"/>
          </reference>
          <reference field="4" count="1" selected="0">
            <x v="24"/>
          </reference>
        </references>
      </pivotArea>
    </format>
    <format dxfId="254">
      <pivotArea dataOnly="0" labelOnly="1" fieldPosition="0">
        <references count="2">
          <reference field="2" count="2">
            <x v="6"/>
            <x v="9"/>
          </reference>
          <reference field="4" count="1" selected="0">
            <x v="25"/>
          </reference>
        </references>
      </pivotArea>
    </format>
    <format dxfId="253">
      <pivotArea dataOnly="0" labelOnly="1" fieldPosition="0">
        <references count="2">
          <reference field="2" count="1">
            <x v="11"/>
          </reference>
          <reference field="4" count="1" selected="0">
            <x v="26"/>
          </reference>
        </references>
      </pivotArea>
    </format>
    <format dxfId="252">
      <pivotArea dataOnly="0" labelOnly="1" fieldPosition="0">
        <references count="2">
          <reference field="2" count="1">
            <x v="6"/>
          </reference>
          <reference field="4" count="1" selected="0">
            <x v="27"/>
          </reference>
        </references>
      </pivotArea>
    </format>
    <format dxfId="251">
      <pivotArea dataOnly="0" labelOnly="1" fieldPosition="0">
        <references count="2">
          <reference field="2" count="1">
            <x v="6"/>
          </reference>
          <reference field="4" count="1" selected="0">
            <x v="28"/>
          </reference>
        </references>
      </pivotArea>
    </format>
    <format dxfId="250">
      <pivotArea dataOnly="0" labelOnly="1" fieldPosition="0">
        <references count="2">
          <reference field="2" count="1">
            <x v="11"/>
          </reference>
          <reference field="4" count="1" selected="0">
            <x v="29"/>
          </reference>
        </references>
      </pivotArea>
    </format>
    <format dxfId="249">
      <pivotArea dataOnly="0" labelOnly="1" fieldPosition="0">
        <references count="2">
          <reference field="2" count="1">
            <x v="6"/>
          </reference>
          <reference field="4" count="1" selected="0">
            <x v="30"/>
          </reference>
        </references>
      </pivotArea>
    </format>
    <format dxfId="248">
      <pivotArea dataOnly="0" labelOnly="1" fieldPosition="0">
        <references count="2">
          <reference field="2" count="1">
            <x v="6"/>
          </reference>
          <reference field="4" count="1" selected="0">
            <x v="31"/>
          </reference>
        </references>
      </pivotArea>
    </format>
    <format dxfId="247">
      <pivotArea dataOnly="0" labelOnly="1" fieldPosition="0">
        <references count="2">
          <reference field="2" count="1">
            <x v="6"/>
          </reference>
          <reference field="4" count="1" selected="0">
            <x v="32"/>
          </reference>
        </references>
      </pivotArea>
    </format>
    <format dxfId="246">
      <pivotArea dataOnly="0" labelOnly="1" fieldPosition="0">
        <references count="2">
          <reference field="2" count="1">
            <x v="11"/>
          </reference>
          <reference field="4" count="1" selected="0">
            <x v="33"/>
          </reference>
        </references>
      </pivotArea>
    </format>
    <format dxfId="245">
      <pivotArea dataOnly="0" labelOnly="1" fieldPosition="0">
        <references count="2">
          <reference field="2" count="1">
            <x v="11"/>
          </reference>
          <reference field="4" count="1" selected="0">
            <x v="34"/>
          </reference>
        </references>
      </pivotArea>
    </format>
    <format dxfId="244">
      <pivotArea dataOnly="0" labelOnly="1" fieldPosition="0">
        <references count="2">
          <reference field="2" count="1">
            <x v="11"/>
          </reference>
          <reference field="4" count="1" selected="0">
            <x v="35"/>
          </reference>
        </references>
      </pivotArea>
    </format>
    <format dxfId="243">
      <pivotArea dataOnly="0" labelOnly="1" fieldPosition="0">
        <references count="2">
          <reference field="2" count="1">
            <x v="2"/>
          </reference>
          <reference field="4" count="1" selected="0">
            <x v="36"/>
          </reference>
        </references>
      </pivotArea>
    </format>
    <format dxfId="242">
      <pivotArea dataOnly="0" labelOnly="1" fieldPosition="0">
        <references count="2">
          <reference field="2" count="1">
            <x v="6"/>
          </reference>
          <reference field="4" count="1" selected="0">
            <x v="37"/>
          </reference>
        </references>
      </pivotArea>
    </format>
    <format dxfId="241">
      <pivotArea dataOnly="0" labelOnly="1" fieldPosition="0">
        <references count="2">
          <reference field="2" count="1">
            <x v="11"/>
          </reference>
          <reference field="4" count="1" selected="0">
            <x v="38"/>
          </reference>
        </references>
      </pivotArea>
    </format>
    <format dxfId="240">
      <pivotArea dataOnly="0" labelOnly="1" fieldPosition="0">
        <references count="2">
          <reference field="2" count="3">
            <x v="5"/>
            <x v="6"/>
            <x v="9"/>
          </reference>
          <reference field="4" count="1" selected="0">
            <x v="39"/>
          </reference>
        </references>
      </pivotArea>
    </format>
    <format dxfId="239">
      <pivotArea dataOnly="0" labelOnly="1" fieldPosition="0">
        <references count="2">
          <reference field="2" count="1">
            <x v="11"/>
          </reference>
          <reference field="4" count="1" selected="0">
            <x v="40"/>
          </reference>
        </references>
      </pivotArea>
    </format>
    <format dxfId="238">
      <pivotArea dataOnly="0" labelOnly="1" fieldPosition="0">
        <references count="2">
          <reference field="2" count="1">
            <x v="11"/>
          </reference>
          <reference field="4" count="1" selected="0">
            <x v="41"/>
          </reference>
        </references>
      </pivotArea>
    </format>
    <format dxfId="237">
      <pivotArea dataOnly="0" labelOnly="1" fieldPosition="0">
        <references count="2">
          <reference field="2" count="1">
            <x v="11"/>
          </reference>
          <reference field="4" count="1" selected="0">
            <x v="42"/>
          </reference>
        </references>
      </pivotArea>
    </format>
    <format dxfId="236">
      <pivotArea dataOnly="0" labelOnly="1" fieldPosition="0">
        <references count="2">
          <reference field="2" count="1">
            <x v="11"/>
          </reference>
          <reference field="4" count="1" selected="0">
            <x v="43"/>
          </reference>
        </references>
      </pivotArea>
    </format>
    <format dxfId="235">
      <pivotArea dataOnly="0" labelOnly="1" fieldPosition="0">
        <references count="2">
          <reference field="2" count="1">
            <x v="11"/>
          </reference>
          <reference field="4" count="1" selected="0">
            <x v="44"/>
          </reference>
        </references>
      </pivotArea>
    </format>
    <format dxfId="234">
      <pivotArea dataOnly="0" labelOnly="1" fieldPosition="0">
        <references count="2">
          <reference field="2" count="1">
            <x v="11"/>
          </reference>
          <reference field="4" count="1" selected="0">
            <x v="45"/>
          </reference>
        </references>
      </pivotArea>
    </format>
    <format dxfId="233">
      <pivotArea dataOnly="0" labelOnly="1" fieldPosition="0">
        <references count="2">
          <reference field="2" count="1">
            <x v="6"/>
          </reference>
          <reference field="4" count="1" selected="0">
            <x v="46"/>
          </reference>
        </references>
      </pivotArea>
    </format>
    <format dxfId="232">
      <pivotArea dataOnly="0" labelOnly="1" fieldPosition="0">
        <references count="2">
          <reference field="2" count="1">
            <x v="4"/>
          </reference>
          <reference field="4" count="1" selected="0">
            <x v="47"/>
          </reference>
        </references>
      </pivotArea>
    </format>
    <format dxfId="231">
      <pivotArea dataOnly="0" labelOnly="1" fieldPosition="0">
        <references count="2">
          <reference field="2" count="1">
            <x v="11"/>
          </reference>
          <reference field="4" count="1" selected="0">
            <x v="48"/>
          </reference>
        </references>
      </pivotArea>
    </format>
    <format dxfId="230">
      <pivotArea dataOnly="0" labelOnly="1" fieldPosition="0">
        <references count="2">
          <reference field="2" count="1">
            <x v="11"/>
          </reference>
          <reference field="4" count="1" selected="0">
            <x v="49"/>
          </reference>
        </references>
      </pivotArea>
    </format>
    <format dxfId="229">
      <pivotArea dataOnly="0" labelOnly="1" fieldPosition="0">
        <references count="2">
          <reference field="2" count="1">
            <x v="11"/>
          </reference>
          <reference field="4" count="1" selected="0">
            <x v="50"/>
          </reference>
        </references>
      </pivotArea>
    </format>
    <format dxfId="228">
      <pivotArea dataOnly="0" labelOnly="1" fieldPosition="0">
        <references count="2">
          <reference field="2" count="1">
            <x v="6"/>
          </reference>
          <reference field="4" count="1" selected="0">
            <x v="51"/>
          </reference>
        </references>
      </pivotArea>
    </format>
    <format dxfId="227">
      <pivotArea dataOnly="0" labelOnly="1" fieldPosition="0">
        <references count="2">
          <reference field="2" count="2">
            <x v="6"/>
            <x v="11"/>
          </reference>
          <reference field="4" count="1" selected="0">
            <x v="52"/>
          </reference>
        </references>
      </pivotArea>
    </format>
    <format dxfId="226">
      <pivotArea dataOnly="0" labelOnly="1" fieldPosition="0">
        <references count="2">
          <reference field="2" count="1">
            <x v="11"/>
          </reference>
          <reference field="4" count="1" selected="0">
            <x v="53"/>
          </reference>
        </references>
      </pivotArea>
    </format>
    <format dxfId="225">
      <pivotArea dataOnly="0" labelOnly="1" fieldPosition="0">
        <references count="2">
          <reference field="2" count="1">
            <x v="6"/>
          </reference>
          <reference field="4" count="1" selected="0">
            <x v="54"/>
          </reference>
        </references>
      </pivotArea>
    </format>
    <format dxfId="224">
      <pivotArea dataOnly="0" labelOnly="1" fieldPosition="0">
        <references count="2">
          <reference field="2" count="1">
            <x v="11"/>
          </reference>
          <reference field="4" count="1" selected="0">
            <x v="55"/>
          </reference>
        </references>
      </pivotArea>
    </format>
    <format dxfId="223">
      <pivotArea dataOnly="0" labelOnly="1" fieldPosition="0">
        <references count="2">
          <reference field="2" count="1">
            <x v="11"/>
          </reference>
          <reference field="4" count="1" selected="0">
            <x v="56"/>
          </reference>
        </references>
      </pivotArea>
    </format>
    <format dxfId="222">
      <pivotArea dataOnly="0" labelOnly="1" fieldPosition="0">
        <references count="2">
          <reference field="2" count="1">
            <x v="11"/>
          </reference>
          <reference field="4" count="1" selected="0">
            <x v="57"/>
          </reference>
        </references>
      </pivotArea>
    </format>
    <format dxfId="221">
      <pivotArea dataOnly="0" labelOnly="1" fieldPosition="0">
        <references count="2">
          <reference field="2" count="1">
            <x v="11"/>
          </reference>
          <reference field="4" count="1" selected="0">
            <x v="58"/>
          </reference>
        </references>
      </pivotArea>
    </format>
    <format dxfId="220">
      <pivotArea dataOnly="0" labelOnly="1" fieldPosition="0">
        <references count="2">
          <reference field="2" count="1">
            <x v="4"/>
          </reference>
          <reference field="4" count="1" selected="0">
            <x v="59"/>
          </reference>
        </references>
      </pivotArea>
    </format>
    <format dxfId="219">
      <pivotArea dataOnly="0" labelOnly="1" fieldPosition="0">
        <references count="2">
          <reference field="2" count="1">
            <x v="11"/>
          </reference>
          <reference field="4" count="1" selected="0">
            <x v="60"/>
          </reference>
        </references>
      </pivotArea>
    </format>
    <format dxfId="218">
      <pivotArea dataOnly="0" labelOnly="1" fieldPosition="0">
        <references count="2">
          <reference field="2" count="1">
            <x v="11"/>
          </reference>
          <reference field="4" count="1" selected="0">
            <x v="61"/>
          </reference>
        </references>
      </pivotArea>
    </format>
    <format dxfId="217">
      <pivotArea dataOnly="0" labelOnly="1" fieldPosition="0">
        <references count="2">
          <reference field="2" count="1">
            <x v="11"/>
          </reference>
          <reference field="4" count="1" selected="0">
            <x v="62"/>
          </reference>
        </references>
      </pivotArea>
    </format>
    <format dxfId="216">
      <pivotArea dataOnly="0" labelOnly="1" fieldPosition="0">
        <references count="2">
          <reference field="2" count="1">
            <x v="11"/>
          </reference>
          <reference field="4" count="1" selected="0">
            <x v="63"/>
          </reference>
        </references>
      </pivotArea>
    </format>
    <format dxfId="215">
      <pivotArea dataOnly="0" labelOnly="1" fieldPosition="0">
        <references count="2">
          <reference field="2" count="1">
            <x v="7"/>
          </reference>
          <reference field="4" count="1" selected="0">
            <x v="64"/>
          </reference>
        </references>
      </pivotArea>
    </format>
    <format dxfId="214">
      <pivotArea dataOnly="0" labelOnly="1" fieldPosition="0">
        <references count="2">
          <reference field="2" count="1">
            <x v="11"/>
          </reference>
          <reference field="4" count="1" selected="0">
            <x v="65"/>
          </reference>
        </references>
      </pivotArea>
    </format>
    <format dxfId="213">
      <pivotArea dataOnly="0" labelOnly="1" fieldPosition="0">
        <references count="2">
          <reference field="2" count="1">
            <x v="11"/>
          </reference>
          <reference field="4" count="1" selected="0">
            <x v="66"/>
          </reference>
        </references>
      </pivotArea>
    </format>
    <format dxfId="212">
      <pivotArea dataOnly="0" labelOnly="1" fieldPosition="0">
        <references count="2">
          <reference field="2" count="1">
            <x v="11"/>
          </reference>
          <reference field="4" count="1" selected="0">
            <x v="67"/>
          </reference>
        </references>
      </pivotArea>
    </format>
    <format dxfId="211">
      <pivotArea dataOnly="0" labelOnly="1" fieldPosition="0">
        <references count="2">
          <reference field="2" count="1">
            <x v="11"/>
          </reference>
          <reference field="4" count="1" selected="0">
            <x v="68"/>
          </reference>
        </references>
      </pivotArea>
    </format>
    <format dxfId="210">
      <pivotArea dataOnly="0" labelOnly="1" fieldPosition="0">
        <references count="2">
          <reference field="2" count="1">
            <x v="11"/>
          </reference>
          <reference field="4" count="1" selected="0">
            <x v="69"/>
          </reference>
        </references>
      </pivotArea>
    </format>
    <format dxfId="209">
      <pivotArea dataOnly="0" labelOnly="1" fieldPosition="0">
        <references count="2">
          <reference field="2" count="1">
            <x v="11"/>
          </reference>
          <reference field="4" count="1" selected="0">
            <x v="70"/>
          </reference>
        </references>
      </pivotArea>
    </format>
    <format dxfId="208">
      <pivotArea dataOnly="0" labelOnly="1" fieldPosition="0">
        <references count="2">
          <reference field="2" count="1">
            <x v="11"/>
          </reference>
          <reference field="4" count="1" selected="0">
            <x v="71"/>
          </reference>
        </references>
      </pivotArea>
    </format>
    <format dxfId="207">
      <pivotArea dataOnly="0" labelOnly="1" fieldPosition="0">
        <references count="2">
          <reference field="2" count="1">
            <x v="11"/>
          </reference>
          <reference field="4" count="1" selected="0">
            <x v="72"/>
          </reference>
        </references>
      </pivotArea>
    </format>
    <format dxfId="206">
      <pivotArea dataOnly="0" labelOnly="1" fieldPosition="0">
        <references count="2">
          <reference field="2" count="1">
            <x v="11"/>
          </reference>
          <reference field="4" count="1" selected="0">
            <x v="73"/>
          </reference>
        </references>
      </pivotArea>
    </format>
    <format dxfId="205">
      <pivotArea dataOnly="0" labelOnly="1" fieldPosition="0">
        <references count="2">
          <reference field="2" count="1">
            <x v="11"/>
          </reference>
          <reference field="4" count="1" selected="0">
            <x v="74"/>
          </reference>
        </references>
      </pivotArea>
    </format>
    <format dxfId="204">
      <pivotArea dataOnly="0" labelOnly="1" fieldPosition="0">
        <references count="2">
          <reference field="2" count="1">
            <x v="11"/>
          </reference>
          <reference field="4" count="1" selected="0">
            <x v="75"/>
          </reference>
        </references>
      </pivotArea>
    </format>
    <format dxfId="203">
      <pivotArea dataOnly="0" labelOnly="1" fieldPosition="0">
        <references count="2">
          <reference field="2" count="1">
            <x v="11"/>
          </reference>
          <reference field="4" count="1" selected="0">
            <x v="76"/>
          </reference>
        </references>
      </pivotArea>
    </format>
    <format dxfId="202">
      <pivotArea dataOnly="0" labelOnly="1" fieldPosition="0">
        <references count="2">
          <reference field="2" count="1">
            <x v="11"/>
          </reference>
          <reference field="4" count="1" selected="0">
            <x v="77"/>
          </reference>
        </references>
      </pivotArea>
    </format>
    <format dxfId="201">
      <pivotArea dataOnly="0" labelOnly="1" fieldPosition="0">
        <references count="2">
          <reference field="2" count="1">
            <x v="9"/>
          </reference>
          <reference field="4" count="1" selected="0">
            <x v="78"/>
          </reference>
        </references>
      </pivotArea>
    </format>
    <format dxfId="200">
      <pivotArea dataOnly="0" labelOnly="1" fieldPosition="0">
        <references count="2">
          <reference field="2" count="1">
            <x v="11"/>
          </reference>
          <reference field="4" count="1" selected="0">
            <x v="79"/>
          </reference>
        </references>
      </pivotArea>
    </format>
    <format dxfId="199">
      <pivotArea dataOnly="0" labelOnly="1" fieldPosition="0">
        <references count="2">
          <reference field="2" count="1">
            <x v="11"/>
          </reference>
          <reference field="4" count="1" selected="0">
            <x v="80"/>
          </reference>
        </references>
      </pivotArea>
    </format>
    <format dxfId="198">
      <pivotArea dataOnly="0" labelOnly="1" fieldPosition="0">
        <references count="2">
          <reference field="2" count="1">
            <x v="6"/>
          </reference>
          <reference field="4" count="1" selected="0">
            <x v="81"/>
          </reference>
        </references>
      </pivotArea>
    </format>
    <format dxfId="197">
      <pivotArea dataOnly="0" labelOnly="1" fieldPosition="0">
        <references count="2">
          <reference field="2" count="1">
            <x v="1"/>
          </reference>
          <reference field="4" count="1" selected="0">
            <x v="82"/>
          </reference>
        </references>
      </pivotArea>
    </format>
    <format dxfId="196">
      <pivotArea dataOnly="0" labelOnly="1" fieldPosition="0">
        <references count="2">
          <reference field="2" count="1">
            <x v="11"/>
          </reference>
          <reference field="4" count="1" selected="0">
            <x v="83"/>
          </reference>
        </references>
      </pivotArea>
    </format>
    <format dxfId="195">
      <pivotArea dataOnly="0" labelOnly="1" fieldPosition="0">
        <references count="2">
          <reference field="2" count="1">
            <x v="11"/>
          </reference>
          <reference field="4" count="1" selected="0">
            <x v="84"/>
          </reference>
        </references>
      </pivotArea>
    </format>
    <format dxfId="194">
      <pivotArea dataOnly="0" labelOnly="1" fieldPosition="0">
        <references count="2">
          <reference field="2" count="2">
            <x v="6"/>
            <x v="9"/>
          </reference>
          <reference field="4" count="1" selected="0">
            <x v="85"/>
          </reference>
        </references>
      </pivotArea>
    </format>
    <format dxfId="193">
      <pivotArea dataOnly="0" labelOnly="1" fieldPosition="0">
        <references count="2">
          <reference field="2" count="1">
            <x v="6"/>
          </reference>
          <reference field="4" count="1" selected="0">
            <x v="86"/>
          </reference>
        </references>
      </pivotArea>
    </format>
    <format dxfId="192">
      <pivotArea dataOnly="0" labelOnly="1" fieldPosition="0">
        <references count="2">
          <reference field="2" count="1">
            <x v="11"/>
          </reference>
          <reference field="4" count="1" selected="0">
            <x v="87"/>
          </reference>
        </references>
      </pivotArea>
    </format>
    <format dxfId="191">
      <pivotArea dataOnly="0" labelOnly="1" fieldPosition="0">
        <references count="2">
          <reference field="2" count="1">
            <x v="11"/>
          </reference>
          <reference field="4" count="1" selected="0">
            <x v="88"/>
          </reference>
        </references>
      </pivotArea>
    </format>
    <format dxfId="190">
      <pivotArea dataOnly="0" labelOnly="1" fieldPosition="0">
        <references count="2">
          <reference field="2" count="1">
            <x v="11"/>
          </reference>
          <reference field="4" count="1" selected="0">
            <x v="89"/>
          </reference>
        </references>
      </pivotArea>
    </format>
    <format dxfId="189">
      <pivotArea dataOnly="0" labelOnly="1" fieldPosition="0">
        <references count="2">
          <reference field="2" count="1">
            <x v="2"/>
          </reference>
          <reference field="4" count="1" selected="0">
            <x v="90"/>
          </reference>
        </references>
      </pivotArea>
    </format>
    <format dxfId="188">
      <pivotArea dataOnly="0" labelOnly="1" fieldPosition="0">
        <references count="2">
          <reference field="2" count="1">
            <x v="11"/>
          </reference>
          <reference field="4" count="1" selected="0">
            <x v="91"/>
          </reference>
        </references>
      </pivotArea>
    </format>
    <format dxfId="187">
      <pivotArea dataOnly="0" labelOnly="1" fieldPosition="0">
        <references count="2">
          <reference field="2" count="1">
            <x v="11"/>
          </reference>
          <reference field="4" count="1" selected="0">
            <x v="92"/>
          </reference>
        </references>
      </pivotArea>
    </format>
    <format dxfId="186">
      <pivotArea dataOnly="0" labelOnly="1" fieldPosition="0">
        <references count="2">
          <reference field="2" count="1">
            <x v="6"/>
          </reference>
          <reference field="4" count="1" selected="0">
            <x v="93"/>
          </reference>
        </references>
      </pivotArea>
    </format>
    <format dxfId="185">
      <pivotArea dataOnly="0" labelOnly="1" fieldPosition="0">
        <references count="2">
          <reference field="2" count="1">
            <x v="11"/>
          </reference>
          <reference field="4" count="1" selected="0">
            <x v="94"/>
          </reference>
        </references>
      </pivotArea>
    </format>
    <format dxfId="184">
      <pivotArea dataOnly="0" labelOnly="1" fieldPosition="0">
        <references count="2">
          <reference field="2" count="1">
            <x v="9"/>
          </reference>
          <reference field="4" count="1" selected="0">
            <x v="95"/>
          </reference>
        </references>
      </pivotArea>
    </format>
    <format dxfId="183">
      <pivotArea dataOnly="0" labelOnly="1" fieldPosition="0">
        <references count="2">
          <reference field="2" count="1">
            <x v="11"/>
          </reference>
          <reference field="4" count="1" selected="0">
            <x v="96"/>
          </reference>
        </references>
      </pivotArea>
    </format>
    <format dxfId="182">
      <pivotArea dataOnly="0" labelOnly="1" fieldPosition="0">
        <references count="2">
          <reference field="2" count="1">
            <x v="11"/>
          </reference>
          <reference field="4" count="1" selected="0">
            <x v="97"/>
          </reference>
        </references>
      </pivotArea>
    </format>
    <format dxfId="181">
      <pivotArea dataOnly="0" labelOnly="1" fieldPosition="0">
        <references count="2">
          <reference field="2" count="1">
            <x v="11"/>
          </reference>
          <reference field="4" count="1" selected="0">
            <x v="98"/>
          </reference>
        </references>
      </pivotArea>
    </format>
    <format dxfId="180">
      <pivotArea dataOnly="0" labelOnly="1" fieldPosition="0">
        <references count="2">
          <reference field="2" count="1">
            <x v="11"/>
          </reference>
          <reference field="4" count="1" selected="0">
            <x v="99"/>
          </reference>
        </references>
      </pivotArea>
    </format>
    <format dxfId="179">
      <pivotArea dataOnly="0" labelOnly="1" fieldPosition="0">
        <references count="2">
          <reference field="2" count="2">
            <x v="11"/>
            <x v="12"/>
          </reference>
          <reference field="4" count="1" selected="0">
            <x v="100"/>
          </reference>
        </references>
      </pivotArea>
    </format>
    <format dxfId="178">
      <pivotArea dataOnly="0" labelOnly="1" fieldPosition="0">
        <references count="2">
          <reference field="2" count="1">
            <x v="6"/>
          </reference>
          <reference field="4" count="1" selected="0">
            <x v="101"/>
          </reference>
        </references>
      </pivotArea>
    </format>
    <format dxfId="177">
      <pivotArea dataOnly="0" labelOnly="1" fieldPosition="0">
        <references count="2">
          <reference field="2" count="1">
            <x v="1"/>
          </reference>
          <reference field="4" count="1" selected="0">
            <x v="102"/>
          </reference>
        </references>
      </pivotArea>
    </format>
    <format dxfId="176">
      <pivotArea dataOnly="0" labelOnly="1" fieldPosition="0">
        <references count="2">
          <reference field="2" count="1">
            <x v="11"/>
          </reference>
          <reference field="4" count="1" selected="0">
            <x v="103"/>
          </reference>
        </references>
      </pivotArea>
    </format>
    <format dxfId="175">
      <pivotArea dataOnly="0" labelOnly="1" fieldPosition="0">
        <references count="2">
          <reference field="2" count="1">
            <x v="11"/>
          </reference>
          <reference field="4" count="1" selected="0">
            <x v="104"/>
          </reference>
        </references>
      </pivotArea>
    </format>
    <format dxfId="174">
      <pivotArea dataOnly="0" labelOnly="1" fieldPosition="0">
        <references count="2">
          <reference field="2" count="1">
            <x v="11"/>
          </reference>
          <reference field="4" count="1" selected="0">
            <x v="105"/>
          </reference>
        </references>
      </pivotArea>
    </format>
    <format dxfId="173">
      <pivotArea dataOnly="0" labelOnly="1" fieldPosition="0">
        <references count="2">
          <reference field="2" count="1">
            <x v="6"/>
          </reference>
          <reference field="4" count="1" selected="0">
            <x v="106"/>
          </reference>
        </references>
      </pivotArea>
    </format>
    <format dxfId="172">
      <pivotArea dataOnly="0" labelOnly="1" fieldPosition="0">
        <references count="2">
          <reference field="2" count="1">
            <x v="6"/>
          </reference>
          <reference field="4" count="1" selected="0">
            <x v="107"/>
          </reference>
        </references>
      </pivotArea>
    </format>
    <format dxfId="171">
      <pivotArea dataOnly="0" labelOnly="1" fieldPosition="0">
        <references count="2">
          <reference field="2" count="1">
            <x v="11"/>
          </reference>
          <reference field="4" count="1" selected="0">
            <x v="108"/>
          </reference>
        </references>
      </pivotArea>
    </format>
    <format dxfId="170">
      <pivotArea dataOnly="0" labelOnly="1" fieldPosition="0">
        <references count="2">
          <reference field="2" count="1">
            <x v="1"/>
          </reference>
          <reference field="4" count="1" selected="0">
            <x v="109"/>
          </reference>
        </references>
      </pivotArea>
    </format>
    <format dxfId="169">
      <pivotArea dataOnly="0" labelOnly="1" fieldPosition="0">
        <references count="2">
          <reference field="2" count="1">
            <x v="1"/>
          </reference>
          <reference field="4" count="1" selected="0">
            <x v="110"/>
          </reference>
        </references>
      </pivotArea>
    </format>
    <format dxfId="168">
      <pivotArea dataOnly="0" labelOnly="1" fieldPosition="0">
        <references count="2">
          <reference field="2" count="1">
            <x v="6"/>
          </reference>
          <reference field="4" count="1" selected="0">
            <x v="111"/>
          </reference>
        </references>
      </pivotArea>
    </format>
    <format dxfId="167">
      <pivotArea dataOnly="0" labelOnly="1" fieldPosition="0">
        <references count="2">
          <reference field="2" count="1">
            <x v="11"/>
          </reference>
          <reference field="4" count="1" selected="0">
            <x v="112"/>
          </reference>
        </references>
      </pivotArea>
    </format>
    <format dxfId="166">
      <pivotArea dataOnly="0" labelOnly="1" fieldPosition="0">
        <references count="2">
          <reference field="2" count="1">
            <x v="11"/>
          </reference>
          <reference field="4" count="1" selected="0">
            <x v="113"/>
          </reference>
        </references>
      </pivotArea>
    </format>
    <format dxfId="165">
      <pivotArea dataOnly="0" labelOnly="1" fieldPosition="0">
        <references count="2">
          <reference field="2" count="1">
            <x v="11"/>
          </reference>
          <reference field="4" count="1" selected="0">
            <x v="114"/>
          </reference>
        </references>
      </pivotArea>
    </format>
    <format dxfId="164">
      <pivotArea dataOnly="0" labelOnly="1" fieldPosition="0">
        <references count="2">
          <reference field="2" count="1">
            <x v="11"/>
          </reference>
          <reference field="4" count="1" selected="0">
            <x v="115"/>
          </reference>
        </references>
      </pivotArea>
    </format>
    <format dxfId="163">
      <pivotArea dataOnly="0" labelOnly="1" fieldPosition="0">
        <references count="2">
          <reference field="2" count="1">
            <x v="11"/>
          </reference>
          <reference field="4" count="1" selected="0">
            <x v="116"/>
          </reference>
        </references>
      </pivotArea>
    </format>
    <format dxfId="162">
      <pivotArea dataOnly="0" labelOnly="1" fieldPosition="0">
        <references count="2">
          <reference field="2" count="2">
            <x v="9"/>
            <x v="11"/>
          </reference>
          <reference field="4" count="1" selected="0">
            <x v="117"/>
          </reference>
        </references>
      </pivotArea>
    </format>
    <format dxfId="161">
      <pivotArea dataOnly="0" labelOnly="1" fieldPosition="0">
        <references count="2">
          <reference field="2" count="1">
            <x v="11"/>
          </reference>
          <reference field="4" count="1" selected="0">
            <x v="118"/>
          </reference>
        </references>
      </pivotArea>
    </format>
    <format dxfId="160">
      <pivotArea dataOnly="0" labelOnly="1" fieldPosition="0">
        <references count="2">
          <reference field="2" count="1">
            <x v="11"/>
          </reference>
          <reference field="4" count="1" selected="0">
            <x v="119"/>
          </reference>
        </references>
      </pivotArea>
    </format>
    <format dxfId="159">
      <pivotArea dataOnly="0" labelOnly="1" fieldPosition="0">
        <references count="2">
          <reference field="2" count="1">
            <x v="3"/>
          </reference>
          <reference field="4" count="1" selected="0">
            <x v="120"/>
          </reference>
        </references>
      </pivotArea>
    </format>
    <format dxfId="158">
      <pivotArea dataOnly="0" labelOnly="1" fieldPosition="0">
        <references count="2">
          <reference field="2" count="1">
            <x v="11"/>
          </reference>
          <reference field="4" count="1" selected="0">
            <x v="121"/>
          </reference>
        </references>
      </pivotArea>
    </format>
    <format dxfId="157">
      <pivotArea dataOnly="0" labelOnly="1" fieldPosition="0">
        <references count="2">
          <reference field="2" count="1">
            <x v="6"/>
          </reference>
          <reference field="4" count="1" selected="0">
            <x v="122"/>
          </reference>
        </references>
      </pivotArea>
    </format>
    <format dxfId="156">
      <pivotArea dataOnly="0" labelOnly="1" fieldPosition="0">
        <references count="2">
          <reference field="2" count="1">
            <x v="11"/>
          </reference>
          <reference field="4" count="1" selected="0">
            <x v="123"/>
          </reference>
        </references>
      </pivotArea>
    </format>
    <format dxfId="155">
      <pivotArea dataOnly="0" labelOnly="1" fieldPosition="0">
        <references count="2">
          <reference field="2" count="1">
            <x v="6"/>
          </reference>
          <reference field="4" count="1" selected="0">
            <x v="124"/>
          </reference>
        </references>
      </pivotArea>
    </format>
    <format dxfId="154">
      <pivotArea dataOnly="0" labelOnly="1" fieldPosition="0">
        <references count="2">
          <reference field="2" count="1">
            <x v="6"/>
          </reference>
          <reference field="4" count="1" selected="0">
            <x v="125"/>
          </reference>
        </references>
      </pivotArea>
    </format>
    <format dxfId="153">
      <pivotArea dataOnly="0" labelOnly="1" fieldPosition="0">
        <references count="2">
          <reference field="2" count="1">
            <x v="11"/>
          </reference>
          <reference field="4" count="1" selected="0">
            <x v="126"/>
          </reference>
        </references>
      </pivotArea>
    </format>
    <format dxfId="152">
      <pivotArea dataOnly="0" labelOnly="1" fieldPosition="0">
        <references count="2">
          <reference field="2" count="1">
            <x v="11"/>
          </reference>
          <reference field="4" count="1" selected="0">
            <x v="127"/>
          </reference>
        </references>
      </pivotArea>
    </format>
    <format dxfId="151">
      <pivotArea dataOnly="0" labelOnly="1" fieldPosition="0">
        <references count="2">
          <reference field="2" count="1">
            <x v="11"/>
          </reference>
          <reference field="4" count="1" selected="0">
            <x v="128"/>
          </reference>
        </references>
      </pivotArea>
    </format>
    <format dxfId="150">
      <pivotArea dataOnly="0" labelOnly="1" fieldPosition="0">
        <references count="2">
          <reference field="2" count="1">
            <x v="11"/>
          </reference>
          <reference field="4" count="1" selected="0">
            <x v="129"/>
          </reference>
        </references>
      </pivotArea>
    </format>
    <format dxfId="149">
      <pivotArea dataOnly="0" labelOnly="1" fieldPosition="0">
        <references count="2">
          <reference field="2" count="1">
            <x v="11"/>
          </reference>
          <reference field="4" count="1" selected="0">
            <x v="130"/>
          </reference>
        </references>
      </pivotArea>
    </format>
    <format dxfId="148">
      <pivotArea dataOnly="0" labelOnly="1" fieldPosition="0">
        <references count="2">
          <reference field="2" count="1">
            <x v="11"/>
          </reference>
          <reference field="4" count="1" selected="0">
            <x v="131"/>
          </reference>
        </references>
      </pivotArea>
    </format>
    <format dxfId="147">
      <pivotArea dataOnly="0" labelOnly="1" fieldPosition="0">
        <references count="2">
          <reference field="2" count="1">
            <x v="6"/>
          </reference>
          <reference field="4" count="1" selected="0">
            <x v="132"/>
          </reference>
        </references>
      </pivotArea>
    </format>
    <format dxfId="146">
      <pivotArea dataOnly="0" labelOnly="1" fieldPosition="0">
        <references count="2">
          <reference field="2" count="1">
            <x v="11"/>
          </reference>
          <reference field="4" count="1" selected="0">
            <x v="133"/>
          </reference>
        </references>
      </pivotArea>
    </format>
    <format dxfId="145">
      <pivotArea dataOnly="0" labelOnly="1" fieldPosition="0">
        <references count="2">
          <reference field="2" count="1">
            <x v="6"/>
          </reference>
          <reference field="4" count="1" selected="0">
            <x v="134"/>
          </reference>
        </references>
      </pivotArea>
    </format>
    <format dxfId="144">
      <pivotArea dataOnly="0" labelOnly="1" fieldPosition="0">
        <references count="2">
          <reference field="2" count="1">
            <x v="3"/>
          </reference>
          <reference field="4" count="1" selected="0">
            <x v="135"/>
          </reference>
        </references>
      </pivotArea>
    </format>
    <format dxfId="143">
      <pivotArea dataOnly="0" labelOnly="1" fieldPosition="0">
        <references count="2">
          <reference field="2" count="1">
            <x v="13"/>
          </reference>
          <reference field="4" count="1" selected="0">
            <x v="136"/>
          </reference>
        </references>
      </pivotArea>
    </format>
    <format dxfId="142">
      <pivotArea dataOnly="0" labelOnly="1" fieldPosition="0">
        <references count="2">
          <reference field="2" count="1">
            <x v="6"/>
          </reference>
          <reference field="4" count="1" selected="0">
            <x v="137"/>
          </reference>
        </references>
      </pivotArea>
    </format>
    <format dxfId="141">
      <pivotArea dataOnly="0" labelOnly="1" fieldPosition="0">
        <references count="2">
          <reference field="2" count="1">
            <x v="11"/>
          </reference>
          <reference field="4" count="1" selected="0">
            <x v="138"/>
          </reference>
        </references>
      </pivotArea>
    </format>
    <format dxfId="140">
      <pivotArea dataOnly="0" labelOnly="1" fieldPosition="0">
        <references count="2">
          <reference field="2" count="1">
            <x v="6"/>
          </reference>
          <reference field="4" count="1" selected="0">
            <x v="139"/>
          </reference>
        </references>
      </pivotArea>
    </format>
    <format dxfId="139">
      <pivotArea dataOnly="0" labelOnly="1" fieldPosition="0">
        <references count="2">
          <reference field="2" count="1">
            <x v="11"/>
          </reference>
          <reference field="4" count="1" selected="0">
            <x v="140"/>
          </reference>
        </references>
      </pivotArea>
    </format>
    <format dxfId="138">
      <pivotArea dataOnly="0" labelOnly="1" fieldPosition="0">
        <references count="2">
          <reference field="2" count="1">
            <x v="11"/>
          </reference>
          <reference field="4" count="1" selected="0">
            <x v="141"/>
          </reference>
        </references>
      </pivotArea>
    </format>
    <format dxfId="137">
      <pivotArea dataOnly="0" labelOnly="1" fieldPosition="0">
        <references count="2">
          <reference field="2" count="1">
            <x v="11"/>
          </reference>
          <reference field="4" count="1" selected="0">
            <x v="142"/>
          </reference>
        </references>
      </pivotArea>
    </format>
    <format dxfId="136">
      <pivotArea dataOnly="0" labelOnly="1" fieldPosition="0">
        <references count="2">
          <reference field="2" count="1">
            <x v="11"/>
          </reference>
          <reference field="4" count="1" selected="0">
            <x v="143"/>
          </reference>
        </references>
      </pivotArea>
    </format>
    <format dxfId="135">
      <pivotArea dataOnly="0" labelOnly="1" fieldPosition="0">
        <references count="2">
          <reference field="2" count="1">
            <x v="11"/>
          </reference>
          <reference field="4" count="1" selected="0">
            <x v="144"/>
          </reference>
        </references>
      </pivotArea>
    </format>
    <format dxfId="134">
      <pivotArea dataOnly="0" labelOnly="1" fieldPosition="0">
        <references count="2">
          <reference field="2" count="1">
            <x v="1"/>
          </reference>
          <reference field="4" count="1" selected="0">
            <x v="145"/>
          </reference>
        </references>
      </pivotArea>
    </format>
    <format dxfId="133">
      <pivotArea dataOnly="0" labelOnly="1" fieldPosition="0">
        <references count="2">
          <reference field="2" count="1">
            <x v="11"/>
          </reference>
          <reference field="4" count="1" selected="0">
            <x v="146"/>
          </reference>
        </references>
      </pivotArea>
    </format>
    <format dxfId="132">
      <pivotArea dataOnly="0" labelOnly="1" fieldPosition="0">
        <references count="2">
          <reference field="2" count="1">
            <x v="6"/>
          </reference>
          <reference field="4" count="1" selected="0">
            <x v="147"/>
          </reference>
        </references>
      </pivotArea>
    </format>
    <format dxfId="131">
      <pivotArea dataOnly="0" labelOnly="1" fieldPosition="0">
        <references count="2">
          <reference field="2" count="1">
            <x v="11"/>
          </reference>
          <reference field="4" count="1" selected="0">
            <x v="148"/>
          </reference>
        </references>
      </pivotArea>
    </format>
    <format dxfId="130">
      <pivotArea dataOnly="0" labelOnly="1" fieldPosition="0">
        <references count="2">
          <reference field="2" count="1">
            <x v="11"/>
          </reference>
          <reference field="4" count="1" selected="0">
            <x v="149"/>
          </reference>
        </references>
      </pivotArea>
    </format>
    <format dxfId="129">
      <pivotArea dataOnly="0" labelOnly="1" fieldPosition="0">
        <references count="2">
          <reference field="2" count="1">
            <x v="8"/>
          </reference>
          <reference field="4" count="1" selected="0">
            <x v="150"/>
          </reference>
        </references>
      </pivotArea>
    </format>
    <format dxfId="128">
      <pivotArea dataOnly="0" labelOnly="1" fieldPosition="0">
        <references count="2">
          <reference field="2" count="1">
            <x v="11"/>
          </reference>
          <reference field="4" count="1" selected="0">
            <x v="151"/>
          </reference>
        </references>
      </pivotArea>
    </format>
    <format dxfId="127">
      <pivotArea dataOnly="0" labelOnly="1" fieldPosition="0">
        <references count="2">
          <reference field="2" count="1">
            <x v="11"/>
          </reference>
          <reference field="4" count="1" selected="0">
            <x v="152"/>
          </reference>
        </references>
      </pivotArea>
    </format>
    <format dxfId="126">
      <pivotArea dataOnly="0" labelOnly="1" fieldPosition="0">
        <references count="2">
          <reference field="2" count="1">
            <x v="3"/>
          </reference>
          <reference field="4" count="1" selected="0">
            <x v="153"/>
          </reference>
        </references>
      </pivotArea>
    </format>
    <format dxfId="125">
      <pivotArea dataOnly="0" labelOnly="1" fieldPosition="0">
        <references count="2">
          <reference field="2" count="1">
            <x v="6"/>
          </reference>
          <reference field="4" count="1" selected="0">
            <x v="154"/>
          </reference>
        </references>
      </pivotArea>
    </format>
    <format dxfId="124">
      <pivotArea dataOnly="0" labelOnly="1" fieldPosition="0">
        <references count="2">
          <reference field="2" count="1">
            <x v="11"/>
          </reference>
          <reference field="4" count="1" selected="0">
            <x v="155"/>
          </reference>
        </references>
      </pivotArea>
    </format>
    <format dxfId="123">
      <pivotArea dataOnly="0" labelOnly="1" fieldPosition="0">
        <references count="2">
          <reference field="2" count="1">
            <x v="11"/>
          </reference>
          <reference field="4" count="1" selected="0">
            <x v="156"/>
          </reference>
        </references>
      </pivotArea>
    </format>
    <format dxfId="122">
      <pivotArea dataOnly="0" labelOnly="1" fieldPosition="0">
        <references count="2">
          <reference field="2" count="1">
            <x v="11"/>
          </reference>
          <reference field="4" count="1" selected="0">
            <x v="157"/>
          </reference>
        </references>
      </pivotArea>
    </format>
    <format dxfId="121">
      <pivotArea dataOnly="0" labelOnly="1" fieldPosition="0">
        <references count="2">
          <reference field="2" count="1">
            <x v="11"/>
          </reference>
          <reference field="4" count="1" selected="0">
            <x v="158"/>
          </reference>
        </references>
      </pivotArea>
    </format>
    <format dxfId="120">
      <pivotArea dataOnly="0" labelOnly="1" fieldPosition="0">
        <references count="2">
          <reference field="2" count="1">
            <x v="11"/>
          </reference>
          <reference field="4" count="1" selected="0">
            <x v="159"/>
          </reference>
        </references>
      </pivotArea>
    </format>
    <format dxfId="119">
      <pivotArea dataOnly="0" labelOnly="1" fieldPosition="0">
        <references count="2">
          <reference field="2" count="1">
            <x v="11"/>
          </reference>
          <reference field="4" count="1" selected="0">
            <x v="160"/>
          </reference>
        </references>
      </pivotArea>
    </format>
    <format dxfId="118">
      <pivotArea dataOnly="0" labelOnly="1" fieldPosition="0">
        <references count="2">
          <reference field="2" count="1">
            <x v="11"/>
          </reference>
          <reference field="4" count="1" selected="0">
            <x v="161"/>
          </reference>
        </references>
      </pivotArea>
    </format>
    <format dxfId="117">
      <pivotArea dataOnly="0" labelOnly="1" fieldPosition="0">
        <references count="2">
          <reference field="2" count="1">
            <x v="6"/>
          </reference>
          <reference field="4" count="1" selected="0">
            <x v="162"/>
          </reference>
        </references>
      </pivotArea>
    </format>
    <format dxfId="116">
      <pivotArea dataOnly="0" labelOnly="1" fieldPosition="0">
        <references count="2">
          <reference field="2" count="1">
            <x v="6"/>
          </reference>
          <reference field="4" count="1" selected="0">
            <x v="163"/>
          </reference>
        </references>
      </pivotArea>
    </format>
    <format dxfId="115">
      <pivotArea dataOnly="0" labelOnly="1" fieldPosition="0">
        <references count="2">
          <reference field="2" count="1">
            <x v="11"/>
          </reference>
          <reference field="4" count="1" selected="0">
            <x v="164"/>
          </reference>
        </references>
      </pivotArea>
    </format>
    <format dxfId="114">
      <pivotArea dataOnly="0" labelOnly="1" fieldPosition="0">
        <references count="2">
          <reference field="2" count="1">
            <x v="6"/>
          </reference>
          <reference field="4" count="1" selected="0">
            <x v="165"/>
          </reference>
        </references>
      </pivotArea>
    </format>
    <format dxfId="113">
      <pivotArea dataOnly="0" labelOnly="1" fieldPosition="0">
        <references count="2">
          <reference field="2" count="1">
            <x v="11"/>
          </reference>
          <reference field="4" count="1" selected="0">
            <x v="166"/>
          </reference>
        </references>
      </pivotArea>
    </format>
    <format dxfId="112">
      <pivotArea dataOnly="0" labelOnly="1" fieldPosition="0">
        <references count="2">
          <reference field="2" count="1">
            <x v="11"/>
          </reference>
          <reference field="4" count="1" selected="0">
            <x v="167"/>
          </reference>
        </references>
      </pivotArea>
    </format>
    <format dxfId="111">
      <pivotArea dataOnly="0" labelOnly="1" fieldPosition="0">
        <references count="2">
          <reference field="2" count="1">
            <x v="11"/>
          </reference>
          <reference field="4" count="1" selected="0">
            <x v="168"/>
          </reference>
        </references>
      </pivotArea>
    </format>
    <format dxfId="110">
      <pivotArea dataOnly="0" labelOnly="1" fieldPosition="0">
        <references count="2">
          <reference field="2" count="1">
            <x v="11"/>
          </reference>
          <reference field="4" count="1" selected="0">
            <x v="169"/>
          </reference>
        </references>
      </pivotArea>
    </format>
    <format dxfId="109">
      <pivotArea dataOnly="0" labelOnly="1" fieldPosition="0">
        <references count="2">
          <reference field="2" count="1">
            <x v="11"/>
          </reference>
          <reference field="4" count="1" selected="0">
            <x v="170"/>
          </reference>
        </references>
      </pivotArea>
    </format>
    <format dxfId="108">
      <pivotArea dataOnly="0" labelOnly="1" fieldPosition="0">
        <references count="2">
          <reference field="2" count="1">
            <x v="11"/>
          </reference>
          <reference field="4" count="1" selected="0">
            <x v="171"/>
          </reference>
        </references>
      </pivotArea>
    </format>
    <format dxfId="107">
      <pivotArea dataOnly="0" labelOnly="1" fieldPosition="0">
        <references count="2">
          <reference field="2" count="1">
            <x v="11"/>
          </reference>
          <reference field="4" count="1" selected="0">
            <x v="172"/>
          </reference>
        </references>
      </pivotArea>
    </format>
    <format dxfId="106">
      <pivotArea dataOnly="0" labelOnly="1" fieldPosition="0">
        <references count="2">
          <reference field="2" count="1">
            <x v="11"/>
          </reference>
          <reference field="4" count="1" selected="0">
            <x v="173"/>
          </reference>
        </references>
      </pivotArea>
    </format>
    <format dxfId="105">
      <pivotArea dataOnly="0" labelOnly="1" fieldPosition="0">
        <references count="2">
          <reference field="2" count="1">
            <x v="11"/>
          </reference>
          <reference field="4" count="1" selected="0">
            <x v="174"/>
          </reference>
        </references>
      </pivotArea>
    </format>
    <format dxfId="104">
      <pivotArea dataOnly="0" labelOnly="1" fieldPosition="0">
        <references count="2">
          <reference field="2" count="1">
            <x v="11"/>
          </reference>
          <reference field="4" count="1" selected="0">
            <x v="175"/>
          </reference>
        </references>
      </pivotArea>
    </format>
    <format dxfId="103">
      <pivotArea dataOnly="0" labelOnly="1" fieldPosition="0">
        <references count="2">
          <reference field="2" count="1">
            <x v="11"/>
          </reference>
          <reference field="4" count="1" selected="0">
            <x v="176"/>
          </reference>
        </references>
      </pivotArea>
    </format>
    <format dxfId="102">
      <pivotArea dataOnly="0" labelOnly="1" fieldPosition="0">
        <references count="2">
          <reference field="2" count="2">
            <x v="8"/>
            <x v="9"/>
          </reference>
          <reference field="4" count="1" selected="0">
            <x v="177"/>
          </reference>
        </references>
      </pivotArea>
    </format>
    <format dxfId="101">
      <pivotArea dataOnly="0" labelOnly="1" fieldPosition="0">
        <references count="2">
          <reference field="2" count="1">
            <x v="11"/>
          </reference>
          <reference field="4" count="1" selected="0">
            <x v="178"/>
          </reference>
        </references>
      </pivotArea>
    </format>
    <format dxfId="100">
      <pivotArea dataOnly="0" labelOnly="1" fieldPosition="0">
        <references count="2">
          <reference field="2" count="1">
            <x v="6"/>
          </reference>
          <reference field="4" count="1" selected="0">
            <x v="179"/>
          </reference>
        </references>
      </pivotArea>
    </format>
    <format dxfId="99">
      <pivotArea dataOnly="0" labelOnly="1" fieldPosition="0">
        <references count="2">
          <reference field="2" count="1">
            <x v="6"/>
          </reference>
          <reference field="4" count="1" selected="0">
            <x v="180"/>
          </reference>
        </references>
      </pivotArea>
    </format>
    <format dxfId="98">
      <pivotArea dataOnly="0" labelOnly="1" fieldPosition="0">
        <references count="2">
          <reference field="2" count="2">
            <x v="11"/>
            <x v="12"/>
          </reference>
          <reference field="4" count="1" selected="0">
            <x v="181"/>
          </reference>
        </references>
      </pivotArea>
    </format>
    <format dxfId="97">
      <pivotArea dataOnly="0" labelOnly="1" fieldPosition="0">
        <references count="2">
          <reference field="2" count="1">
            <x v="11"/>
          </reference>
          <reference field="4" count="1" selected="0">
            <x v="182"/>
          </reference>
        </references>
      </pivotArea>
    </format>
    <format dxfId="96">
      <pivotArea dataOnly="0" labelOnly="1" fieldPosition="0">
        <references count="2">
          <reference field="2" count="1">
            <x v="12"/>
          </reference>
          <reference field="4" count="1" selected="0">
            <x v="183"/>
          </reference>
        </references>
      </pivotArea>
    </format>
    <format dxfId="95">
      <pivotArea dataOnly="0" labelOnly="1" fieldPosition="0">
        <references count="2">
          <reference field="2" count="1">
            <x v="6"/>
          </reference>
          <reference field="4" count="1" selected="0">
            <x v="184"/>
          </reference>
        </references>
      </pivotArea>
    </format>
    <format dxfId="94">
      <pivotArea dataOnly="0" labelOnly="1" fieldPosition="0">
        <references count="2">
          <reference field="2" count="1">
            <x v="6"/>
          </reference>
          <reference field="4" count="1" selected="0">
            <x v="185"/>
          </reference>
        </references>
      </pivotArea>
    </format>
    <format dxfId="93">
      <pivotArea dataOnly="0" labelOnly="1" fieldPosition="0">
        <references count="2">
          <reference field="2" count="1">
            <x v="11"/>
          </reference>
          <reference field="4" count="1" selected="0">
            <x v="186"/>
          </reference>
        </references>
      </pivotArea>
    </format>
    <format dxfId="92">
      <pivotArea dataOnly="0" labelOnly="1" fieldPosition="0">
        <references count="2">
          <reference field="2" count="1">
            <x v="10"/>
          </reference>
          <reference field="4" count="1" selected="0">
            <x v="187"/>
          </reference>
        </references>
      </pivotArea>
    </format>
    <format dxfId="91">
      <pivotArea dataOnly="0" labelOnly="1" fieldPosition="0">
        <references count="2">
          <reference field="2" count="1">
            <x v="1"/>
          </reference>
          <reference field="4" count="1" selected="0">
            <x v="188"/>
          </reference>
        </references>
      </pivotArea>
    </format>
    <format dxfId="90">
      <pivotArea dataOnly="0" labelOnly="1" fieldPosition="0">
        <references count="2">
          <reference field="2" count="1">
            <x v="11"/>
          </reference>
          <reference field="4" count="1" selected="0">
            <x v="189"/>
          </reference>
        </references>
      </pivotArea>
    </format>
    <format dxfId="89">
      <pivotArea dataOnly="0" labelOnly="1" fieldPosition="0">
        <references count="2">
          <reference field="2" count="1">
            <x v="11"/>
          </reference>
          <reference field="4" count="1" selected="0">
            <x v="190"/>
          </reference>
        </references>
      </pivotArea>
    </format>
    <format dxfId="88">
      <pivotArea dataOnly="0" labelOnly="1" fieldPosition="0">
        <references count="2">
          <reference field="2" count="1">
            <x v="11"/>
          </reference>
          <reference field="4" count="1" selected="0">
            <x v="191"/>
          </reference>
        </references>
      </pivotArea>
    </format>
    <format dxfId="87">
      <pivotArea dataOnly="0" labelOnly="1" fieldPosition="0">
        <references count="2">
          <reference field="2" count="1">
            <x v="11"/>
          </reference>
          <reference field="4" count="1" selected="0">
            <x v="192"/>
          </reference>
        </references>
      </pivotArea>
    </format>
    <format dxfId="86">
      <pivotArea dataOnly="0" labelOnly="1" fieldPosition="0">
        <references count="2">
          <reference field="2" count="1">
            <x v="6"/>
          </reference>
          <reference field="4" count="1" selected="0">
            <x v="193"/>
          </reference>
        </references>
      </pivotArea>
    </format>
    <format dxfId="85">
      <pivotArea dataOnly="0" labelOnly="1" fieldPosition="0">
        <references count="2">
          <reference field="2" count="1">
            <x v="3"/>
          </reference>
          <reference field="4" count="1" selected="0">
            <x v="194"/>
          </reference>
        </references>
      </pivotArea>
    </format>
    <format dxfId="84">
      <pivotArea dataOnly="0" labelOnly="1" fieldPosition="0">
        <references count="2">
          <reference field="2" count="1">
            <x v="11"/>
          </reference>
          <reference field="4" count="1" selected="0">
            <x v="195"/>
          </reference>
        </references>
      </pivotArea>
    </format>
    <format dxfId="83">
      <pivotArea dataOnly="0" labelOnly="1" fieldPosition="0">
        <references count="2">
          <reference field="2" count="1">
            <x v="3"/>
          </reference>
          <reference field="4" count="1" selected="0">
            <x v="196"/>
          </reference>
        </references>
      </pivotArea>
    </format>
    <format dxfId="82">
      <pivotArea dataOnly="0" labelOnly="1" fieldPosition="0">
        <references count="2">
          <reference field="2" count="1">
            <x v="6"/>
          </reference>
          <reference field="4" count="1" selected="0">
            <x v="197"/>
          </reference>
        </references>
      </pivotArea>
    </format>
    <format dxfId="81">
      <pivotArea dataOnly="0" labelOnly="1" fieldPosition="0">
        <references count="2">
          <reference field="2" count="1">
            <x v="11"/>
          </reference>
          <reference field="4" count="1" selected="0">
            <x v="198"/>
          </reference>
        </references>
      </pivotArea>
    </format>
    <format dxfId="80">
      <pivotArea dataOnly="0" labelOnly="1" fieldPosition="0">
        <references count="2">
          <reference field="2" count="1">
            <x v="11"/>
          </reference>
          <reference field="4" count="1" selected="0">
            <x v="199"/>
          </reference>
        </references>
      </pivotArea>
    </format>
    <format dxfId="79">
      <pivotArea dataOnly="0" labelOnly="1" fieldPosition="0">
        <references count="2">
          <reference field="2" count="1">
            <x v="11"/>
          </reference>
          <reference field="4" count="1" selected="0">
            <x v="200"/>
          </reference>
        </references>
      </pivotArea>
    </format>
    <format dxfId="78">
      <pivotArea dataOnly="0" labelOnly="1" fieldPosition="0">
        <references count="2">
          <reference field="2" count="1">
            <x v="9"/>
          </reference>
          <reference field="4" count="1" selected="0">
            <x v="201"/>
          </reference>
        </references>
      </pivotArea>
    </format>
    <format dxfId="77">
      <pivotArea dataOnly="0" labelOnly="1" fieldPosition="0">
        <references count="2">
          <reference field="2" count="1">
            <x v="11"/>
          </reference>
          <reference field="4" count="1" selected="0">
            <x v="202"/>
          </reference>
        </references>
      </pivotArea>
    </format>
    <format dxfId="76">
      <pivotArea dataOnly="0" labelOnly="1" fieldPosition="0">
        <references count="2">
          <reference field="2" count="1">
            <x v="11"/>
          </reference>
          <reference field="4" count="1" selected="0">
            <x v="203"/>
          </reference>
        </references>
      </pivotArea>
    </format>
    <format dxfId="75">
      <pivotArea dataOnly="0" labelOnly="1" fieldPosition="0">
        <references count="2">
          <reference field="2" count="1">
            <x v="11"/>
          </reference>
          <reference field="4" count="1" selected="0">
            <x v="204"/>
          </reference>
        </references>
      </pivotArea>
    </format>
    <format dxfId="74">
      <pivotArea dataOnly="0" labelOnly="1" fieldPosition="0">
        <references count="2">
          <reference field="2" count="1">
            <x v="9"/>
          </reference>
          <reference field="4" count="1" selected="0">
            <x v="205"/>
          </reference>
        </references>
      </pivotArea>
    </format>
    <format dxfId="73">
      <pivotArea dataOnly="0" labelOnly="1" fieldPosition="0">
        <references count="2">
          <reference field="2" count="1">
            <x v="11"/>
          </reference>
          <reference field="4" count="1" selected="0">
            <x v="206"/>
          </reference>
        </references>
      </pivotArea>
    </format>
    <format dxfId="72">
      <pivotArea dataOnly="0" labelOnly="1" fieldPosition="0">
        <references count="2">
          <reference field="2" count="1">
            <x v="11"/>
          </reference>
          <reference field="4" count="1" selected="0">
            <x v="207"/>
          </reference>
        </references>
      </pivotArea>
    </format>
    <format dxfId="71">
      <pivotArea dataOnly="0" labelOnly="1" fieldPosition="0">
        <references count="2">
          <reference field="2" count="1">
            <x v="11"/>
          </reference>
          <reference field="4" count="1" selected="0">
            <x v="208"/>
          </reference>
        </references>
      </pivotArea>
    </format>
    <format dxfId="70">
      <pivotArea dataOnly="0" labelOnly="1" fieldPosition="0">
        <references count="2">
          <reference field="2" count="1">
            <x v="11"/>
          </reference>
          <reference field="4" count="1" selected="0">
            <x v="209"/>
          </reference>
        </references>
      </pivotArea>
    </format>
    <format dxfId="69">
      <pivotArea dataOnly="0" labelOnly="1" fieldPosition="0">
        <references count="2">
          <reference field="2" count="1">
            <x v="11"/>
          </reference>
          <reference field="4" count="1" selected="0">
            <x v="210"/>
          </reference>
        </references>
      </pivotArea>
    </format>
    <format dxfId="68">
      <pivotArea dataOnly="0" labelOnly="1" fieldPosition="0">
        <references count="2">
          <reference field="2" count="1">
            <x v="1"/>
          </reference>
          <reference field="4" count="1" selected="0">
            <x v="211"/>
          </reference>
        </references>
      </pivotArea>
    </format>
    <format dxfId="67">
      <pivotArea dataOnly="0" labelOnly="1" fieldPosition="0">
        <references count="2">
          <reference field="2" count="2">
            <x v="0"/>
            <x v="4"/>
          </reference>
          <reference field="4" count="1" selected="0">
            <x v="212"/>
          </reference>
        </references>
      </pivotArea>
    </format>
    <format dxfId="66">
      <pivotArea dataOnly="0" labelOnly="1" fieldPosition="0">
        <references count="2">
          <reference field="2" count="1">
            <x v="11"/>
          </reference>
          <reference field="4" count="1" selected="0">
            <x v="213"/>
          </reference>
        </references>
      </pivotArea>
    </format>
    <format dxfId="65">
      <pivotArea dataOnly="0" labelOnly="1" fieldPosition="0">
        <references count="2">
          <reference field="2" count="1">
            <x v="11"/>
          </reference>
          <reference field="4" count="1" selected="0">
            <x v="214"/>
          </reference>
        </references>
      </pivotArea>
    </format>
    <format dxfId="64">
      <pivotArea dataOnly="0" labelOnly="1" fieldPosition="0">
        <references count="2">
          <reference field="2" count="1">
            <x v="11"/>
          </reference>
          <reference field="4" count="1" selected="0">
            <x v="215"/>
          </reference>
        </references>
      </pivotArea>
    </format>
    <format dxfId="63">
      <pivotArea dataOnly="0" labelOnly="1" fieldPosition="0">
        <references count="2">
          <reference field="2" count="1">
            <x v="9"/>
          </reference>
          <reference field="4" count="1" selected="0">
            <x v="216"/>
          </reference>
        </references>
      </pivotArea>
    </format>
    <format dxfId="62">
      <pivotArea dataOnly="0" labelOnly="1" fieldPosition="0">
        <references count="2">
          <reference field="2" count="1">
            <x v="6"/>
          </reference>
          <reference field="4" count="1" selected="0">
            <x v="217"/>
          </reference>
        </references>
      </pivotArea>
    </format>
    <format dxfId="61">
      <pivotArea dataOnly="0" labelOnly="1" fieldPosition="0">
        <references count="2">
          <reference field="2" count="1">
            <x v="1"/>
          </reference>
          <reference field="4" count="1" selected="0">
            <x v="218"/>
          </reference>
        </references>
      </pivotArea>
    </format>
    <format dxfId="60">
      <pivotArea dataOnly="0" labelOnly="1" fieldPosition="0">
        <references count="2">
          <reference field="2" count="1">
            <x v="11"/>
          </reference>
          <reference field="4" count="1" selected="0">
            <x v="219"/>
          </reference>
        </references>
      </pivotArea>
    </format>
    <format dxfId="59">
      <pivotArea dataOnly="0" labelOnly="1" fieldPosition="0">
        <references count="2">
          <reference field="2" count="1">
            <x v="11"/>
          </reference>
          <reference field="4" count="1" selected="0">
            <x v="220"/>
          </reference>
        </references>
      </pivotArea>
    </format>
    <format dxfId="58">
      <pivotArea dataOnly="0" labelOnly="1" fieldPosition="0">
        <references count="2">
          <reference field="2" count="1">
            <x v="11"/>
          </reference>
          <reference field="4" count="1" selected="0">
            <x v="221"/>
          </reference>
        </references>
      </pivotArea>
    </format>
    <format dxfId="57">
      <pivotArea dataOnly="0" labelOnly="1" fieldPosition="0">
        <references count="2">
          <reference field="2" count="1">
            <x v="6"/>
          </reference>
          <reference field="4" count="1" selected="0">
            <x v="222"/>
          </reference>
        </references>
      </pivotArea>
    </format>
    <format dxfId="56">
      <pivotArea dataOnly="0" labelOnly="1" fieldPosition="0">
        <references count="2">
          <reference field="2" count="1">
            <x v="1"/>
          </reference>
          <reference field="4" count="1" selected="0">
            <x v="223"/>
          </reference>
        </references>
      </pivotArea>
    </format>
    <format dxfId="55">
      <pivotArea dataOnly="0" labelOnly="1" outline="0" fieldPosition="0">
        <references count="1">
          <reference field="4294967294" count="4">
            <x v="0"/>
            <x v="1"/>
            <x v="2"/>
            <x v="3"/>
          </reference>
        </references>
      </pivotArea>
    </format>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438A2C-397E-43D2-A9E3-94CF296200DB}" name="TablaDinámica4" cacheId="9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35" firstHeaderRow="0" firstDataRow="1" firstDataCol="1"/>
  <pivotFields count="26">
    <pivotField axis="axisRow" showAll="0">
      <items count="6">
        <item x="0"/>
        <item x="2"/>
        <item x="3"/>
        <item x="1"/>
        <item x="4"/>
        <item t="default"/>
      </items>
    </pivotField>
    <pivotField showAll="0"/>
    <pivotField axis="axisRow" showAll="0">
      <items count="16">
        <item x="0"/>
        <item x="10"/>
        <item x="3"/>
        <item x="5"/>
        <item x="6"/>
        <item x="2"/>
        <item x="14"/>
        <item x="4"/>
        <item x="7"/>
        <item x="8"/>
        <item x="9"/>
        <item x="13"/>
        <item x="11"/>
        <item x="1"/>
        <item x="12"/>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2"/>
    <field x="0"/>
  </rowFields>
  <rowItems count="32">
    <i>
      <x/>
    </i>
    <i r="1">
      <x/>
    </i>
    <i>
      <x v="1"/>
    </i>
    <i r="1">
      <x v="4"/>
    </i>
    <i>
      <x v="2"/>
    </i>
    <i r="1">
      <x/>
    </i>
    <i>
      <x v="3"/>
    </i>
    <i r="1">
      <x v="1"/>
    </i>
    <i>
      <x v="4"/>
    </i>
    <i r="1">
      <x v="1"/>
    </i>
    <i r="1">
      <x v="2"/>
    </i>
    <i>
      <x v="5"/>
    </i>
    <i r="1">
      <x v="3"/>
    </i>
    <i>
      <x v="6"/>
    </i>
    <i r="1">
      <x v="3"/>
    </i>
    <i>
      <x v="7"/>
    </i>
    <i r="1">
      <x v="3"/>
    </i>
    <i>
      <x v="8"/>
    </i>
    <i r="1">
      <x v="3"/>
    </i>
    <i>
      <x v="9"/>
    </i>
    <i r="1">
      <x v="3"/>
    </i>
    <i>
      <x v="10"/>
    </i>
    <i r="1">
      <x v="3"/>
    </i>
    <i>
      <x v="11"/>
    </i>
    <i r="1">
      <x v="4"/>
    </i>
    <i>
      <x v="12"/>
    </i>
    <i r="1">
      <x v="4"/>
    </i>
    <i>
      <x v="13"/>
    </i>
    <i r="1">
      <x v="3"/>
    </i>
    <i>
      <x v="14"/>
    </i>
    <i r="1">
      <x v="4"/>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9">
    <format dxfId="53">
      <pivotArea field="2" type="button" dataOnly="0" labelOnly="1" outline="0" axis="axisRow" fieldPosition="0"/>
    </format>
    <format dxfId="52">
      <pivotArea dataOnly="0" labelOnly="1" outline="0" fieldPosition="0">
        <references count="1">
          <reference field="4294967294" count="4">
            <x v="0"/>
            <x v="1"/>
            <x v="2"/>
            <x v="3"/>
          </reference>
        </references>
      </pivotArea>
    </format>
    <format dxfId="51">
      <pivotArea field="2" type="button" dataOnly="0" labelOnly="1" outline="0" axis="axisRow" fieldPosition="0"/>
    </format>
    <format dxfId="50">
      <pivotArea dataOnly="0" labelOnly="1" outline="0" fieldPosition="0">
        <references count="1">
          <reference field="4294967294" count="4">
            <x v="0"/>
            <x v="1"/>
            <x v="2"/>
            <x v="3"/>
          </reference>
        </references>
      </pivotArea>
    </format>
    <format dxfId="49">
      <pivotArea field="2" type="button" dataOnly="0" labelOnly="1" outline="0" axis="axisRow" fieldPosition="0"/>
    </format>
    <format dxfId="48">
      <pivotArea dataOnly="0" labelOnly="1" outline="0" fieldPosition="0">
        <references count="1">
          <reference field="4294967294" count="4">
            <x v="0"/>
            <x v="1"/>
            <x v="2"/>
            <x v="3"/>
          </reference>
        </references>
      </pivotArea>
    </format>
    <format dxfId="47">
      <pivotArea type="all" dataOnly="0" outline="0" fieldPosition="0"/>
    </format>
    <format dxfId="46">
      <pivotArea outline="0" collapsedLevelsAreSubtotals="1" fieldPosition="0"/>
    </format>
    <format dxfId="45">
      <pivotArea field="2" type="button" dataOnly="0" labelOnly="1" outline="0" axis="axisRow" fieldPosition="0"/>
    </format>
    <format dxfId="44">
      <pivotArea dataOnly="0" labelOnly="1" fieldPosition="0">
        <references count="1">
          <reference field="2" count="0"/>
        </references>
      </pivotArea>
    </format>
    <format dxfId="43">
      <pivotArea dataOnly="0" labelOnly="1" grandRow="1" outline="0" fieldPosition="0"/>
    </format>
    <format dxfId="42">
      <pivotArea dataOnly="0" labelOnly="1" fieldPosition="0">
        <references count="2">
          <reference field="0" count="1">
            <x v="0"/>
          </reference>
          <reference field="2" count="1" selected="0">
            <x v="0"/>
          </reference>
        </references>
      </pivotArea>
    </format>
    <format dxfId="41">
      <pivotArea dataOnly="0" labelOnly="1" fieldPosition="0">
        <references count="2">
          <reference field="0" count="1">
            <x v="4"/>
          </reference>
          <reference field="2" count="1" selected="0">
            <x v="1"/>
          </reference>
        </references>
      </pivotArea>
    </format>
    <format dxfId="40">
      <pivotArea dataOnly="0" labelOnly="1" fieldPosition="0">
        <references count="2">
          <reference field="0" count="1">
            <x v="0"/>
          </reference>
          <reference field="2" count="1" selected="0">
            <x v="2"/>
          </reference>
        </references>
      </pivotArea>
    </format>
    <format dxfId="39">
      <pivotArea dataOnly="0" labelOnly="1" fieldPosition="0">
        <references count="2">
          <reference field="0" count="1">
            <x v="1"/>
          </reference>
          <reference field="2" count="1" selected="0">
            <x v="3"/>
          </reference>
        </references>
      </pivotArea>
    </format>
    <format dxfId="38">
      <pivotArea dataOnly="0" labelOnly="1" fieldPosition="0">
        <references count="2">
          <reference field="0" count="2">
            <x v="1"/>
            <x v="2"/>
          </reference>
          <reference field="2" count="1" selected="0">
            <x v="4"/>
          </reference>
        </references>
      </pivotArea>
    </format>
    <format dxfId="37">
      <pivotArea dataOnly="0" labelOnly="1" fieldPosition="0">
        <references count="2">
          <reference field="0" count="1">
            <x v="3"/>
          </reference>
          <reference field="2" count="1" selected="0">
            <x v="5"/>
          </reference>
        </references>
      </pivotArea>
    </format>
    <format dxfId="36">
      <pivotArea dataOnly="0" labelOnly="1" fieldPosition="0">
        <references count="2">
          <reference field="0" count="1">
            <x v="3"/>
          </reference>
          <reference field="2" count="1" selected="0">
            <x v="6"/>
          </reference>
        </references>
      </pivotArea>
    </format>
    <format dxfId="35">
      <pivotArea dataOnly="0" labelOnly="1" fieldPosition="0">
        <references count="2">
          <reference field="0" count="1">
            <x v="3"/>
          </reference>
          <reference field="2" count="1" selected="0">
            <x v="7"/>
          </reference>
        </references>
      </pivotArea>
    </format>
    <format dxfId="34">
      <pivotArea dataOnly="0" labelOnly="1" fieldPosition="0">
        <references count="2">
          <reference field="0" count="1">
            <x v="3"/>
          </reference>
          <reference field="2" count="1" selected="0">
            <x v="8"/>
          </reference>
        </references>
      </pivotArea>
    </format>
    <format dxfId="33">
      <pivotArea dataOnly="0" labelOnly="1" fieldPosition="0">
        <references count="2">
          <reference field="0" count="1">
            <x v="3"/>
          </reference>
          <reference field="2" count="1" selected="0">
            <x v="9"/>
          </reference>
        </references>
      </pivotArea>
    </format>
    <format dxfId="32">
      <pivotArea dataOnly="0" labelOnly="1" fieldPosition="0">
        <references count="2">
          <reference field="0" count="1">
            <x v="3"/>
          </reference>
          <reference field="2" count="1" selected="0">
            <x v="10"/>
          </reference>
        </references>
      </pivotArea>
    </format>
    <format dxfId="31">
      <pivotArea dataOnly="0" labelOnly="1" fieldPosition="0">
        <references count="2">
          <reference field="0" count="1">
            <x v="4"/>
          </reference>
          <reference field="2" count="1" selected="0">
            <x v="11"/>
          </reference>
        </references>
      </pivotArea>
    </format>
    <format dxfId="30">
      <pivotArea dataOnly="0" labelOnly="1" fieldPosition="0">
        <references count="2">
          <reference field="0" count="1">
            <x v="4"/>
          </reference>
          <reference field="2" count="1" selected="0">
            <x v="12"/>
          </reference>
        </references>
      </pivotArea>
    </format>
    <format dxfId="29">
      <pivotArea dataOnly="0" labelOnly="1" fieldPosition="0">
        <references count="2">
          <reference field="0" count="1">
            <x v="3"/>
          </reference>
          <reference field="2" count="1" selected="0">
            <x v="13"/>
          </reference>
        </references>
      </pivotArea>
    </format>
    <format dxfId="28">
      <pivotArea dataOnly="0" labelOnly="1" fieldPosition="0">
        <references count="2">
          <reference field="0" count="1">
            <x v="4"/>
          </reference>
          <reference field="2" count="1" selected="0">
            <x v="14"/>
          </reference>
        </references>
      </pivotArea>
    </format>
    <format dxfId="27">
      <pivotArea dataOnly="0" labelOnly="1" outline="0" fieldPosition="0">
        <references count="1">
          <reference field="4294967294" count="4">
            <x v="0"/>
            <x v="1"/>
            <x v="2"/>
            <x v="3"/>
          </reference>
        </references>
      </pivotArea>
    </format>
    <format dxfId="26">
      <pivotArea outline="0" collapsedLevelsAreSubtotals="1" fieldPosition="0"/>
    </format>
    <format dxfId="2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C24607-3F1F-45F9-8875-0627DCF5C400}" name="TablaDinámica5" cacheId="9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33" firstHeaderRow="0" firstDataRow="1" firstDataCol="1"/>
  <pivotFields count="26">
    <pivotField axis="axisRow" showAll="0">
      <items count="6">
        <item x="0"/>
        <item x="2"/>
        <item x="3"/>
        <item x="1"/>
        <item x="4"/>
        <item t="default"/>
      </items>
    </pivotField>
    <pivotField axis="axisRow" showAll="0">
      <items count="13">
        <item x="1"/>
        <item x="8"/>
        <item x="10"/>
        <item x="5"/>
        <item x="7"/>
        <item x="2"/>
        <item x="4"/>
        <item x="3"/>
        <item x="6"/>
        <item x="9"/>
        <item x="11"/>
        <item x="0"/>
        <item t="default"/>
      </items>
    </pivotField>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2">
    <field x="1"/>
    <field x="0"/>
  </rowFields>
  <rowItems count="30">
    <i>
      <x/>
    </i>
    <i r="1">
      <x v="3"/>
    </i>
    <i>
      <x v="1"/>
    </i>
    <i r="1">
      <x v="3"/>
    </i>
    <i r="1">
      <x v="4"/>
    </i>
    <i>
      <x v="2"/>
    </i>
    <i r="1">
      <x v="4"/>
    </i>
    <i>
      <x v="3"/>
    </i>
    <i r="1">
      <x v="3"/>
    </i>
    <i r="1">
      <x v="4"/>
    </i>
    <i>
      <x v="4"/>
    </i>
    <i r="1">
      <x v="4"/>
    </i>
    <i>
      <x v="5"/>
    </i>
    <i r="1">
      <x/>
    </i>
    <i>
      <x v="6"/>
    </i>
    <i r="1">
      <x v="1"/>
    </i>
    <i r="1">
      <x v="2"/>
    </i>
    <i>
      <x v="7"/>
    </i>
    <i r="1">
      <x v="3"/>
    </i>
    <i>
      <x v="8"/>
    </i>
    <i r="1">
      <x v="3"/>
    </i>
    <i r="1">
      <x v="4"/>
    </i>
    <i>
      <x v="9"/>
    </i>
    <i r="1">
      <x v="4"/>
    </i>
    <i>
      <x v="10"/>
    </i>
    <i r="1">
      <x v="4"/>
    </i>
    <i>
      <x v="11"/>
    </i>
    <i r="1">
      <x/>
    </i>
    <i r="1">
      <x v="3"/>
    </i>
    <i t="grand">
      <x/>
    </i>
  </rowItems>
  <colFields count="1">
    <field x="-2"/>
  </colFields>
  <colItems count="4">
    <i>
      <x/>
    </i>
    <i i="1">
      <x v="1"/>
    </i>
    <i i="2">
      <x v="2"/>
    </i>
    <i i="3">
      <x v="3"/>
    </i>
  </colItems>
  <dataFields count="4">
    <dataField name="Suma de Monto Doctos $" fld="7" baseField="0" baseItem="0"/>
    <dataField name="Suma de Saldo deuda $" fld="8" baseField="0" baseItem="0"/>
    <dataField name="Suma de Monto garantizado $" fld="9" baseField="0" baseItem="0"/>
    <dataField name="Suma de Gtía, Val liquid $" fld="16" baseField="0" baseItem="0"/>
  </dataFields>
  <formats count="25">
    <format dxfId="24">
      <pivotArea field="1" type="button" dataOnly="0" labelOnly="1" outline="0" axis="axisRow" fieldPosition="0"/>
    </format>
    <format dxfId="23">
      <pivotArea dataOnly="0" labelOnly="1" outline="0" fieldPosition="0">
        <references count="1">
          <reference field="4294967294" count="4">
            <x v="0"/>
            <x v="1"/>
            <x v="2"/>
            <x v="3"/>
          </reference>
        </references>
      </pivotArea>
    </format>
    <format dxfId="22">
      <pivotArea field="1" type="button" dataOnly="0" labelOnly="1" outline="0" axis="axisRow" fieldPosition="0"/>
    </format>
    <format dxfId="21">
      <pivotArea dataOnly="0" labelOnly="1" outline="0" fieldPosition="0">
        <references count="1">
          <reference field="4294967294" count="4">
            <x v="0"/>
            <x v="1"/>
            <x v="2"/>
            <x v="3"/>
          </reference>
        </references>
      </pivotArea>
    </format>
    <format dxfId="20">
      <pivotArea field="1" type="button" dataOnly="0" labelOnly="1" outline="0" axis="axisRow" fieldPosition="0"/>
    </format>
    <format dxfId="19">
      <pivotArea dataOnly="0" labelOnly="1" outline="0" fieldPosition="0">
        <references count="1">
          <reference field="4294967294" count="4">
            <x v="0"/>
            <x v="1"/>
            <x v="2"/>
            <x v="3"/>
          </reference>
        </references>
      </pivotArea>
    </format>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fieldPosition="0">
        <references count="2">
          <reference field="0" count="1">
            <x v="3"/>
          </reference>
          <reference field="1" count="1" selected="0">
            <x v="0"/>
          </reference>
        </references>
      </pivotArea>
    </format>
    <format dxfId="12">
      <pivotArea dataOnly="0" labelOnly="1" fieldPosition="0">
        <references count="2">
          <reference field="0" count="2">
            <x v="3"/>
            <x v="4"/>
          </reference>
          <reference field="1" count="1" selected="0">
            <x v="1"/>
          </reference>
        </references>
      </pivotArea>
    </format>
    <format dxfId="11">
      <pivotArea dataOnly="0" labelOnly="1" fieldPosition="0">
        <references count="2">
          <reference field="0" count="1">
            <x v="4"/>
          </reference>
          <reference field="1" count="1" selected="0">
            <x v="2"/>
          </reference>
        </references>
      </pivotArea>
    </format>
    <format dxfId="10">
      <pivotArea dataOnly="0" labelOnly="1" fieldPosition="0">
        <references count="2">
          <reference field="0" count="2">
            <x v="3"/>
            <x v="4"/>
          </reference>
          <reference field="1" count="1" selected="0">
            <x v="3"/>
          </reference>
        </references>
      </pivotArea>
    </format>
    <format dxfId="9">
      <pivotArea dataOnly="0" labelOnly="1" fieldPosition="0">
        <references count="2">
          <reference field="0" count="1">
            <x v="4"/>
          </reference>
          <reference field="1" count="1" selected="0">
            <x v="4"/>
          </reference>
        </references>
      </pivotArea>
    </format>
    <format dxfId="8">
      <pivotArea dataOnly="0" labelOnly="1" fieldPosition="0">
        <references count="2">
          <reference field="0" count="1">
            <x v="0"/>
          </reference>
          <reference field="1" count="1" selected="0">
            <x v="5"/>
          </reference>
        </references>
      </pivotArea>
    </format>
    <format dxfId="7">
      <pivotArea dataOnly="0" labelOnly="1" fieldPosition="0">
        <references count="2">
          <reference field="0" count="2">
            <x v="1"/>
            <x v="2"/>
          </reference>
          <reference field="1" count="1" selected="0">
            <x v="6"/>
          </reference>
        </references>
      </pivotArea>
    </format>
    <format dxfId="6">
      <pivotArea dataOnly="0" labelOnly="1" fieldPosition="0">
        <references count="2">
          <reference field="0" count="1">
            <x v="3"/>
          </reference>
          <reference field="1" count="1" selected="0">
            <x v="7"/>
          </reference>
        </references>
      </pivotArea>
    </format>
    <format dxfId="5">
      <pivotArea dataOnly="0" labelOnly="1" fieldPosition="0">
        <references count="2">
          <reference field="0" count="2">
            <x v="3"/>
            <x v="4"/>
          </reference>
          <reference field="1" count="1" selected="0">
            <x v="8"/>
          </reference>
        </references>
      </pivotArea>
    </format>
    <format dxfId="4">
      <pivotArea dataOnly="0" labelOnly="1" fieldPosition="0">
        <references count="2">
          <reference field="0" count="1">
            <x v="4"/>
          </reference>
          <reference field="1" count="1" selected="0">
            <x v="9"/>
          </reference>
        </references>
      </pivotArea>
    </format>
    <format dxfId="3">
      <pivotArea dataOnly="0" labelOnly="1" fieldPosition="0">
        <references count="2">
          <reference field="0" count="1">
            <x v="4"/>
          </reference>
          <reference field="1" count="1" selected="0">
            <x v="10"/>
          </reference>
        </references>
      </pivotArea>
    </format>
    <format dxfId="2">
      <pivotArea dataOnly="0" labelOnly="1" fieldPosition="0">
        <references count="2">
          <reference field="0" count="2">
            <x v="0"/>
            <x v="3"/>
          </reference>
          <reference field="1" count="1" selected="0">
            <x v="11"/>
          </reference>
        </references>
      </pivotArea>
    </format>
    <format dxfId="1">
      <pivotArea dataOnly="0" labelOnly="1" outline="0" fieldPosition="0">
        <references count="1">
          <reference field="4294967294" count="4">
            <x v="0"/>
            <x v="1"/>
            <x v="2"/>
            <x v="3"/>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951ED-302D-42D4-87AA-A56D021B6E73}">
  <dimension ref="A3:C239"/>
  <sheetViews>
    <sheetView workbookViewId="0">
      <selection activeCell="F3" sqref="F3"/>
    </sheetView>
  </sheetViews>
  <sheetFormatPr baseColWidth="10" defaultRowHeight="14.5"/>
  <cols>
    <col min="1" max="1" width="12.54296875" customWidth="1"/>
    <col min="2" max="2" width="13.7265625" bestFit="1" customWidth="1"/>
    <col min="4" max="4" width="12.54296875" bestFit="1" customWidth="1"/>
    <col min="6" max="6" width="12.54296875" bestFit="1" customWidth="1"/>
    <col min="9" max="9" width="12.54296875" bestFit="1" customWidth="1"/>
  </cols>
  <sheetData>
    <row r="3" spans="2:3">
      <c r="B3" t="s">
        <v>0</v>
      </c>
      <c r="C3" s="1">
        <v>45657</v>
      </c>
    </row>
    <row r="4" spans="2:3">
      <c r="B4" t="s">
        <v>1</v>
      </c>
      <c r="C4" s="2">
        <v>38416.69</v>
      </c>
    </row>
    <row r="5" spans="2:3">
      <c r="B5" t="s">
        <v>2</v>
      </c>
      <c r="C5" s="101">
        <v>992.12</v>
      </c>
    </row>
    <row r="225" spans="1:2">
      <c r="A225" s="678">
        <v>605497.78</v>
      </c>
      <c r="B225" s="4">
        <f>+A225*$C$5</f>
        <v>600726457.49360001</v>
      </c>
    </row>
    <row r="226" spans="1:2">
      <c r="A226" s="678">
        <v>563250</v>
      </c>
      <c r="B226" s="4">
        <f t="shared" ref="B226:B239" si="0">+A226*$C$5</f>
        <v>558811590</v>
      </c>
    </row>
    <row r="227" spans="1:2">
      <c r="A227" s="678">
        <v>486924</v>
      </c>
      <c r="B227" s="4">
        <f t="shared" si="0"/>
        <v>483087038.88</v>
      </c>
    </row>
    <row r="228" spans="1:2">
      <c r="A228" s="678">
        <v>1500000.64</v>
      </c>
      <c r="B228" s="4">
        <f t="shared" si="0"/>
        <v>1488180634.9568</v>
      </c>
    </row>
    <row r="229" spans="1:2">
      <c r="A229" s="678">
        <v>247234</v>
      </c>
      <c r="B229" s="4">
        <f t="shared" si="0"/>
        <v>245285796.08000001</v>
      </c>
    </row>
    <row r="230" spans="1:2">
      <c r="A230" s="678">
        <v>115000</v>
      </c>
      <c r="B230" s="4">
        <f t="shared" si="0"/>
        <v>114093800</v>
      </c>
    </row>
    <row r="231" spans="1:2">
      <c r="A231" s="678">
        <v>62837.2</v>
      </c>
      <c r="B231" s="4">
        <f t="shared" si="0"/>
        <v>62342042.864</v>
      </c>
    </row>
    <row r="232" spans="1:2">
      <c r="A232" s="678">
        <v>94242.04</v>
      </c>
      <c r="B232" s="4">
        <f t="shared" si="0"/>
        <v>93499412.724799991</v>
      </c>
    </row>
    <row r="233" spans="1:2">
      <c r="A233" s="678">
        <v>78488.5</v>
      </c>
      <c r="B233" s="4">
        <f t="shared" si="0"/>
        <v>77870010.620000005</v>
      </c>
    </row>
    <row r="234" spans="1:2">
      <c r="A234" s="678">
        <v>26648.1</v>
      </c>
      <c r="B234" s="4">
        <f t="shared" si="0"/>
        <v>26438112.971999999</v>
      </c>
    </row>
    <row r="235" spans="1:2">
      <c r="A235" s="678">
        <v>91627.17</v>
      </c>
      <c r="B235" s="4">
        <f t="shared" si="0"/>
        <v>90905147.900399998</v>
      </c>
    </row>
    <row r="236" spans="1:2">
      <c r="A236" s="678">
        <v>100889.04</v>
      </c>
      <c r="B236" s="4">
        <f t="shared" si="0"/>
        <v>100094034.36479999</v>
      </c>
    </row>
    <row r="237" spans="1:2">
      <c r="A237" s="678">
        <v>123500.56</v>
      </c>
      <c r="B237" s="4">
        <f t="shared" si="0"/>
        <v>122527375.5872</v>
      </c>
    </row>
    <row r="238" spans="1:2">
      <c r="A238" s="678">
        <v>57700.72</v>
      </c>
      <c r="B238" s="4">
        <f t="shared" si="0"/>
        <v>57246038.326400004</v>
      </c>
    </row>
    <row r="239" spans="1:2">
      <c r="A239" s="678">
        <v>83300.179999999993</v>
      </c>
      <c r="B239" s="4">
        <f t="shared" si="0"/>
        <v>82643774.581599995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1509-6917-4F53-845A-8A0C79943645}">
  <dimension ref="A1:Z387"/>
  <sheetViews>
    <sheetView workbookViewId="0">
      <pane xSplit="2" topLeftCell="C1" activePane="topRight" state="frozen"/>
      <selection pane="topRight" activeCell="E8" sqref="E8"/>
    </sheetView>
  </sheetViews>
  <sheetFormatPr baseColWidth="10" defaultColWidth="11.453125" defaultRowHeight="10.5"/>
  <cols>
    <col min="1" max="1" width="11.453125" style="3"/>
    <col min="2" max="2" width="23.7265625" style="3" customWidth="1"/>
    <col min="3" max="3" width="12.54296875" style="3" customWidth="1"/>
    <col min="4" max="4" width="13.7265625" style="3" customWidth="1"/>
    <col min="5" max="5" width="11.7265625" style="3" customWidth="1"/>
    <col min="6" max="6" width="13.453125" style="3" customWidth="1"/>
    <col min="7" max="7" width="6.1796875" style="3" customWidth="1"/>
    <col min="8" max="8" width="12.54296875" style="3" customWidth="1"/>
    <col min="9" max="9" width="11.453125" style="3"/>
    <col min="10" max="10" width="14.1796875" style="3" customWidth="1"/>
    <col min="11" max="11" width="24.1796875" style="3" customWidth="1"/>
    <col min="12" max="12" width="9.1796875" style="3" customWidth="1"/>
    <col min="13" max="13" width="6.54296875" style="3" customWidth="1"/>
    <col min="14" max="14" width="10.26953125" style="3" customWidth="1"/>
    <col min="15" max="15" width="14.54296875" style="3" customWidth="1"/>
    <col min="16" max="16" width="34.7265625" style="3" customWidth="1"/>
    <col min="17" max="17" width="10.453125" style="3" customWidth="1"/>
    <col min="18" max="18" width="18.81640625" style="3" customWidth="1"/>
    <col min="19" max="19" width="10.1796875" style="3" customWidth="1"/>
    <col min="20" max="20" width="20.7265625" style="3" customWidth="1"/>
    <col min="21" max="21" width="11.7265625" style="3" hidden="1" customWidth="1"/>
    <col min="22" max="22" width="0" style="3" hidden="1" customWidth="1"/>
    <col min="23" max="16384" width="11.453125" style="3"/>
  </cols>
  <sheetData>
    <row r="1" spans="1:22" ht="14.5">
      <c r="A1" s="119" t="s">
        <v>2565</v>
      </c>
    </row>
    <row r="2" spans="1:22" ht="11.25" customHeight="1">
      <c r="A2" s="119"/>
    </row>
    <row r="3" spans="1:22" s="162" customFormat="1" ht="42">
      <c r="A3" s="129" t="s">
        <v>600</v>
      </c>
      <c r="B3" s="129" t="s">
        <v>601</v>
      </c>
      <c r="C3" s="129" t="s">
        <v>602</v>
      </c>
      <c r="D3" s="129" t="s">
        <v>603</v>
      </c>
      <c r="E3" s="129" t="s">
        <v>604</v>
      </c>
      <c r="F3" s="129" t="s">
        <v>605</v>
      </c>
      <c r="G3" s="129" t="s">
        <v>432</v>
      </c>
      <c r="H3" s="129" t="s">
        <v>606</v>
      </c>
      <c r="I3" s="129" t="s">
        <v>607</v>
      </c>
      <c r="J3" s="129" t="s">
        <v>608</v>
      </c>
      <c r="K3" s="129" t="s">
        <v>609</v>
      </c>
      <c r="L3" s="129" t="s">
        <v>610</v>
      </c>
      <c r="M3" s="129" t="s">
        <v>441</v>
      </c>
      <c r="N3" s="129" t="s">
        <v>611</v>
      </c>
      <c r="O3" s="129" t="s">
        <v>612</v>
      </c>
      <c r="P3" s="129" t="s">
        <v>613</v>
      </c>
      <c r="Q3" s="129" t="s">
        <v>439</v>
      </c>
      <c r="R3" s="129" t="s">
        <v>614</v>
      </c>
      <c r="S3" s="129" t="s">
        <v>615</v>
      </c>
      <c r="T3" s="129" t="s">
        <v>2478</v>
      </c>
      <c r="U3" s="129" t="s">
        <v>616</v>
      </c>
      <c r="V3" s="129" t="s">
        <v>617</v>
      </c>
    </row>
    <row r="4" spans="1:22" s="27" customFormat="1" ht="30.75" customHeight="1">
      <c r="A4" s="13" t="s">
        <v>107</v>
      </c>
      <c r="B4" s="13" t="s">
        <v>623</v>
      </c>
      <c r="C4" s="168">
        <v>1001507568</v>
      </c>
      <c r="D4" s="168">
        <v>900773845</v>
      </c>
      <c r="E4" s="49">
        <v>800000</v>
      </c>
      <c r="F4" s="163">
        <f t="shared" ref="F4:F18" si="0">+E4*$A$59</f>
        <v>733904000</v>
      </c>
      <c r="G4" s="169">
        <v>0.8</v>
      </c>
      <c r="H4" s="163">
        <f t="shared" ref="H4:H18" si="1">+D4*G4</f>
        <v>720619076</v>
      </c>
      <c r="I4" s="42">
        <v>45792</v>
      </c>
      <c r="J4" s="23" t="s">
        <v>618</v>
      </c>
      <c r="K4" s="165" t="s">
        <v>2542</v>
      </c>
      <c r="L4" s="24" t="s">
        <v>619</v>
      </c>
      <c r="M4" s="38" t="s">
        <v>39</v>
      </c>
      <c r="N4" s="13" t="s">
        <v>29</v>
      </c>
      <c r="O4" s="13" t="s">
        <v>624</v>
      </c>
      <c r="P4" s="110" t="s">
        <v>625</v>
      </c>
      <c r="Q4" s="15" t="s">
        <v>622</v>
      </c>
      <c r="R4" s="166" t="s">
        <v>4312</v>
      </c>
      <c r="S4" s="13" t="s">
        <v>4298</v>
      </c>
      <c r="T4" s="170">
        <v>45756</v>
      </c>
      <c r="U4" s="163">
        <v>670000000</v>
      </c>
      <c r="V4" s="167">
        <v>44933</v>
      </c>
    </row>
    <row r="5" spans="1:22" s="27" customFormat="1" ht="28.5" customHeight="1">
      <c r="A5" s="13" t="s">
        <v>110</v>
      </c>
      <c r="B5" s="13" t="s">
        <v>626</v>
      </c>
      <c r="C5" s="16">
        <v>0</v>
      </c>
      <c r="D5" s="16">
        <v>0</v>
      </c>
      <c r="E5" s="49">
        <v>1000000</v>
      </c>
      <c r="F5" s="163">
        <f t="shared" si="0"/>
        <v>917380000</v>
      </c>
      <c r="G5" s="169">
        <v>0.8</v>
      </c>
      <c r="H5" s="163">
        <f t="shared" si="1"/>
        <v>0</v>
      </c>
      <c r="I5" s="42">
        <v>45792</v>
      </c>
      <c r="J5" s="23" t="s">
        <v>618</v>
      </c>
      <c r="K5" s="165" t="s">
        <v>2543</v>
      </c>
      <c r="L5" s="24" t="s">
        <v>619</v>
      </c>
      <c r="M5" s="38" t="s">
        <v>39</v>
      </c>
      <c r="N5" s="13" t="s">
        <v>29</v>
      </c>
      <c r="O5" s="13" t="s">
        <v>624</v>
      </c>
      <c r="P5" s="110" t="s">
        <v>627</v>
      </c>
      <c r="Q5" s="15" t="s">
        <v>3063</v>
      </c>
      <c r="R5" s="166"/>
      <c r="S5" s="320"/>
      <c r="T5" s="170"/>
      <c r="U5" s="163">
        <v>600000000</v>
      </c>
      <c r="V5" s="167">
        <v>45116</v>
      </c>
    </row>
    <row r="6" spans="1:22" s="27" customFormat="1" ht="33" customHeight="1">
      <c r="A6" s="13" t="s">
        <v>119</v>
      </c>
      <c r="B6" s="13" t="s">
        <v>632</v>
      </c>
      <c r="C6" s="16">
        <v>1098373562</v>
      </c>
      <c r="D6" s="16">
        <v>1098373562</v>
      </c>
      <c r="E6" s="49">
        <v>1000000</v>
      </c>
      <c r="F6" s="163">
        <f t="shared" si="0"/>
        <v>917380000</v>
      </c>
      <c r="G6" s="169">
        <v>0.8</v>
      </c>
      <c r="H6" s="163">
        <f t="shared" si="1"/>
        <v>878698849.60000002</v>
      </c>
      <c r="I6" s="41">
        <v>45792</v>
      </c>
      <c r="J6" s="23" t="s">
        <v>618</v>
      </c>
      <c r="K6" s="165" t="s">
        <v>2550</v>
      </c>
      <c r="L6" s="24" t="s">
        <v>619</v>
      </c>
      <c r="M6" s="38" t="s">
        <v>39</v>
      </c>
      <c r="N6" s="13" t="s">
        <v>29</v>
      </c>
      <c r="O6" s="13" t="s">
        <v>624</v>
      </c>
      <c r="P6" s="110" t="s">
        <v>631</v>
      </c>
      <c r="Q6" s="15" t="s">
        <v>622</v>
      </c>
      <c r="R6" s="166" t="s">
        <v>4313</v>
      </c>
      <c r="S6" s="15" t="s">
        <v>4299</v>
      </c>
      <c r="T6" s="170">
        <v>45775</v>
      </c>
      <c r="U6" s="163">
        <v>900000000</v>
      </c>
      <c r="V6" s="167">
        <v>44986</v>
      </c>
    </row>
    <row r="7" spans="1:22" s="27" customFormat="1" ht="26.25" customHeight="1">
      <c r="A7" s="13" t="s">
        <v>121</v>
      </c>
      <c r="B7" s="13" t="s">
        <v>633</v>
      </c>
      <c r="C7" s="16">
        <v>1363798174</v>
      </c>
      <c r="D7" s="16">
        <v>1363798174</v>
      </c>
      <c r="E7" s="49">
        <v>2750000</v>
      </c>
      <c r="F7" s="163">
        <f t="shared" si="0"/>
        <v>2522795000</v>
      </c>
      <c r="G7" s="169">
        <v>0.8</v>
      </c>
      <c r="H7" s="163">
        <f t="shared" si="1"/>
        <v>1091038539.2</v>
      </c>
      <c r="I7" s="41">
        <v>45792</v>
      </c>
      <c r="J7" s="23" t="s">
        <v>618</v>
      </c>
      <c r="K7" s="165" t="s">
        <v>2545</v>
      </c>
      <c r="L7" s="24" t="s">
        <v>619</v>
      </c>
      <c r="M7" s="38" t="s">
        <v>39</v>
      </c>
      <c r="N7" s="13" t="s">
        <v>29</v>
      </c>
      <c r="O7" s="13" t="s">
        <v>624</v>
      </c>
      <c r="P7" s="110" t="s">
        <v>631</v>
      </c>
      <c r="Q7" s="15" t="s">
        <v>622</v>
      </c>
      <c r="R7" s="166">
        <v>45632</v>
      </c>
      <c r="S7" s="15" t="s">
        <v>4300</v>
      </c>
      <c r="T7" s="170">
        <v>45722</v>
      </c>
      <c r="U7" s="163">
        <v>900000000</v>
      </c>
      <c r="V7" s="167">
        <v>45260</v>
      </c>
    </row>
    <row r="8" spans="1:22" s="27" customFormat="1" ht="32.25" customHeight="1">
      <c r="A8" s="15" t="s">
        <v>4037</v>
      </c>
      <c r="B8" s="13" t="s">
        <v>4303</v>
      </c>
      <c r="C8" s="16">
        <v>689791639</v>
      </c>
      <c r="D8" s="16">
        <v>689791639</v>
      </c>
      <c r="E8" s="49">
        <v>0</v>
      </c>
      <c r="F8" s="163">
        <f t="shared" si="0"/>
        <v>0</v>
      </c>
      <c r="G8" s="169">
        <v>0.8</v>
      </c>
      <c r="H8" s="163">
        <f t="shared" si="1"/>
        <v>551833311.20000005</v>
      </c>
      <c r="I8" s="41">
        <v>45792</v>
      </c>
      <c r="J8" s="23" t="s">
        <v>618</v>
      </c>
      <c r="K8" s="165" t="s">
        <v>4304</v>
      </c>
      <c r="L8" s="24" t="s">
        <v>619</v>
      </c>
      <c r="M8" s="38" t="s">
        <v>39</v>
      </c>
      <c r="N8" s="13" t="s">
        <v>29</v>
      </c>
      <c r="O8" s="13" t="s">
        <v>624</v>
      </c>
      <c r="P8" s="110" t="s">
        <v>627</v>
      </c>
      <c r="Q8" s="15" t="s">
        <v>622</v>
      </c>
      <c r="R8" s="166">
        <v>45632</v>
      </c>
      <c r="S8" s="15" t="s">
        <v>4305</v>
      </c>
      <c r="T8" s="170">
        <v>45733</v>
      </c>
      <c r="U8" s="163"/>
      <c r="V8" s="167"/>
    </row>
    <row r="9" spans="1:22" s="27" customFormat="1" ht="29.25" customHeight="1">
      <c r="A9" s="13" t="s">
        <v>2595</v>
      </c>
      <c r="B9" s="13" t="s">
        <v>2717</v>
      </c>
      <c r="C9" s="16">
        <v>372683409</v>
      </c>
      <c r="D9" s="16">
        <v>372683409</v>
      </c>
      <c r="E9" s="49">
        <v>750000</v>
      </c>
      <c r="F9" s="163">
        <f t="shared" si="0"/>
        <v>688035000</v>
      </c>
      <c r="G9" s="169">
        <v>0.8</v>
      </c>
      <c r="H9" s="163">
        <f t="shared" si="1"/>
        <v>298146727.19999999</v>
      </c>
      <c r="I9" s="41">
        <v>45792</v>
      </c>
      <c r="J9" s="23" t="s">
        <v>618</v>
      </c>
      <c r="K9" s="165" t="s">
        <v>2547</v>
      </c>
      <c r="L9" s="24" t="s">
        <v>619</v>
      </c>
      <c r="M9" s="38" t="s">
        <v>39</v>
      </c>
      <c r="N9" s="13" t="s">
        <v>29</v>
      </c>
      <c r="O9" s="13" t="s">
        <v>624</v>
      </c>
      <c r="P9" s="110" t="s">
        <v>631</v>
      </c>
      <c r="Q9" s="15" t="s">
        <v>622</v>
      </c>
      <c r="R9" s="166">
        <v>45614</v>
      </c>
      <c r="S9" s="15" t="s">
        <v>4301</v>
      </c>
      <c r="T9" s="170">
        <v>45692</v>
      </c>
      <c r="U9" s="163">
        <v>412000000</v>
      </c>
      <c r="V9" s="167">
        <v>45116</v>
      </c>
    </row>
    <row r="10" spans="1:22" s="27" customFormat="1" ht="32.25" customHeight="1">
      <c r="A10" s="13" t="s">
        <v>113</v>
      </c>
      <c r="B10" s="13" t="s">
        <v>629</v>
      </c>
      <c r="C10" s="16">
        <v>33106548</v>
      </c>
      <c r="D10" s="16">
        <v>33106548</v>
      </c>
      <c r="E10" s="49">
        <v>500000</v>
      </c>
      <c r="F10" s="163">
        <f t="shared" si="0"/>
        <v>458690000</v>
      </c>
      <c r="G10" s="169">
        <v>0.8</v>
      </c>
      <c r="H10" s="163">
        <f t="shared" si="1"/>
        <v>26485238.400000002</v>
      </c>
      <c r="I10" s="41">
        <v>45792</v>
      </c>
      <c r="J10" s="23" t="s">
        <v>618</v>
      </c>
      <c r="K10" s="165" t="s">
        <v>2544</v>
      </c>
      <c r="L10" s="24" t="s">
        <v>619</v>
      </c>
      <c r="M10" s="38" t="s">
        <v>39</v>
      </c>
      <c r="N10" s="13" t="s">
        <v>29</v>
      </c>
      <c r="O10" s="13" t="s">
        <v>624</v>
      </c>
      <c r="P10" s="110" t="s">
        <v>627</v>
      </c>
      <c r="Q10" s="15" t="s">
        <v>622</v>
      </c>
      <c r="R10" s="166" t="s">
        <v>4314</v>
      </c>
      <c r="S10" s="15" t="s">
        <v>4302</v>
      </c>
      <c r="T10" s="170">
        <v>45734</v>
      </c>
      <c r="U10" s="163">
        <v>438000000</v>
      </c>
      <c r="V10" s="167">
        <v>45322</v>
      </c>
    </row>
    <row r="11" spans="1:22" s="27" customFormat="1" ht="32.25" customHeight="1">
      <c r="A11" s="13" t="s">
        <v>2897</v>
      </c>
      <c r="B11" s="13" t="s">
        <v>2901</v>
      </c>
      <c r="C11" s="16">
        <v>0</v>
      </c>
      <c r="D11" s="16">
        <v>0</v>
      </c>
      <c r="E11" s="49">
        <v>500001</v>
      </c>
      <c r="F11" s="163">
        <f t="shared" si="0"/>
        <v>458690917.38</v>
      </c>
      <c r="G11" s="169">
        <v>0.8</v>
      </c>
      <c r="H11" s="163">
        <f t="shared" si="1"/>
        <v>0</v>
      </c>
      <c r="I11" s="41">
        <v>45792</v>
      </c>
      <c r="J11" s="23" t="s">
        <v>618</v>
      </c>
      <c r="K11" s="165" t="s">
        <v>2546</v>
      </c>
      <c r="L11" s="24"/>
      <c r="M11" s="38" t="s">
        <v>39</v>
      </c>
      <c r="N11" s="13" t="s">
        <v>29</v>
      </c>
      <c r="O11" s="13" t="s">
        <v>624</v>
      </c>
      <c r="P11" s="110" t="s">
        <v>627</v>
      </c>
      <c r="Q11" s="15" t="s">
        <v>622</v>
      </c>
      <c r="R11" s="166"/>
      <c r="S11" s="15"/>
      <c r="T11" s="170"/>
      <c r="U11" s="163">
        <v>321000000</v>
      </c>
      <c r="V11" s="167">
        <v>45274</v>
      </c>
    </row>
    <row r="12" spans="1:22" s="27" customFormat="1" ht="32.25" customHeight="1">
      <c r="A12" s="13" t="s">
        <v>503</v>
      </c>
      <c r="B12" s="13" t="s">
        <v>504</v>
      </c>
      <c r="C12" s="16">
        <v>987543758</v>
      </c>
      <c r="D12" s="16">
        <v>987543758</v>
      </c>
      <c r="E12" s="49">
        <v>1000000</v>
      </c>
      <c r="F12" s="163">
        <f t="shared" si="0"/>
        <v>917380000</v>
      </c>
      <c r="G12" s="169">
        <v>0.8</v>
      </c>
      <c r="H12" s="163">
        <f t="shared" si="1"/>
        <v>790035006.4000001</v>
      </c>
      <c r="I12" s="41">
        <v>45792</v>
      </c>
      <c r="J12" s="23" t="s">
        <v>618</v>
      </c>
      <c r="K12" s="165" t="s">
        <v>2718</v>
      </c>
      <c r="L12" s="24" t="s">
        <v>619</v>
      </c>
      <c r="M12" s="38" t="s">
        <v>130</v>
      </c>
      <c r="N12" s="13" t="s">
        <v>640</v>
      </c>
      <c r="O12" s="13" t="s">
        <v>641</v>
      </c>
      <c r="P12" s="13" t="s">
        <v>2798</v>
      </c>
      <c r="Q12" s="15" t="s">
        <v>622</v>
      </c>
      <c r="R12" s="166" t="s">
        <v>4310</v>
      </c>
      <c r="S12" s="174" t="s">
        <v>4306</v>
      </c>
      <c r="T12" s="170">
        <v>45709</v>
      </c>
      <c r="U12" s="163">
        <v>793000000</v>
      </c>
      <c r="V12" s="167">
        <v>45255</v>
      </c>
    </row>
    <row r="13" spans="1:22" s="27" customFormat="1" ht="32.25" customHeight="1">
      <c r="A13" s="13" t="s">
        <v>2735</v>
      </c>
      <c r="B13" s="13" t="s">
        <v>2734</v>
      </c>
      <c r="C13" s="16">
        <v>487292388</v>
      </c>
      <c r="D13" s="16">
        <v>487292388</v>
      </c>
      <c r="E13" s="49">
        <v>750000</v>
      </c>
      <c r="F13" s="163">
        <f t="shared" si="0"/>
        <v>688035000</v>
      </c>
      <c r="G13" s="169">
        <v>0.8</v>
      </c>
      <c r="H13" s="163">
        <f t="shared" si="1"/>
        <v>389833910.40000004</v>
      </c>
      <c r="I13" s="41">
        <v>45792</v>
      </c>
      <c r="J13" s="23" t="s">
        <v>618</v>
      </c>
      <c r="K13" s="165" t="s">
        <v>3336</v>
      </c>
      <c r="L13" s="24" t="s">
        <v>619</v>
      </c>
      <c r="M13" s="38" t="s">
        <v>130</v>
      </c>
      <c r="N13" s="13" t="s">
        <v>640</v>
      </c>
      <c r="O13" s="13" t="s">
        <v>641</v>
      </c>
      <c r="P13" s="13" t="s">
        <v>2798</v>
      </c>
      <c r="Q13" s="15" t="s">
        <v>622</v>
      </c>
      <c r="R13" s="166" t="s">
        <v>4309</v>
      </c>
      <c r="S13" s="174" t="s">
        <v>4307</v>
      </c>
      <c r="T13" s="170">
        <v>45728</v>
      </c>
      <c r="U13" s="163">
        <v>602000000</v>
      </c>
      <c r="V13" s="167">
        <v>45275</v>
      </c>
    </row>
    <row r="14" spans="1:22" s="27" customFormat="1" ht="28.5" customHeight="1">
      <c r="A14" s="13" t="s">
        <v>101</v>
      </c>
      <c r="B14" s="13" t="s">
        <v>635</v>
      </c>
      <c r="C14" s="168">
        <v>0</v>
      </c>
      <c r="D14" s="168">
        <v>0</v>
      </c>
      <c r="E14" s="49">
        <v>2000000</v>
      </c>
      <c r="F14" s="163">
        <f t="shared" si="0"/>
        <v>1834760000</v>
      </c>
      <c r="G14" s="169">
        <v>0.8</v>
      </c>
      <c r="H14" s="163">
        <f t="shared" si="1"/>
        <v>0</v>
      </c>
      <c r="I14" s="42">
        <v>45800</v>
      </c>
      <c r="J14" s="23" t="s">
        <v>618</v>
      </c>
      <c r="K14" s="165" t="s">
        <v>2548</v>
      </c>
      <c r="L14" s="24" t="s">
        <v>619</v>
      </c>
      <c r="M14" s="38" t="s">
        <v>130</v>
      </c>
      <c r="N14" s="13" t="s">
        <v>636</v>
      </c>
      <c r="O14" s="13" t="s">
        <v>637</v>
      </c>
      <c r="P14" s="13" t="s">
        <v>638</v>
      </c>
      <c r="Q14" s="15" t="s">
        <v>622</v>
      </c>
      <c r="R14" s="166" t="s">
        <v>3338</v>
      </c>
      <c r="S14" s="166" t="s">
        <v>3338</v>
      </c>
      <c r="T14" s="166" t="s">
        <v>3338</v>
      </c>
      <c r="U14" s="163">
        <v>1250000000</v>
      </c>
      <c r="V14" s="173" t="s">
        <v>628</v>
      </c>
    </row>
    <row r="15" spans="1:22" s="27" customFormat="1" ht="28.5" customHeight="1">
      <c r="A15" s="13" t="s">
        <v>505</v>
      </c>
      <c r="B15" s="13" t="s">
        <v>3048</v>
      </c>
      <c r="C15" s="168">
        <v>0</v>
      </c>
      <c r="D15" s="168">
        <v>0</v>
      </c>
      <c r="E15" s="96">
        <v>1600</v>
      </c>
      <c r="F15" s="163">
        <f t="shared" si="0"/>
        <v>1467808</v>
      </c>
      <c r="G15" s="169">
        <v>0.8</v>
      </c>
      <c r="H15" s="163">
        <f t="shared" si="1"/>
        <v>0</v>
      </c>
      <c r="I15" s="42">
        <v>45427</v>
      </c>
      <c r="J15" s="23" t="s">
        <v>618</v>
      </c>
      <c r="K15" s="165" t="s">
        <v>3049</v>
      </c>
      <c r="L15" s="24" t="s">
        <v>619</v>
      </c>
      <c r="M15" s="38" t="s">
        <v>130</v>
      </c>
      <c r="N15" s="13" t="s">
        <v>636</v>
      </c>
      <c r="O15" s="13" t="s">
        <v>637</v>
      </c>
      <c r="P15" s="13" t="s">
        <v>638</v>
      </c>
      <c r="Q15" s="15" t="s">
        <v>622</v>
      </c>
      <c r="R15" s="166" t="s">
        <v>3338</v>
      </c>
      <c r="S15" s="166" t="s">
        <v>3338</v>
      </c>
      <c r="T15" s="166" t="s">
        <v>3338</v>
      </c>
      <c r="U15" s="163">
        <v>1500000000</v>
      </c>
      <c r="V15" s="167">
        <v>45398</v>
      </c>
    </row>
    <row r="16" spans="1:22" s="27" customFormat="1" ht="43.5" customHeight="1">
      <c r="A16" s="13" t="s">
        <v>59</v>
      </c>
      <c r="B16" s="13" t="s">
        <v>3050</v>
      </c>
      <c r="C16" s="168">
        <v>496060000</v>
      </c>
      <c r="D16" s="168">
        <v>496060000</v>
      </c>
      <c r="E16" s="49">
        <v>2000000</v>
      </c>
      <c r="F16" s="163">
        <f t="shared" si="0"/>
        <v>1834760000</v>
      </c>
      <c r="G16" s="169">
        <v>0.8</v>
      </c>
      <c r="H16" s="163">
        <f t="shared" si="1"/>
        <v>396848000</v>
      </c>
      <c r="I16" s="42">
        <v>45792</v>
      </c>
      <c r="J16" s="23" t="s">
        <v>618</v>
      </c>
      <c r="K16" s="165" t="s">
        <v>2797</v>
      </c>
      <c r="L16" s="24" t="s">
        <v>619</v>
      </c>
      <c r="M16" s="38" t="s">
        <v>130</v>
      </c>
      <c r="N16" s="13" t="s">
        <v>636</v>
      </c>
      <c r="O16" s="13" t="s">
        <v>637</v>
      </c>
      <c r="P16" s="13" t="s">
        <v>638</v>
      </c>
      <c r="Q16" s="15" t="s">
        <v>622</v>
      </c>
      <c r="R16" s="166" t="s">
        <v>4311</v>
      </c>
      <c r="S16" s="174" t="s">
        <v>4308</v>
      </c>
      <c r="T16" s="170">
        <v>45740</v>
      </c>
      <c r="U16" s="163"/>
      <c r="V16" s="167"/>
    </row>
    <row r="17" spans="1:22" s="27" customFormat="1" ht="30.75" customHeight="1">
      <c r="A17" s="13" t="s">
        <v>132</v>
      </c>
      <c r="B17" s="13" t="s">
        <v>639</v>
      </c>
      <c r="C17" s="168">
        <v>496060000</v>
      </c>
      <c r="D17" s="168">
        <v>496060000</v>
      </c>
      <c r="E17" s="49">
        <v>500000</v>
      </c>
      <c r="F17" s="163">
        <f t="shared" si="0"/>
        <v>458690000</v>
      </c>
      <c r="G17" s="169">
        <v>0.8</v>
      </c>
      <c r="H17" s="163">
        <f t="shared" si="1"/>
        <v>396848000</v>
      </c>
      <c r="I17" s="20">
        <v>45792</v>
      </c>
      <c r="J17" s="23" t="s">
        <v>618</v>
      </c>
      <c r="K17" s="165" t="s">
        <v>3337</v>
      </c>
      <c r="L17" s="24" t="s">
        <v>619</v>
      </c>
      <c r="M17" s="38" t="s">
        <v>130</v>
      </c>
      <c r="N17" s="13" t="s">
        <v>640</v>
      </c>
      <c r="O17" s="13" t="s">
        <v>641</v>
      </c>
      <c r="P17" s="13" t="s">
        <v>642</v>
      </c>
      <c r="Q17" s="15" t="s">
        <v>622</v>
      </c>
      <c r="R17" s="166">
        <v>45590</v>
      </c>
      <c r="S17" s="15">
        <v>232623</v>
      </c>
      <c r="T17" s="172">
        <v>45679</v>
      </c>
      <c r="U17" s="163">
        <v>400000000</v>
      </c>
      <c r="V17" s="167">
        <v>45217</v>
      </c>
    </row>
    <row r="18" spans="1:22" s="27" customFormat="1" ht="31.5" customHeight="1">
      <c r="A18" s="13" t="s">
        <v>136</v>
      </c>
      <c r="B18" s="13" t="s">
        <v>646</v>
      </c>
      <c r="C18" s="16">
        <v>0</v>
      </c>
      <c r="D18" s="16">
        <v>0</v>
      </c>
      <c r="E18" s="49">
        <v>2500000</v>
      </c>
      <c r="F18" s="163">
        <f t="shared" si="0"/>
        <v>2293450000</v>
      </c>
      <c r="G18" s="169">
        <v>0.8</v>
      </c>
      <c r="H18" s="163">
        <f t="shared" si="1"/>
        <v>0</v>
      </c>
      <c r="I18" s="41">
        <v>45792</v>
      </c>
      <c r="J18" s="23" t="s">
        <v>618</v>
      </c>
      <c r="K18" s="165" t="s">
        <v>2549</v>
      </c>
      <c r="L18" s="24" t="s">
        <v>619</v>
      </c>
      <c r="M18" s="38" t="s">
        <v>130</v>
      </c>
      <c r="N18" s="13" t="s">
        <v>640</v>
      </c>
      <c r="O18" s="13" t="s">
        <v>647</v>
      </c>
      <c r="P18" s="13" t="s">
        <v>642</v>
      </c>
      <c r="Q18" s="15" t="s">
        <v>622</v>
      </c>
      <c r="R18" s="166"/>
      <c r="S18" s="175"/>
      <c r="T18" s="172"/>
      <c r="U18" s="163">
        <v>2050000000</v>
      </c>
      <c r="V18" s="167">
        <v>45193</v>
      </c>
    </row>
    <row r="19" spans="1:22">
      <c r="C19" s="176">
        <f>SUM(C4:C18)</f>
        <v>7026217046</v>
      </c>
      <c r="D19" s="176">
        <f>SUM(D4:D18)</f>
        <v>6925483323</v>
      </c>
      <c r="E19" s="177">
        <f>SUM(E4:E18)</f>
        <v>16051601</v>
      </c>
      <c r="F19" s="176">
        <f>SUM(F4:F18)</f>
        <v>14725417725.380001</v>
      </c>
      <c r="H19" s="176">
        <f>SUM(H4:H18)</f>
        <v>5540386658.3999996</v>
      </c>
      <c r="M19" s="102"/>
    </row>
    <row r="20" spans="1:22">
      <c r="C20" s="176"/>
      <c r="D20" s="176"/>
      <c r="E20" s="177"/>
      <c r="F20" s="176"/>
      <c r="H20" s="176"/>
      <c r="M20" s="102"/>
    </row>
    <row r="21" spans="1:22">
      <c r="C21" s="176"/>
      <c r="D21" s="176"/>
      <c r="E21" s="177"/>
      <c r="F21" s="176"/>
      <c r="H21" s="176"/>
      <c r="M21" s="102"/>
    </row>
    <row r="22" spans="1:22">
      <c r="C22" s="176"/>
      <c r="D22" s="176"/>
      <c r="E22" s="177"/>
      <c r="F22" s="176"/>
      <c r="H22" s="176"/>
      <c r="M22" s="102"/>
    </row>
    <row r="23" spans="1:22" ht="14.5">
      <c r="A23" s="119" t="s">
        <v>2566</v>
      </c>
      <c r="C23" s="176"/>
      <c r="D23" s="176"/>
      <c r="E23" s="177"/>
      <c r="F23" s="176" t="s">
        <v>3563</v>
      </c>
      <c r="H23" s="176"/>
      <c r="M23" s="102"/>
    </row>
    <row r="24" spans="1:22">
      <c r="C24" s="176"/>
      <c r="D24" s="176"/>
      <c r="E24" s="177"/>
      <c r="F24" s="176"/>
      <c r="H24" s="176"/>
      <c r="M24" s="102"/>
    </row>
    <row r="27" spans="1:22">
      <c r="C27" s="176"/>
      <c r="D27" s="176"/>
      <c r="E27" s="177"/>
      <c r="F27" s="176"/>
      <c r="H27" s="176"/>
      <c r="M27" s="102"/>
    </row>
    <row r="28" spans="1:22">
      <c r="B28" s="144" t="s">
        <v>2568</v>
      </c>
      <c r="C28" s="242">
        <f>+'G. sin Mov'!C91+C19</f>
        <v>7026217046</v>
      </c>
      <c r="D28" s="242">
        <f>+'G. sin Mov'!D91+D19</f>
        <v>6925483323</v>
      </c>
      <c r="E28" s="242">
        <f>+'G. sin Mov'!E91+E19</f>
        <v>17551601</v>
      </c>
      <c r="F28" s="242">
        <f>+'G. sin Mov'!F91+F19</f>
        <v>17477557725.380001</v>
      </c>
      <c r="G28" s="242">
        <f>+'G. sin Mov'!G91+G19</f>
        <v>0</v>
      </c>
      <c r="H28" s="242">
        <f>+'G. sin Mov'!H91+H19</f>
        <v>5540386658.3999996</v>
      </c>
      <c r="M28" s="102"/>
    </row>
    <row r="34" spans="1:1">
      <c r="A34" s="3" t="s">
        <v>3591</v>
      </c>
    </row>
    <row r="35" spans="1:1">
      <c r="A35" s="3" t="s">
        <v>3590</v>
      </c>
    </row>
    <row r="41" spans="1:1">
      <c r="A41" s="127" t="s">
        <v>2535</v>
      </c>
    </row>
    <row r="42" spans="1:1">
      <c r="A42" s="3" t="s">
        <v>2536</v>
      </c>
    </row>
    <row r="43" spans="1:1">
      <c r="A43" s="3" t="s">
        <v>2540</v>
      </c>
    </row>
    <row r="44" spans="1:1">
      <c r="A44" s="3" t="s">
        <v>2537</v>
      </c>
    </row>
    <row r="45" spans="1:1">
      <c r="A45" s="3" t="s">
        <v>648</v>
      </c>
    </row>
    <row r="46" spans="1:1">
      <c r="A46" s="3" t="s">
        <v>649</v>
      </c>
    </row>
    <row r="49" spans="1:2">
      <c r="A49" s="127" t="s">
        <v>2539</v>
      </c>
    </row>
    <row r="50" spans="1:2">
      <c r="A50" s="3" t="s">
        <v>2538</v>
      </c>
    </row>
    <row r="51" spans="1:2">
      <c r="A51" s="3" t="s">
        <v>2541</v>
      </c>
    </row>
    <row r="52" spans="1:2">
      <c r="A52" s="3" t="s">
        <v>3340</v>
      </c>
    </row>
    <row r="54" spans="1:2">
      <c r="A54" s="127" t="s">
        <v>650</v>
      </c>
    </row>
    <row r="55" spans="1:2">
      <c r="A55" s="3" t="s">
        <v>651</v>
      </c>
    </row>
    <row r="56" spans="1:2">
      <c r="A56" s="3" t="s">
        <v>652</v>
      </c>
    </row>
    <row r="58" spans="1:2">
      <c r="A58" s="127" t="s">
        <v>3589</v>
      </c>
    </row>
    <row r="59" spans="1:2">
      <c r="A59" s="161">
        <v>917.38</v>
      </c>
    </row>
    <row r="64" spans="1:2" ht="42.75" customHeight="1">
      <c r="A64" s="1015" t="s">
        <v>653</v>
      </c>
      <c r="B64" s="1015"/>
    </row>
    <row r="65" spans="1:23">
      <c r="A65" s="3" t="s">
        <v>654</v>
      </c>
    </row>
    <row r="69" spans="1:23" s="27" customFormat="1" ht="34.5" customHeight="1">
      <c r="A69" s="13" t="s">
        <v>655</v>
      </c>
      <c r="B69" s="15" t="s">
        <v>656</v>
      </c>
      <c r="C69" s="179" t="s">
        <v>657</v>
      </c>
      <c r="D69" s="179" t="s">
        <v>657</v>
      </c>
      <c r="E69" s="180">
        <v>500000</v>
      </c>
      <c r="F69" s="163">
        <f>+E69*$A$59</f>
        <v>458690000</v>
      </c>
      <c r="G69" s="107">
        <v>0.8</v>
      </c>
      <c r="H69" s="163" t="e">
        <f>+D69*G69</f>
        <v>#VALUE!</v>
      </c>
      <c r="I69" s="20">
        <v>45031</v>
      </c>
      <c r="J69" s="23" t="s">
        <v>658</v>
      </c>
      <c r="K69" s="165" t="s">
        <v>659</v>
      </c>
      <c r="L69" s="14" t="s">
        <v>660</v>
      </c>
      <c r="M69" s="24" t="s">
        <v>104</v>
      </c>
      <c r="N69" s="13" t="s">
        <v>640</v>
      </c>
      <c r="O69" s="13" t="s">
        <v>661</v>
      </c>
      <c r="P69" s="13" t="s">
        <v>638</v>
      </c>
      <c r="Q69" s="15" t="s">
        <v>622</v>
      </c>
      <c r="R69" s="166">
        <v>44532</v>
      </c>
      <c r="S69" s="174">
        <v>18</v>
      </c>
      <c r="T69" s="166">
        <v>44619</v>
      </c>
      <c r="U69" s="163">
        <v>350000000</v>
      </c>
    </row>
    <row r="71" spans="1:23">
      <c r="A71" s="3" t="s">
        <v>662</v>
      </c>
    </row>
    <row r="74" spans="1:23" s="27" customFormat="1" ht="32.25" customHeight="1">
      <c r="A74" s="13" t="s">
        <v>127</v>
      </c>
      <c r="B74" s="13" t="s">
        <v>643</v>
      </c>
      <c r="C74" s="168">
        <v>0</v>
      </c>
      <c r="D74" s="168">
        <v>0</v>
      </c>
      <c r="E74" s="49">
        <v>5000000</v>
      </c>
      <c r="F74" s="163">
        <f>+E74*$A$59</f>
        <v>4586900000</v>
      </c>
      <c r="G74" s="169">
        <v>0.8</v>
      </c>
      <c r="H74" s="163">
        <f>+D74*G74</f>
        <v>0</v>
      </c>
      <c r="I74" s="20">
        <v>45435</v>
      </c>
      <c r="J74" s="23" t="s">
        <v>618</v>
      </c>
      <c r="K74" s="165" t="s">
        <v>2549</v>
      </c>
      <c r="L74" s="24" t="s">
        <v>619</v>
      </c>
      <c r="M74" s="631" t="s">
        <v>130</v>
      </c>
      <c r="N74" s="13" t="s">
        <v>640</v>
      </c>
      <c r="O74" s="13" t="s">
        <v>641</v>
      </c>
      <c r="P74" s="13" t="s">
        <v>644</v>
      </c>
      <c r="Q74" s="15" t="s">
        <v>645</v>
      </c>
      <c r="R74" s="166"/>
      <c r="S74" s="174"/>
      <c r="T74" s="170" t="s">
        <v>1748</v>
      </c>
      <c r="U74" s="163">
        <v>3400000000</v>
      </c>
      <c r="V74" s="173" t="s">
        <v>628</v>
      </c>
      <c r="W74" s="171">
        <v>44727</v>
      </c>
    </row>
    <row r="75" spans="1:23" s="27" customFormat="1" ht="29.25" customHeight="1">
      <c r="A75" s="13" t="s">
        <v>2599</v>
      </c>
      <c r="B75" s="13" t="s">
        <v>2720</v>
      </c>
      <c r="C75" s="16"/>
      <c r="D75" s="16"/>
      <c r="E75" s="49">
        <v>300000</v>
      </c>
      <c r="F75" s="163">
        <f>+E75*$A$59</f>
        <v>275214000</v>
      </c>
      <c r="G75" s="169">
        <v>0.8</v>
      </c>
      <c r="H75" s="163">
        <f>+D75*G75</f>
        <v>0</v>
      </c>
      <c r="I75" s="41">
        <v>45427</v>
      </c>
      <c r="J75" s="23" t="s">
        <v>618</v>
      </c>
      <c r="K75" s="165" t="s">
        <v>2719</v>
      </c>
      <c r="L75" s="24" t="s">
        <v>619</v>
      </c>
      <c r="M75" s="38" t="s">
        <v>39</v>
      </c>
      <c r="N75" s="13" t="s">
        <v>29</v>
      </c>
      <c r="O75" s="13" t="s">
        <v>624</v>
      </c>
      <c r="P75" s="110" t="s">
        <v>631</v>
      </c>
      <c r="Q75" s="15" t="s">
        <v>622</v>
      </c>
      <c r="R75" s="166">
        <v>45149</v>
      </c>
      <c r="S75" s="15">
        <v>4206</v>
      </c>
      <c r="T75" s="170" t="s">
        <v>3089</v>
      </c>
      <c r="U75" s="163">
        <v>283000000</v>
      </c>
      <c r="V75" s="167">
        <v>45322</v>
      </c>
    </row>
    <row r="76" spans="1:23" s="27" customFormat="1" ht="29.25" customHeight="1">
      <c r="A76" s="13" t="s">
        <v>124</v>
      </c>
      <c r="B76" s="13" t="s">
        <v>634</v>
      </c>
      <c r="C76" s="16"/>
      <c r="D76" s="16"/>
      <c r="E76" s="49">
        <v>1000000</v>
      </c>
      <c r="F76" s="163">
        <f>+E76*$A$59</f>
        <v>917380000</v>
      </c>
      <c r="G76" s="169">
        <v>0.8</v>
      </c>
      <c r="H76" s="163">
        <f>+D76*G76</f>
        <v>0</v>
      </c>
      <c r="I76" s="41">
        <v>45435</v>
      </c>
      <c r="J76" s="23" t="s">
        <v>618</v>
      </c>
      <c r="K76" s="165" t="s">
        <v>2547</v>
      </c>
      <c r="L76" s="24" t="s">
        <v>619</v>
      </c>
      <c r="M76" s="38" t="s">
        <v>39</v>
      </c>
      <c r="N76" s="13" t="s">
        <v>29</v>
      </c>
      <c r="O76" s="13" t="s">
        <v>624</v>
      </c>
      <c r="P76" s="110" t="s">
        <v>631</v>
      </c>
      <c r="Q76" s="15" t="s">
        <v>622</v>
      </c>
      <c r="R76" s="166">
        <v>45210</v>
      </c>
      <c r="S76" s="15" t="s">
        <v>2879</v>
      </c>
      <c r="T76" s="170">
        <v>45301</v>
      </c>
      <c r="U76" s="163">
        <v>650000000</v>
      </c>
      <c r="V76" s="167">
        <v>45322</v>
      </c>
      <c r="W76" s="27" t="s">
        <v>2902</v>
      </c>
    </row>
    <row r="387" spans="1:26" s="27" customFormat="1" ht="36.75" customHeight="1">
      <c r="A387" s="13" t="s">
        <v>29</v>
      </c>
      <c r="B387" s="13" t="s">
        <v>98</v>
      </c>
      <c r="C387" s="13" t="s">
        <v>105</v>
      </c>
      <c r="D387" s="15" t="s">
        <v>32</v>
      </c>
      <c r="E387" s="13" t="s">
        <v>53</v>
      </c>
      <c r="F387" s="13" t="s">
        <v>54</v>
      </c>
      <c r="G387" s="653" t="s">
        <v>55</v>
      </c>
      <c r="H387" s="16">
        <v>429755000</v>
      </c>
      <c r="I387" s="16">
        <v>429755000</v>
      </c>
      <c r="J387" s="17">
        <f>IF(Q387&gt;I387,I387,Q387)</f>
        <v>343804000</v>
      </c>
      <c r="K387" s="37">
        <v>0.8</v>
      </c>
      <c r="L387" s="23" t="s">
        <v>103</v>
      </c>
      <c r="M387" s="42">
        <v>45435</v>
      </c>
      <c r="N387" s="13" t="s">
        <v>109</v>
      </c>
      <c r="O387" s="15" t="s">
        <v>51</v>
      </c>
      <c r="P387" s="13"/>
      <c r="Q387" s="34">
        <f>+I387*K387</f>
        <v>343804000</v>
      </c>
      <c r="R387" s="40"/>
      <c r="S387" s="14"/>
      <c r="T387" s="32"/>
      <c r="U387" s="14"/>
      <c r="V387" s="14" t="s">
        <v>2525</v>
      </c>
      <c r="W387" s="43" t="s">
        <v>2526</v>
      </c>
      <c r="X387" s="24">
        <v>1</v>
      </c>
      <c r="Y387" s="38" t="s">
        <v>39</v>
      </c>
      <c r="Z387" s="25">
        <v>44949</v>
      </c>
    </row>
  </sheetData>
  <mergeCells count="1">
    <mergeCell ref="A64:B64"/>
  </mergeCells>
  <phoneticPr fontId="9" type="noConversion"/>
  <pageMargins left="0.11811023622047245" right="0.11811023622047245" top="0.35433070866141736" bottom="0.55118110236220474" header="0.31496062992125984" footer="0.31496062992125984"/>
  <pageSetup scale="80" orientation="landscape" horizontalDpi="4294967292"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B1FE-4A28-4A4C-A6DF-D53ED99D0C79}">
  <dimension ref="A1:AA91"/>
  <sheetViews>
    <sheetView topLeftCell="A13" zoomScaleNormal="100" workbookViewId="0">
      <selection activeCell="I14" sqref="I14"/>
    </sheetView>
  </sheetViews>
  <sheetFormatPr baseColWidth="10" defaultRowHeight="14.5"/>
  <cols>
    <col min="1" max="1" width="5.453125" customWidth="1"/>
    <col min="2" max="2" width="9.7265625" customWidth="1"/>
    <col min="3" max="3" width="31.26953125" customWidth="1"/>
    <col min="4" max="4" width="10.26953125" customWidth="1"/>
    <col min="5" max="5" width="10.1796875" customWidth="1"/>
    <col min="6" max="6" width="13.1796875" customWidth="1"/>
    <col min="7" max="7" width="12.453125" customWidth="1"/>
    <col min="8" max="8" width="5.7265625" customWidth="1"/>
    <col min="9" max="9" width="12.1796875" customWidth="1"/>
    <col min="10" max="10" width="9.81640625" customWidth="1"/>
    <col min="11" max="11" width="9.453125" customWidth="1"/>
    <col min="12" max="12" width="14.54296875" customWidth="1"/>
    <col min="13" max="13" width="10.453125" customWidth="1"/>
    <col min="14" max="14" width="8.7265625" customWidth="1"/>
    <col min="15" max="15" width="12.54296875" customWidth="1"/>
    <col min="16" max="16" width="12.1796875" customWidth="1"/>
    <col min="17" max="17" width="12.54296875" customWidth="1"/>
    <col min="18" max="18" width="13" customWidth="1"/>
    <col min="19" max="19" width="14.54296875" customWidth="1"/>
    <col min="20" max="20" width="10.26953125" customWidth="1"/>
    <col min="21" max="21" width="21.7265625" customWidth="1"/>
    <col min="22" max="22" width="11.54296875" customWidth="1"/>
    <col min="23" max="23" width="14.54296875" customWidth="1"/>
    <col min="24" max="24" width="12" customWidth="1"/>
    <col min="25" max="25" width="15.453125" customWidth="1"/>
    <col min="26" max="26" width="12.26953125" customWidth="1"/>
    <col min="27" max="27" width="11.1796875" customWidth="1"/>
    <col min="28" max="28" width="14.81640625" customWidth="1"/>
  </cols>
  <sheetData>
    <row r="1" spans="1:27" s="119" customFormat="1">
      <c r="A1" s="181" t="s">
        <v>663</v>
      </c>
      <c r="B1" s="181"/>
    </row>
    <row r="2" spans="1:27" s="162" customFormat="1" ht="52.5">
      <c r="A2" s="182" t="s">
        <v>664</v>
      </c>
      <c r="B2" s="182" t="s">
        <v>427</v>
      </c>
      <c r="C2" s="182" t="s">
        <v>665</v>
      </c>
      <c r="D2" s="183" t="s">
        <v>666</v>
      </c>
      <c r="E2" s="184" t="s">
        <v>4316</v>
      </c>
      <c r="F2" s="184" t="s">
        <v>4317</v>
      </c>
      <c r="G2" s="184" t="s">
        <v>667</v>
      </c>
      <c r="H2" s="184" t="s">
        <v>668</v>
      </c>
      <c r="I2" s="184" t="s">
        <v>669</v>
      </c>
      <c r="J2" s="184" t="s">
        <v>670</v>
      </c>
      <c r="K2" s="184" t="s">
        <v>671</v>
      </c>
      <c r="L2" s="183" t="s">
        <v>672</v>
      </c>
      <c r="M2" s="183" t="s">
        <v>673</v>
      </c>
      <c r="N2" s="183" t="s">
        <v>674</v>
      </c>
      <c r="O2" s="183" t="s">
        <v>675</v>
      </c>
      <c r="P2" s="183" t="s">
        <v>676</v>
      </c>
      <c r="Q2" s="183" t="s">
        <v>677</v>
      </c>
      <c r="R2" s="183" t="s">
        <v>678</v>
      </c>
      <c r="S2" s="183" t="s">
        <v>679</v>
      </c>
      <c r="T2" s="183" t="s">
        <v>680</v>
      </c>
      <c r="U2" s="104" t="s">
        <v>681</v>
      </c>
      <c r="V2" s="183" t="s">
        <v>682</v>
      </c>
      <c r="W2" s="183" t="s">
        <v>683</v>
      </c>
      <c r="X2" s="183" t="s">
        <v>684</v>
      </c>
      <c r="Y2" s="183" t="s">
        <v>685</v>
      </c>
    </row>
    <row r="3" spans="1:27" s="27" customFormat="1" ht="42" customHeight="1">
      <c r="A3" s="87">
        <v>6</v>
      </c>
      <c r="B3" s="87" t="s">
        <v>258</v>
      </c>
      <c r="C3" s="185" t="s">
        <v>686</v>
      </c>
      <c r="D3" s="731">
        <v>22001</v>
      </c>
      <c r="E3" s="186">
        <v>16221.870199999999</v>
      </c>
      <c r="F3" s="732">
        <f>+E3*$B$31</f>
        <v>623190558.69363797</v>
      </c>
      <c r="G3" s="87">
        <v>8</v>
      </c>
      <c r="H3" s="87">
        <v>2</v>
      </c>
      <c r="I3" s="192">
        <v>499.31</v>
      </c>
      <c r="J3" s="192">
        <v>525.32000000000005</v>
      </c>
      <c r="K3" s="87" t="s">
        <v>687</v>
      </c>
      <c r="L3" s="187">
        <v>44571</v>
      </c>
      <c r="M3" s="187">
        <v>45200</v>
      </c>
      <c r="N3" s="87">
        <v>24</v>
      </c>
      <c r="O3" s="186">
        <f>+E3</f>
        <v>16221.870199999999</v>
      </c>
      <c r="P3" s="188">
        <f>+O3*$B$31</f>
        <v>623190558.69363797</v>
      </c>
      <c r="Q3" s="33" t="s">
        <v>700</v>
      </c>
      <c r="R3" s="189" t="s">
        <v>701</v>
      </c>
      <c r="S3" s="189" t="s">
        <v>702</v>
      </c>
      <c r="T3" s="189" t="s">
        <v>703</v>
      </c>
      <c r="U3" s="14" t="s">
        <v>2801</v>
      </c>
      <c r="V3" s="729">
        <v>45200</v>
      </c>
      <c r="W3" s="193">
        <v>2282.75</v>
      </c>
      <c r="X3" s="87" t="s">
        <v>704</v>
      </c>
      <c r="Y3" s="115" t="s">
        <v>693</v>
      </c>
      <c r="Z3" s="27" t="s">
        <v>3234</v>
      </c>
    </row>
    <row r="4" spans="1:27" s="27" customFormat="1" ht="63">
      <c r="A4" s="87">
        <v>5</v>
      </c>
      <c r="B4" s="87" t="s">
        <v>267</v>
      </c>
      <c r="C4" s="185" t="s">
        <v>705</v>
      </c>
      <c r="D4" s="731">
        <v>100000</v>
      </c>
      <c r="E4" s="186">
        <v>102336.77</v>
      </c>
      <c r="F4" s="732">
        <f>+E4*$B$31</f>
        <v>3931439968.6913004</v>
      </c>
      <c r="G4" s="87">
        <v>12</v>
      </c>
      <c r="H4" s="87">
        <v>12</v>
      </c>
      <c r="I4" s="192">
        <v>2336.6999999999998</v>
      </c>
      <c r="J4" s="192">
        <v>2336.77</v>
      </c>
      <c r="K4" s="87" t="s">
        <v>687</v>
      </c>
      <c r="L4" s="187">
        <v>44544</v>
      </c>
      <c r="M4" s="187">
        <v>45549</v>
      </c>
      <c r="N4" s="87">
        <v>36</v>
      </c>
      <c r="O4" s="186">
        <f>+E4</f>
        <v>102336.77</v>
      </c>
      <c r="P4" s="188">
        <f>+O4*$B$31</f>
        <v>3931439968.6913004</v>
      </c>
      <c r="Q4" s="33" t="s">
        <v>706</v>
      </c>
      <c r="R4" s="189" t="s">
        <v>707</v>
      </c>
      <c r="S4" s="189" t="s">
        <v>708</v>
      </c>
      <c r="T4" s="33" t="s">
        <v>709</v>
      </c>
      <c r="U4" s="14" t="s">
        <v>3558</v>
      </c>
      <c r="V4" s="187">
        <v>45579</v>
      </c>
      <c r="W4" s="193">
        <v>8076.35</v>
      </c>
      <c r="X4" s="87">
        <v>4712</v>
      </c>
      <c r="Y4" s="115" t="s">
        <v>710</v>
      </c>
      <c r="Z4" s="27" t="s">
        <v>3559</v>
      </c>
    </row>
    <row r="5" spans="1:27" s="27" customFormat="1" ht="57" customHeight="1">
      <c r="A5" s="87">
        <v>7</v>
      </c>
      <c r="B5" s="87" t="s">
        <v>272</v>
      </c>
      <c r="C5" s="185" t="s">
        <v>711</v>
      </c>
      <c r="D5" s="731">
        <v>55000</v>
      </c>
      <c r="E5" s="186">
        <v>56347.4</v>
      </c>
      <c r="F5" s="732">
        <f>+E5*$B$31</f>
        <v>2164680598.1060004</v>
      </c>
      <c r="G5" s="87">
        <v>8</v>
      </c>
      <c r="H5" s="87">
        <v>7</v>
      </c>
      <c r="I5" s="192">
        <v>1317.39</v>
      </c>
      <c r="J5" s="192">
        <v>1347.41</v>
      </c>
      <c r="K5" s="87" t="s">
        <v>687</v>
      </c>
      <c r="L5" s="187">
        <v>44626</v>
      </c>
      <c r="M5" s="187">
        <v>45449</v>
      </c>
      <c r="N5" s="87">
        <v>24</v>
      </c>
      <c r="O5" s="186">
        <f>+E5</f>
        <v>56347.4</v>
      </c>
      <c r="P5" s="188">
        <f>+O5*$B$31</f>
        <v>2164680598.1060004</v>
      </c>
      <c r="Q5" s="33" t="s">
        <v>712</v>
      </c>
      <c r="R5" s="189" t="s">
        <v>713</v>
      </c>
      <c r="S5" s="189" t="s">
        <v>714</v>
      </c>
      <c r="T5" s="33" t="s">
        <v>709</v>
      </c>
      <c r="U5" s="14" t="s">
        <v>3556</v>
      </c>
      <c r="V5" s="187">
        <v>45508</v>
      </c>
      <c r="W5" s="193">
        <v>2298.02</v>
      </c>
      <c r="X5" s="194">
        <v>3012021137222</v>
      </c>
      <c r="Y5" s="115" t="s">
        <v>693</v>
      </c>
      <c r="Z5" s="27" t="s">
        <v>3557</v>
      </c>
    </row>
    <row r="6" spans="1:27" s="27" customFormat="1" ht="10.5">
      <c r="A6" s="195"/>
      <c r="B6" s="195"/>
      <c r="C6" s="196"/>
      <c r="D6" s="197" t="s">
        <v>715</v>
      </c>
      <c r="E6" s="198">
        <f>SUM(E3:E5)</f>
        <v>174906.04020000002</v>
      </c>
      <c r="F6" s="199">
        <f>SUM(F3:F5)</f>
        <v>6719311125.4909382</v>
      </c>
      <c r="G6" s="195"/>
      <c r="H6" s="195"/>
      <c r="I6" s="200"/>
      <c r="J6" s="200"/>
      <c r="K6" s="195"/>
      <c r="L6" s="201"/>
      <c r="M6" s="201"/>
      <c r="N6" s="195"/>
      <c r="O6" s="202">
        <f>SUM(O3:O5)</f>
        <v>174906.04020000002</v>
      </c>
      <c r="P6" s="203">
        <f>+O6*$B$31</f>
        <v>6719311125.4909391</v>
      </c>
      <c r="Q6" s="204"/>
      <c r="R6" s="205"/>
      <c r="S6" s="201"/>
      <c r="T6" s="206"/>
      <c r="U6" s="206"/>
      <c r="V6" s="206"/>
      <c r="W6" s="207"/>
      <c r="X6" s="208"/>
      <c r="Y6" s="208"/>
      <c r="Z6" s="207"/>
    </row>
    <row r="7" spans="1:27" s="27" customFormat="1" ht="10.5">
      <c r="A7" s="195"/>
      <c r="B7" s="195"/>
      <c r="C7" s="196"/>
      <c r="D7" s="209"/>
      <c r="E7" s="204"/>
      <c r="F7" s="205"/>
      <c r="G7" s="195"/>
      <c r="H7" s="195"/>
      <c r="I7" s="200"/>
      <c r="J7" s="200"/>
      <c r="K7" s="195"/>
      <c r="L7" s="201"/>
      <c r="M7" s="201"/>
      <c r="N7" s="195"/>
      <c r="O7" s="210"/>
      <c r="P7" s="211"/>
      <c r="Q7" s="204"/>
      <c r="R7" s="212"/>
      <c r="S7" s="201"/>
      <c r="T7" s="206"/>
      <c r="U7" s="206"/>
      <c r="V7" s="206"/>
      <c r="W7" s="207"/>
      <c r="X7" s="208"/>
      <c r="Y7" s="208"/>
      <c r="Z7" s="207"/>
    </row>
    <row r="8" spans="1:27" s="27" customFormat="1" ht="10.5">
      <c r="A8" s="195"/>
      <c r="B8" s="195"/>
      <c r="C8" s="196"/>
      <c r="D8" s="209"/>
      <c r="E8" s="204"/>
      <c r="F8" s="205"/>
      <c r="G8" s="195"/>
      <c r="H8" s="195"/>
      <c r="I8" s="200"/>
      <c r="J8" s="200"/>
      <c r="K8" s="195"/>
      <c r="L8" s="201"/>
      <c r="M8" s="201"/>
      <c r="N8" s="195"/>
      <c r="O8" s="210"/>
      <c r="P8" s="211"/>
      <c r="Q8" s="204"/>
      <c r="R8" s="212"/>
      <c r="S8" s="201"/>
      <c r="T8" s="206"/>
      <c r="U8" s="206"/>
      <c r="V8" s="206"/>
      <c r="W8" s="207"/>
      <c r="X8" s="208"/>
      <c r="Y8" s="208"/>
      <c r="Z8" s="207"/>
    </row>
    <row r="9" spans="1:27" s="27" customFormat="1">
      <c r="A9" s="213" t="s">
        <v>716</v>
      </c>
      <c r="B9" s="214"/>
      <c r="D9" s="209"/>
      <c r="E9" s="204"/>
      <c r="F9" s="205"/>
      <c r="G9" s="195"/>
      <c r="H9" s="195"/>
      <c r="I9" s="200"/>
      <c r="J9" s="200"/>
      <c r="K9" s="195"/>
      <c r="L9" s="201"/>
      <c r="M9" s="201"/>
      <c r="N9" s="195"/>
      <c r="O9" s="210"/>
      <c r="P9" s="211"/>
      <c r="Q9" s="204"/>
      <c r="R9" s="212"/>
      <c r="S9" s="201"/>
      <c r="T9" s="206"/>
      <c r="U9" s="206"/>
      <c r="V9" s="206"/>
      <c r="W9" s="207"/>
      <c r="X9" s="208"/>
      <c r="Y9" s="208"/>
      <c r="Z9" s="207"/>
    </row>
    <row r="10" spans="1:27" s="27" customFormat="1" ht="31.5">
      <c r="A10" s="215" t="s">
        <v>664</v>
      </c>
      <c r="B10" s="215" t="s">
        <v>427</v>
      </c>
      <c r="C10" s="215" t="s">
        <v>665</v>
      </c>
      <c r="D10" s="216"/>
      <c r="E10" s="217" t="s">
        <v>718</v>
      </c>
      <c r="F10" s="218" t="s">
        <v>4316</v>
      </c>
      <c r="G10" s="218" t="s">
        <v>4317</v>
      </c>
      <c r="H10" s="218" t="s">
        <v>667</v>
      </c>
      <c r="I10" s="218" t="s">
        <v>668</v>
      </c>
      <c r="J10" s="218" t="s">
        <v>669</v>
      </c>
      <c r="K10" s="218" t="s">
        <v>670</v>
      </c>
      <c r="L10" s="218" t="s">
        <v>671</v>
      </c>
      <c r="M10" s="217" t="s">
        <v>672</v>
      </c>
      <c r="N10" s="217" t="s">
        <v>673</v>
      </c>
      <c r="O10" s="217" t="s">
        <v>674</v>
      </c>
      <c r="P10" s="217" t="s">
        <v>719</v>
      </c>
      <c r="Q10" s="217" t="s">
        <v>720</v>
      </c>
      <c r="R10" s="217" t="s">
        <v>677</v>
      </c>
      <c r="S10" s="217" t="s">
        <v>678</v>
      </c>
      <c r="T10" s="217" t="s">
        <v>679</v>
      </c>
      <c r="U10" s="217" t="s">
        <v>721</v>
      </c>
      <c r="V10" s="217" t="s">
        <v>681</v>
      </c>
      <c r="W10" s="217" t="s">
        <v>682</v>
      </c>
      <c r="X10" s="217" t="s">
        <v>684</v>
      </c>
      <c r="Y10" s="217" t="s">
        <v>722</v>
      </c>
      <c r="Z10" s="217" t="s">
        <v>683</v>
      </c>
    </row>
    <row r="11" spans="1:27" s="27" customFormat="1" ht="115.5">
      <c r="A11" s="219">
        <v>8</v>
      </c>
      <c r="B11" s="219" t="s">
        <v>277</v>
      </c>
      <c r="C11" s="220" t="s">
        <v>4318</v>
      </c>
      <c r="D11" s="733"/>
      <c r="E11" s="221"/>
      <c r="F11" s="734">
        <v>19403.66</v>
      </c>
      <c r="G11" s="222">
        <f>+F11*$B$31</f>
        <v>745424391.08539999</v>
      </c>
      <c r="H11" s="219">
        <v>4</v>
      </c>
      <c r="I11" s="219">
        <v>2</v>
      </c>
      <c r="J11" s="223">
        <v>292.41000000000003</v>
      </c>
      <c r="K11" s="223">
        <v>292.75</v>
      </c>
      <c r="L11" s="219"/>
      <c r="M11" s="224">
        <v>44546</v>
      </c>
      <c r="N11" s="224">
        <v>45492</v>
      </c>
      <c r="O11" s="219">
        <v>24</v>
      </c>
      <c r="P11" s="221">
        <f>+F11</f>
        <v>19403.66</v>
      </c>
      <c r="Q11" s="225">
        <f>+P11*$B$31</f>
        <v>745424391.08539999</v>
      </c>
      <c r="R11" s="226" t="s">
        <v>724</v>
      </c>
      <c r="S11" s="227" t="s">
        <v>725</v>
      </c>
      <c r="T11" s="227" t="s">
        <v>726</v>
      </c>
      <c r="U11" s="227" t="s">
        <v>727</v>
      </c>
      <c r="V11" s="88" t="s">
        <v>2721</v>
      </c>
      <c r="W11" s="224">
        <v>45312</v>
      </c>
      <c r="X11" s="219">
        <v>221116850</v>
      </c>
      <c r="Y11" s="228" t="s">
        <v>728</v>
      </c>
      <c r="Z11" s="229">
        <v>232.3</v>
      </c>
      <c r="AA11" s="27" t="s">
        <v>3225</v>
      </c>
    </row>
    <row r="12" spans="1:27" s="27" customFormat="1" ht="57" customHeight="1">
      <c r="A12" s="87">
        <v>10</v>
      </c>
      <c r="B12" s="87" t="s">
        <v>282</v>
      </c>
      <c r="C12" s="185" t="s">
        <v>735</v>
      </c>
      <c r="D12" s="73">
        <v>19000</v>
      </c>
      <c r="E12" s="186">
        <v>1895.04</v>
      </c>
      <c r="F12" s="736">
        <v>17597.47</v>
      </c>
      <c r="G12" s="222">
        <f>+F12*$B$31</f>
        <v>676036549.7743001</v>
      </c>
      <c r="H12" s="87">
        <v>4</v>
      </c>
      <c r="I12" s="87">
        <v>3</v>
      </c>
      <c r="J12" s="192">
        <v>467.51</v>
      </c>
      <c r="K12" s="87">
        <v>492.51</v>
      </c>
      <c r="L12" s="87" t="s">
        <v>687</v>
      </c>
      <c r="M12" s="187">
        <v>44735</v>
      </c>
      <c r="N12" s="187">
        <v>45008</v>
      </c>
      <c r="O12" s="230">
        <v>12</v>
      </c>
      <c r="P12" s="186">
        <f>+F12</f>
        <v>17597.47</v>
      </c>
      <c r="Q12" s="225">
        <f>+P12*$B$31</f>
        <v>676036549.7743001</v>
      </c>
      <c r="R12" s="33" t="s">
        <v>736</v>
      </c>
      <c r="S12" s="189" t="s">
        <v>737</v>
      </c>
      <c r="T12" s="189" t="s">
        <v>738</v>
      </c>
      <c r="U12" s="189" t="s">
        <v>739</v>
      </c>
      <c r="V12" s="13" t="s">
        <v>2551</v>
      </c>
      <c r="W12" s="167">
        <v>45068</v>
      </c>
      <c r="X12" s="231">
        <v>3012022141924</v>
      </c>
      <c r="Y12" s="115" t="s">
        <v>740</v>
      </c>
      <c r="Z12" s="193">
        <v>800.77</v>
      </c>
      <c r="AA12" s="27" t="s">
        <v>2882</v>
      </c>
    </row>
    <row r="13" spans="1:27" s="27" customFormat="1" ht="57" customHeight="1">
      <c r="A13" s="87">
        <v>11</v>
      </c>
      <c r="B13" s="87" t="s">
        <v>286</v>
      </c>
      <c r="C13" s="185" t="s">
        <v>741</v>
      </c>
      <c r="D13" s="73">
        <v>30000</v>
      </c>
      <c r="E13" s="186">
        <v>6499.91</v>
      </c>
      <c r="F13" s="736">
        <v>30000</v>
      </c>
      <c r="G13" s="737">
        <f>+F13*$B$31</f>
        <v>1152500700</v>
      </c>
      <c r="H13" s="87">
        <v>10</v>
      </c>
      <c r="I13" s="87">
        <v>8</v>
      </c>
      <c r="J13" s="192">
        <v>718.87</v>
      </c>
      <c r="K13" s="87">
        <v>748.91</v>
      </c>
      <c r="L13" s="87" t="s">
        <v>687</v>
      </c>
      <c r="M13" s="187">
        <v>44769</v>
      </c>
      <c r="N13" s="187">
        <v>45592</v>
      </c>
      <c r="O13" s="738">
        <v>24</v>
      </c>
      <c r="P13" s="186">
        <f>+F13</f>
        <v>30000</v>
      </c>
      <c r="Q13" s="225">
        <f>+P13*$B$31</f>
        <v>1152500700</v>
      </c>
      <c r="R13" s="33" t="s">
        <v>742</v>
      </c>
      <c r="S13" s="189" t="s">
        <v>743</v>
      </c>
      <c r="T13" s="189" t="s">
        <v>744</v>
      </c>
      <c r="U13" s="739" t="s">
        <v>745</v>
      </c>
      <c r="V13" s="13" t="s">
        <v>3560</v>
      </c>
      <c r="W13" s="167">
        <v>45652</v>
      </c>
      <c r="X13" s="231">
        <v>5535</v>
      </c>
      <c r="Y13" s="115" t="s">
        <v>740</v>
      </c>
      <c r="Z13" s="193">
        <v>2381.63</v>
      </c>
      <c r="AA13" s="27" t="s">
        <v>3226</v>
      </c>
    </row>
    <row r="14" spans="1:27">
      <c r="E14" s="232" t="s">
        <v>715</v>
      </c>
      <c r="F14" s="233">
        <f>SUM(F11:F13)</f>
        <v>67001.13</v>
      </c>
      <c r="G14" s="234">
        <f>SUM(G11:G13)</f>
        <v>2573961640.8597002</v>
      </c>
      <c r="P14" s="235">
        <f>SUM(P11:P11)</f>
        <v>19403.66</v>
      </c>
      <c r="Q14" s="236">
        <f>+P14*$B$31</f>
        <v>745424391.08539999</v>
      </c>
      <c r="R14" s="237"/>
      <c r="S14" s="238"/>
    </row>
    <row r="15" spans="1:27">
      <c r="E15" s="144" t="s">
        <v>2563</v>
      </c>
      <c r="F15" s="235">
        <f>+F14+E6</f>
        <v>241907.17020000002</v>
      </c>
      <c r="G15" s="650">
        <f>+G14+F6</f>
        <v>9293272766.3506393</v>
      </c>
    </row>
    <row r="16" spans="1:27">
      <c r="E16" s="127"/>
      <c r="F16" s="649"/>
      <c r="G16" s="176"/>
    </row>
    <row r="17" spans="1:12" ht="24" customHeight="1">
      <c r="B17" s="119" t="s">
        <v>746</v>
      </c>
      <c r="E17" s="1020" t="s">
        <v>747</v>
      </c>
      <c r="F17" s="1021"/>
      <c r="G17" s="1022" t="s">
        <v>748</v>
      </c>
      <c r="H17" s="1022"/>
      <c r="L17" s="240"/>
    </row>
    <row r="18" spans="1:12" ht="27.75" customHeight="1">
      <c r="A18" s="241">
        <v>1</v>
      </c>
      <c r="B18" s="241" t="s">
        <v>749</v>
      </c>
      <c r="C18" s="241"/>
      <c r="D18" s="120"/>
      <c r="E18" s="144" t="s">
        <v>750</v>
      </c>
      <c r="F18" s="242">
        <f>+F3</f>
        <v>623190558.69363797</v>
      </c>
      <c r="G18" s="1018">
        <f>+P3</f>
        <v>623190558.69363797</v>
      </c>
      <c r="H18" s="1018"/>
      <c r="L18" s="240"/>
    </row>
    <row r="19" spans="1:12" ht="18" customHeight="1">
      <c r="A19" s="120"/>
      <c r="B19" s="241" t="s">
        <v>751</v>
      </c>
      <c r="C19" s="120"/>
      <c r="D19" s="120"/>
      <c r="E19" s="144" t="s">
        <v>752</v>
      </c>
      <c r="F19" s="242">
        <f>+F4</f>
        <v>3931439968.6913004</v>
      </c>
      <c r="G19" s="1018">
        <f>+P4</f>
        <v>3931439968.6913004</v>
      </c>
      <c r="H19" s="1018"/>
      <c r="L19" s="205"/>
    </row>
    <row r="20" spans="1:12" ht="21" customHeight="1">
      <c r="A20" s="120"/>
      <c r="B20" s="241" t="s">
        <v>753</v>
      </c>
      <c r="C20" s="120"/>
      <c r="D20" s="120"/>
      <c r="E20" s="144" t="s">
        <v>754</v>
      </c>
      <c r="F20" s="242">
        <f>+F5</f>
        <v>2164680598.1060004</v>
      </c>
      <c r="G20" s="1018">
        <f>+P5</f>
        <v>2164680598.1060004</v>
      </c>
      <c r="H20" s="1018"/>
      <c r="I20" s="153"/>
      <c r="L20" s="243"/>
    </row>
    <row r="21" spans="1:12" ht="32.25" customHeight="1">
      <c r="A21" s="120">
        <v>2</v>
      </c>
      <c r="B21" s="1019" t="s">
        <v>755</v>
      </c>
      <c r="C21" s="1019"/>
      <c r="D21" s="120"/>
      <c r="E21" s="144" t="s">
        <v>756</v>
      </c>
      <c r="F21" s="242">
        <f>+G11</f>
        <v>745424391.08539999</v>
      </c>
      <c r="G21" s="1018">
        <f>+Q11</f>
        <v>745424391.08539999</v>
      </c>
      <c r="H21" s="1018"/>
      <c r="L21" s="205"/>
    </row>
    <row r="22" spans="1:12" ht="12.75" customHeight="1">
      <c r="A22" s="120"/>
      <c r="B22" s="241"/>
      <c r="C22" s="120"/>
      <c r="D22" s="120"/>
      <c r="E22" s="144" t="s">
        <v>757</v>
      </c>
      <c r="F22" s="242">
        <f>+G12</f>
        <v>676036549.7743001</v>
      </c>
      <c r="G22" s="1018">
        <f>+Q12</f>
        <v>676036549.7743001</v>
      </c>
      <c r="H22" s="1018"/>
      <c r="L22" s="243"/>
    </row>
    <row r="23" spans="1:12">
      <c r="A23" s="120">
        <v>3</v>
      </c>
      <c r="B23" s="241" t="s">
        <v>3561</v>
      </c>
      <c r="C23" s="120"/>
      <c r="D23" s="120"/>
      <c r="E23" s="144" t="s">
        <v>758</v>
      </c>
      <c r="F23" s="242">
        <f>+G13</f>
        <v>1152500700</v>
      </c>
      <c r="G23" s="1018">
        <f>+Q13</f>
        <v>1152500700</v>
      </c>
      <c r="H23" s="1018"/>
    </row>
    <row r="24" spans="1:12">
      <c r="A24" s="241"/>
      <c r="B24" s="792">
        <v>45510</v>
      </c>
      <c r="C24" s="241"/>
      <c r="D24" s="120"/>
    </row>
    <row r="25" spans="1:12">
      <c r="A25" s="120"/>
      <c r="B25" s="120"/>
      <c r="C25" s="120"/>
      <c r="D25" s="120"/>
    </row>
    <row r="28" spans="1:12">
      <c r="A28" s="120"/>
      <c r="B28" s="120"/>
      <c r="C28" s="120"/>
      <c r="D28" s="120"/>
    </row>
    <row r="29" spans="1:12">
      <c r="A29" s="120"/>
      <c r="B29" s="120"/>
      <c r="C29" s="120"/>
      <c r="D29" s="120"/>
    </row>
    <row r="30" spans="1:12">
      <c r="A30" s="241" t="s">
        <v>4315</v>
      </c>
      <c r="B30" s="119"/>
      <c r="C30" s="119"/>
    </row>
    <row r="31" spans="1:12">
      <c r="A31" s="119"/>
      <c r="B31" s="244">
        <v>38416.69</v>
      </c>
      <c r="C31" s="119"/>
    </row>
    <row r="33" spans="1:3">
      <c r="A33" s="245" t="s">
        <v>759</v>
      </c>
      <c r="B33" s="246"/>
      <c r="C33" s="247"/>
    </row>
    <row r="34" spans="1:3">
      <c r="A34" s="248" t="s">
        <v>760</v>
      </c>
      <c r="B34" s="120"/>
      <c r="C34" s="249"/>
    </row>
    <row r="35" spans="1:3">
      <c r="A35" s="248" t="s">
        <v>761</v>
      </c>
      <c r="B35" s="1016" t="s">
        <v>762</v>
      </c>
      <c r="C35" s="1017"/>
    </row>
    <row r="36" spans="1:3">
      <c r="A36" s="250" t="s">
        <v>763</v>
      </c>
      <c r="B36" s="251"/>
      <c r="C36" s="252"/>
    </row>
    <row r="37" spans="1:3">
      <c r="A37" s="120"/>
      <c r="B37" s="120"/>
      <c r="C37" s="120"/>
    </row>
    <row r="38" spans="1:3">
      <c r="A38" s="120"/>
      <c r="B38" s="120"/>
      <c r="C38" s="120"/>
    </row>
    <row r="39" spans="1:3">
      <c r="A39" s="245" t="s">
        <v>764</v>
      </c>
      <c r="B39" s="246"/>
      <c r="C39" s="247"/>
    </row>
    <row r="40" spans="1:3">
      <c r="A40" s="248" t="s">
        <v>765</v>
      </c>
      <c r="B40" s="120"/>
      <c r="C40" s="249"/>
    </row>
    <row r="41" spans="1:3">
      <c r="A41" s="248" t="s">
        <v>766</v>
      </c>
      <c r="B41" s="1016" t="s">
        <v>767</v>
      </c>
      <c r="C41" s="1017"/>
    </row>
    <row r="42" spans="1:3">
      <c r="A42" s="250" t="s">
        <v>763</v>
      </c>
      <c r="B42" s="251"/>
      <c r="C42" s="252"/>
    </row>
    <row r="43" spans="1:3">
      <c r="A43" s="120"/>
      <c r="B43" s="120"/>
      <c r="C43" s="120"/>
    </row>
    <row r="44" spans="1:3">
      <c r="A44" s="245" t="s">
        <v>768</v>
      </c>
      <c r="B44" s="246"/>
      <c r="C44" s="247"/>
    </row>
    <row r="45" spans="1:3">
      <c r="A45" s="248" t="s">
        <v>769</v>
      </c>
      <c r="B45" s="120"/>
      <c r="C45" s="249"/>
    </row>
    <row r="46" spans="1:3">
      <c r="A46" s="248" t="s">
        <v>766</v>
      </c>
      <c r="B46" s="1016" t="s">
        <v>770</v>
      </c>
      <c r="C46" s="1017"/>
    </row>
    <row r="47" spans="1:3">
      <c r="A47" s="250" t="s">
        <v>763</v>
      </c>
      <c r="B47" s="251"/>
      <c r="C47" s="252"/>
    </row>
    <row r="49" spans="1:3">
      <c r="A49" s="245" t="s">
        <v>771</v>
      </c>
      <c r="B49" s="246"/>
      <c r="C49" s="247"/>
    </row>
    <row r="50" spans="1:3">
      <c r="A50" s="248" t="s">
        <v>772</v>
      </c>
      <c r="B50" s="120"/>
      <c r="C50" s="249"/>
    </row>
    <row r="51" spans="1:3">
      <c r="A51" s="248" t="s">
        <v>766</v>
      </c>
      <c r="B51" s="1016" t="s">
        <v>773</v>
      </c>
      <c r="C51" s="1017"/>
    </row>
    <row r="52" spans="1:3">
      <c r="A52" s="250" t="s">
        <v>763</v>
      </c>
      <c r="B52" s="251"/>
      <c r="C52" s="252"/>
    </row>
    <row r="53" spans="1:3">
      <c r="A53" s="120"/>
      <c r="B53" s="120"/>
      <c r="C53" s="120"/>
    </row>
    <row r="54" spans="1:3">
      <c r="A54" s="245" t="s">
        <v>771</v>
      </c>
      <c r="B54" s="246"/>
      <c r="C54" s="247"/>
    </row>
    <row r="55" spans="1:3">
      <c r="A55" s="248" t="s">
        <v>772</v>
      </c>
      <c r="B55" s="120"/>
      <c r="C55" s="249"/>
    </row>
    <row r="56" spans="1:3" ht="24" customHeight="1">
      <c r="A56" s="248" t="s">
        <v>766</v>
      </c>
      <c r="B56" s="1016" t="s">
        <v>774</v>
      </c>
      <c r="C56" s="1017"/>
    </row>
    <row r="57" spans="1:3">
      <c r="A57" s="250" t="s">
        <v>763</v>
      </c>
      <c r="B57" s="251"/>
      <c r="C57" s="252"/>
    </row>
    <row r="59" spans="1:3">
      <c r="A59" s="245" t="s">
        <v>775</v>
      </c>
      <c r="B59" s="246"/>
      <c r="C59" s="247"/>
    </row>
    <row r="60" spans="1:3">
      <c r="A60" s="248" t="s">
        <v>776</v>
      </c>
      <c r="B60" s="120"/>
      <c r="C60" s="249"/>
    </row>
    <row r="61" spans="1:3" ht="39" customHeight="1">
      <c r="A61" s="248" t="s">
        <v>766</v>
      </c>
      <c r="B61" s="1016" t="s">
        <v>777</v>
      </c>
      <c r="C61" s="1017"/>
    </row>
    <row r="62" spans="1:3">
      <c r="A62" s="250" t="s">
        <v>763</v>
      </c>
      <c r="B62" s="251"/>
      <c r="C62" s="252"/>
    </row>
    <row r="64" spans="1:3">
      <c r="A64" s="245" t="s">
        <v>778</v>
      </c>
      <c r="B64" s="246"/>
      <c r="C64" s="247"/>
    </row>
    <row r="65" spans="1:26" ht="18" customHeight="1">
      <c r="A65" s="248" t="s">
        <v>779</v>
      </c>
      <c r="B65" s="120"/>
      <c r="C65" s="249"/>
    </row>
    <row r="66" spans="1:26">
      <c r="A66" s="248" t="s">
        <v>766</v>
      </c>
      <c r="B66" s="1016" t="s">
        <v>780</v>
      </c>
      <c r="C66" s="1017"/>
    </row>
    <row r="67" spans="1:26">
      <c r="A67" s="250" t="s">
        <v>763</v>
      </c>
      <c r="B67" s="251"/>
      <c r="C67" s="252"/>
    </row>
    <row r="69" spans="1:26">
      <c r="A69" s="120" t="s">
        <v>781</v>
      </c>
      <c r="B69" s="120"/>
      <c r="C69" s="120"/>
      <c r="D69" s="120"/>
    </row>
    <row r="70" spans="1:26">
      <c r="A70" s="120" t="s">
        <v>782</v>
      </c>
      <c r="B70" s="120"/>
      <c r="C70" s="120"/>
      <c r="D70" s="120"/>
    </row>
    <row r="73" spans="1:26" ht="12" hidden="1" customHeight="1"/>
    <row r="74" spans="1:26" hidden="1">
      <c r="C74" t="s">
        <v>3233</v>
      </c>
    </row>
    <row r="75" spans="1:26" hidden="1"/>
    <row r="76" spans="1:26" s="162" customFormat="1" ht="52.5" hidden="1">
      <c r="A76" s="182" t="s">
        <v>664</v>
      </c>
      <c r="B76" s="182" t="s">
        <v>427</v>
      </c>
      <c r="C76" s="182" t="s">
        <v>665</v>
      </c>
      <c r="D76" s="183" t="s">
        <v>666</v>
      </c>
      <c r="E76" s="184" t="s">
        <v>3223</v>
      </c>
      <c r="F76" s="184" t="s">
        <v>3224</v>
      </c>
      <c r="G76" s="184" t="s">
        <v>667</v>
      </c>
      <c r="H76" s="184" t="s">
        <v>668</v>
      </c>
      <c r="I76" s="184" t="s">
        <v>669</v>
      </c>
      <c r="J76" s="184" t="s">
        <v>670</v>
      </c>
      <c r="K76" s="184" t="s">
        <v>671</v>
      </c>
      <c r="L76" s="183" t="s">
        <v>672</v>
      </c>
      <c r="M76" s="183" t="s">
        <v>673</v>
      </c>
      <c r="N76" s="183" t="s">
        <v>674</v>
      </c>
      <c r="O76" s="183" t="s">
        <v>675</v>
      </c>
      <c r="P76" s="183" t="s">
        <v>676</v>
      </c>
      <c r="Q76" s="183" t="s">
        <v>677</v>
      </c>
      <c r="R76" s="183" t="s">
        <v>678</v>
      </c>
      <c r="S76" s="183" t="s">
        <v>679</v>
      </c>
      <c r="T76" s="183" t="s">
        <v>680</v>
      </c>
      <c r="U76" s="104" t="s">
        <v>681</v>
      </c>
      <c r="V76" s="183" t="s">
        <v>682</v>
      </c>
      <c r="W76" s="183" t="s">
        <v>683</v>
      </c>
      <c r="X76" s="183" t="s">
        <v>684</v>
      </c>
      <c r="Y76" s="183" t="s">
        <v>685</v>
      </c>
    </row>
    <row r="77" spans="1:26" s="27" customFormat="1" ht="84.75" hidden="1" customHeight="1">
      <c r="A77" s="87">
        <v>3</v>
      </c>
      <c r="B77" s="87" t="s">
        <v>258</v>
      </c>
      <c r="C77" s="185" t="s">
        <v>686</v>
      </c>
      <c r="D77" s="731">
        <v>16161</v>
      </c>
      <c r="E77" s="186">
        <v>0</v>
      </c>
      <c r="F77" s="732">
        <v>217.2</v>
      </c>
      <c r="G77" s="87">
        <v>8</v>
      </c>
      <c r="H77" s="87">
        <v>3</v>
      </c>
      <c r="I77" s="87">
        <v>367.01</v>
      </c>
      <c r="J77" s="87">
        <v>397.04</v>
      </c>
      <c r="K77" s="87" t="s">
        <v>687</v>
      </c>
      <c r="L77" s="187">
        <v>44499</v>
      </c>
      <c r="M77" s="187">
        <v>45137</v>
      </c>
      <c r="N77" s="87">
        <v>24</v>
      </c>
      <c r="O77" s="186">
        <f>+E77</f>
        <v>0</v>
      </c>
      <c r="P77" s="188">
        <f t="shared" ref="P77:P78" si="0">+O77*$B$31</f>
        <v>0</v>
      </c>
      <c r="Q77" s="189" t="s">
        <v>688</v>
      </c>
      <c r="R77" s="189" t="s">
        <v>689</v>
      </c>
      <c r="S77" s="189" t="s">
        <v>690</v>
      </c>
      <c r="T77" s="189" t="s">
        <v>691</v>
      </c>
      <c r="U77" s="14" t="s">
        <v>2799</v>
      </c>
      <c r="V77" s="729">
        <v>45137</v>
      </c>
      <c r="W77" s="190">
        <v>974.87</v>
      </c>
      <c r="X77" s="87" t="s">
        <v>692</v>
      </c>
      <c r="Y77" s="115" t="s">
        <v>693</v>
      </c>
      <c r="Z77" s="27" t="s">
        <v>3227</v>
      </c>
    </row>
    <row r="78" spans="1:26" s="27" customFormat="1" ht="69.75" hidden="1" customHeight="1">
      <c r="A78" s="87">
        <v>4</v>
      </c>
      <c r="B78" s="87" t="s">
        <v>258</v>
      </c>
      <c r="C78" s="185" t="s">
        <v>686</v>
      </c>
      <c r="D78" s="731">
        <v>14141</v>
      </c>
      <c r="E78" s="186">
        <v>0</v>
      </c>
      <c r="F78" s="732">
        <f>+E78*$B$31</f>
        <v>0</v>
      </c>
      <c r="G78" s="87">
        <v>8</v>
      </c>
      <c r="H78" s="87">
        <v>2</v>
      </c>
      <c r="I78" s="87">
        <v>321.22000000000003</v>
      </c>
      <c r="J78" s="87">
        <v>351.24</v>
      </c>
      <c r="K78" s="87" t="s">
        <v>687</v>
      </c>
      <c r="L78" s="187">
        <v>44505</v>
      </c>
      <c r="M78" s="187">
        <v>45143</v>
      </c>
      <c r="N78" s="87">
        <v>24</v>
      </c>
      <c r="O78" s="186">
        <f>+E78</f>
        <v>0</v>
      </c>
      <c r="P78" s="188">
        <f t="shared" si="0"/>
        <v>0</v>
      </c>
      <c r="Q78" s="33" t="s">
        <v>695</v>
      </c>
      <c r="R78" s="189" t="s">
        <v>696</v>
      </c>
      <c r="S78" s="189" t="s">
        <v>697</v>
      </c>
      <c r="T78" s="189" t="s">
        <v>698</v>
      </c>
      <c r="U78" s="14" t="s">
        <v>2800</v>
      </c>
      <c r="V78" s="729">
        <v>45143</v>
      </c>
      <c r="W78" s="191">
        <v>853.02</v>
      </c>
      <c r="X78" s="87" t="s">
        <v>699</v>
      </c>
      <c r="Y78" s="115" t="s">
        <v>693</v>
      </c>
      <c r="Z78" s="27" t="s">
        <v>694</v>
      </c>
    </row>
    <row r="88" spans="1:27">
      <c r="B88" t="s">
        <v>4015</v>
      </c>
    </row>
    <row r="89" spans="1:27" s="27" customFormat="1" ht="63">
      <c r="A89" s="215" t="s">
        <v>664</v>
      </c>
      <c r="B89" s="215" t="s">
        <v>427</v>
      </c>
      <c r="C89" s="215" t="s">
        <v>665</v>
      </c>
      <c r="D89" s="216" t="s">
        <v>717</v>
      </c>
      <c r="E89" s="217" t="s">
        <v>718</v>
      </c>
      <c r="F89" s="218" t="s">
        <v>3892</v>
      </c>
      <c r="G89" s="218" t="s">
        <v>3893</v>
      </c>
      <c r="H89" s="218" t="s">
        <v>667</v>
      </c>
      <c r="I89" s="218" t="s">
        <v>668</v>
      </c>
      <c r="J89" s="218" t="s">
        <v>669</v>
      </c>
      <c r="K89" s="218" t="s">
        <v>670</v>
      </c>
      <c r="L89" s="218" t="s">
        <v>671</v>
      </c>
      <c r="M89" s="217" t="s">
        <v>672</v>
      </c>
      <c r="N89" s="217" t="s">
        <v>673</v>
      </c>
      <c r="O89" s="217" t="s">
        <v>674</v>
      </c>
      <c r="P89" s="217" t="s">
        <v>719</v>
      </c>
      <c r="Q89" s="217" t="s">
        <v>720</v>
      </c>
      <c r="R89" s="217" t="s">
        <v>677</v>
      </c>
      <c r="S89" s="217" t="s">
        <v>678</v>
      </c>
      <c r="T89" s="217" t="s">
        <v>679</v>
      </c>
      <c r="U89" s="217" t="s">
        <v>721</v>
      </c>
      <c r="V89" s="217" t="s">
        <v>681</v>
      </c>
      <c r="W89" s="217" t="s">
        <v>682</v>
      </c>
      <c r="X89" s="217" t="s">
        <v>684</v>
      </c>
      <c r="Y89" s="217" t="s">
        <v>722</v>
      </c>
      <c r="Z89" s="217" t="s">
        <v>683</v>
      </c>
    </row>
    <row r="90" spans="1:27" s="27" customFormat="1" ht="115.5">
      <c r="A90" s="219">
        <v>8</v>
      </c>
      <c r="B90" s="219" t="s">
        <v>277</v>
      </c>
      <c r="C90" s="220" t="s">
        <v>4014</v>
      </c>
      <c r="D90" s="733">
        <v>9103.85</v>
      </c>
      <c r="E90" s="221">
        <v>2155.58</v>
      </c>
      <c r="F90" s="734">
        <v>7825.84</v>
      </c>
      <c r="G90" s="222">
        <f>+F90*$B$31</f>
        <v>300642869.26960003</v>
      </c>
      <c r="H90" s="219">
        <v>4</v>
      </c>
      <c r="I90" s="219">
        <v>2</v>
      </c>
      <c r="J90" s="223">
        <v>292.41000000000003</v>
      </c>
      <c r="K90" s="223">
        <v>292.75</v>
      </c>
      <c r="L90" s="219" t="s">
        <v>723</v>
      </c>
      <c r="M90" s="224">
        <v>44546</v>
      </c>
      <c r="N90" s="224">
        <v>45276</v>
      </c>
      <c r="O90" s="219">
        <v>24</v>
      </c>
      <c r="P90" s="221">
        <f>+F90</f>
        <v>7825.84</v>
      </c>
      <c r="Q90" s="225">
        <f>+P90*$B$31</f>
        <v>300642869.26960003</v>
      </c>
      <c r="R90" s="226" t="s">
        <v>724</v>
      </c>
      <c r="S90" s="227" t="s">
        <v>725</v>
      </c>
      <c r="T90" s="227" t="s">
        <v>726</v>
      </c>
      <c r="U90" s="227" t="s">
        <v>727</v>
      </c>
      <c r="V90" s="88" t="s">
        <v>2721</v>
      </c>
      <c r="W90" s="224">
        <v>45312</v>
      </c>
      <c r="X90" s="219">
        <v>221116850</v>
      </c>
      <c r="Y90" s="228" t="s">
        <v>728</v>
      </c>
      <c r="Z90" s="229">
        <v>232.3</v>
      </c>
      <c r="AA90" s="27" t="s">
        <v>3225</v>
      </c>
    </row>
    <row r="91" spans="1:27" s="27" customFormat="1" ht="64.5" customHeight="1">
      <c r="A91" s="87">
        <v>9</v>
      </c>
      <c r="B91" s="87" t="s">
        <v>277</v>
      </c>
      <c r="C91" s="185" t="s">
        <v>4014</v>
      </c>
      <c r="D91" s="735">
        <v>6728.79</v>
      </c>
      <c r="E91" s="186">
        <v>1598.11</v>
      </c>
      <c r="F91" s="73">
        <v>5782.59</v>
      </c>
      <c r="G91" s="222">
        <f>+F91*$B$31</f>
        <v>222147967.42710003</v>
      </c>
      <c r="H91" s="87">
        <v>4</v>
      </c>
      <c r="I91" s="87">
        <v>2</v>
      </c>
      <c r="J91" s="192" t="s">
        <v>729</v>
      </c>
      <c r="K91" s="192">
        <v>217.51</v>
      </c>
      <c r="L91" s="219" t="s">
        <v>723</v>
      </c>
      <c r="M91" s="187">
        <v>44564</v>
      </c>
      <c r="N91" s="187">
        <v>45294</v>
      </c>
      <c r="O91" s="87">
        <v>24</v>
      </c>
      <c r="P91" s="186">
        <f>+F91</f>
        <v>5782.59</v>
      </c>
      <c r="Q91" s="225">
        <f>+P91*$B$31</f>
        <v>222147967.42710003</v>
      </c>
      <c r="R91" s="33" t="s">
        <v>730</v>
      </c>
      <c r="S91" s="189" t="s">
        <v>731</v>
      </c>
      <c r="T91" s="189" t="s">
        <v>732</v>
      </c>
      <c r="U91" s="189" t="s">
        <v>733</v>
      </c>
      <c r="V91" s="13" t="s">
        <v>2802</v>
      </c>
      <c r="W91" s="187">
        <v>45312</v>
      </c>
      <c r="X91" s="87">
        <v>221117846</v>
      </c>
      <c r="Y91" s="115" t="s">
        <v>734</v>
      </c>
      <c r="Z91" s="193">
        <v>166.33</v>
      </c>
      <c r="AA91" s="27" t="s">
        <v>2930</v>
      </c>
    </row>
  </sheetData>
  <mergeCells count="16">
    <mergeCell ref="B21:C21"/>
    <mergeCell ref="G21:H21"/>
    <mergeCell ref="E17:F17"/>
    <mergeCell ref="G17:H17"/>
    <mergeCell ref="G18:H18"/>
    <mergeCell ref="G19:H19"/>
    <mergeCell ref="G20:H20"/>
    <mergeCell ref="B56:C56"/>
    <mergeCell ref="B61:C61"/>
    <mergeCell ref="B66:C66"/>
    <mergeCell ref="G22:H22"/>
    <mergeCell ref="G23:H23"/>
    <mergeCell ref="B35:C35"/>
    <mergeCell ref="B41:C41"/>
    <mergeCell ref="B46:C46"/>
    <mergeCell ref="B51:C51"/>
  </mergeCells>
  <pageMargins left="0.23622047244094491" right="0.23622047244094491" top="0.74803149606299213" bottom="0.74803149606299213" header="0.31496062992125984" footer="0.31496062992125984"/>
  <pageSetup scale="80" orientation="landscape" horizontalDpi="4294967292"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8E384-A274-4EC2-9220-9A4254600157}">
  <dimension ref="A1:Y486"/>
  <sheetViews>
    <sheetView zoomScaleNormal="100" workbookViewId="0">
      <pane ySplit="1" topLeftCell="A2" activePane="bottomLeft" state="frozen"/>
      <selection pane="bottomLeft" activeCell="C10" sqref="C10"/>
    </sheetView>
  </sheetViews>
  <sheetFormatPr baseColWidth="10" defaultColWidth="11.453125" defaultRowHeight="10.5"/>
  <cols>
    <col min="1" max="1" width="3.7265625" style="3" customWidth="1"/>
    <col min="2" max="2" width="10" style="3" customWidth="1"/>
    <col min="3" max="3" width="32.26953125" style="3" customWidth="1"/>
    <col min="4" max="4" width="11.54296875" style="3" customWidth="1"/>
    <col min="5" max="6" width="7.7265625" style="3" customWidth="1"/>
    <col min="7" max="7" width="11.453125" style="3" customWidth="1"/>
    <col min="8" max="8" width="9" style="3" customWidth="1"/>
    <col min="9" max="9" width="10.81640625" style="3" customWidth="1"/>
    <col min="10" max="10" width="7.26953125" style="3" customWidth="1"/>
    <col min="11" max="11" width="14" style="3" customWidth="1"/>
    <col min="12" max="12" width="9.453125" style="3" customWidth="1"/>
    <col min="13" max="13" width="10.453125" style="3" customWidth="1"/>
    <col min="14" max="14" width="8.81640625" style="3" customWidth="1"/>
    <col min="15" max="15" width="9.453125" style="3" customWidth="1"/>
    <col min="16" max="16" width="7.26953125" style="3" customWidth="1"/>
    <col min="17" max="17" width="7.1796875" style="3" customWidth="1"/>
    <col min="18" max="18" width="11.26953125" style="3" customWidth="1"/>
    <col min="19" max="19" width="11.1796875" style="3" customWidth="1"/>
    <col min="20" max="23" width="0" style="3" hidden="1" customWidth="1"/>
    <col min="24" max="24" width="1" style="3" hidden="1" customWidth="1"/>
    <col min="25" max="16384" width="11.453125" style="3"/>
  </cols>
  <sheetData>
    <row r="1" spans="1:24" s="258" customFormat="1" ht="51.75" customHeight="1">
      <c r="A1" s="253" t="s">
        <v>783</v>
      </c>
      <c r="B1" s="253" t="s">
        <v>784</v>
      </c>
      <c r="C1" s="253" t="s">
        <v>785</v>
      </c>
      <c r="D1" s="254" t="s">
        <v>786</v>
      </c>
      <c r="E1" s="254" t="s">
        <v>787</v>
      </c>
      <c r="F1" s="253" t="s">
        <v>788</v>
      </c>
      <c r="G1" s="253" t="s">
        <v>789</v>
      </c>
      <c r="H1" s="5" t="s">
        <v>790</v>
      </c>
      <c r="I1" s="253" t="s">
        <v>791</v>
      </c>
      <c r="J1" s="253" t="s">
        <v>792</v>
      </c>
      <c r="K1" s="686" t="s">
        <v>793</v>
      </c>
      <c r="L1" s="655" t="s">
        <v>794</v>
      </c>
      <c r="M1" s="656" t="s">
        <v>795</v>
      </c>
      <c r="N1" s="657" t="s">
        <v>796</v>
      </c>
      <c r="O1" s="658" t="s">
        <v>797</v>
      </c>
      <c r="P1" s="655" t="s">
        <v>798</v>
      </c>
      <c r="Q1" s="655" t="s">
        <v>799</v>
      </c>
      <c r="R1" s="253" t="s">
        <v>800</v>
      </c>
      <c r="S1" s="253" t="s">
        <v>801</v>
      </c>
      <c r="T1" s="253" t="s">
        <v>802</v>
      </c>
      <c r="U1" s="253" t="s">
        <v>803</v>
      </c>
      <c r="V1" s="253" t="s">
        <v>804</v>
      </c>
      <c r="W1" s="253" t="s">
        <v>805</v>
      </c>
      <c r="X1" s="253" t="s">
        <v>806</v>
      </c>
    </row>
    <row r="2" spans="1:24" s="27" customFormat="1" ht="24.75" customHeight="1">
      <c r="A2" s="14">
        <v>1</v>
      </c>
      <c r="B2" s="14" t="s">
        <v>394</v>
      </c>
      <c r="C2" s="13" t="s">
        <v>825</v>
      </c>
      <c r="D2" s="129" t="s">
        <v>384</v>
      </c>
      <c r="E2" s="670">
        <v>0.8</v>
      </c>
      <c r="F2" s="672">
        <v>255.73920200858348</v>
      </c>
      <c r="G2" s="168">
        <f t="shared" ref="G2:G33" si="0">+F2*$B$217</f>
        <v>9824653.6444111299</v>
      </c>
      <c r="H2" s="671">
        <v>42.997999999999998</v>
      </c>
      <c r="I2" s="645">
        <f t="shared" ref="I2:I33" si="1">H2*$B$217</f>
        <v>1651840.83662</v>
      </c>
      <c r="J2" s="667">
        <f t="shared" ref="J2:J33" si="2">+H2*$E$225</f>
        <v>21.498999999999999</v>
      </c>
      <c r="K2" s="645">
        <f>+I2*E2</f>
        <v>1321472.6692960002</v>
      </c>
      <c r="L2" s="668" t="s">
        <v>619</v>
      </c>
      <c r="M2" s="673">
        <v>45813</v>
      </c>
      <c r="N2" s="261" t="s">
        <v>826</v>
      </c>
      <c r="O2" s="669" t="s">
        <v>808</v>
      </c>
      <c r="P2" s="38" t="s">
        <v>808</v>
      </c>
      <c r="Q2" s="98">
        <v>3901</v>
      </c>
      <c r="R2" s="54">
        <v>44678</v>
      </c>
      <c r="S2" s="13" t="s">
        <v>813</v>
      </c>
      <c r="T2" s="14" t="s">
        <v>810</v>
      </c>
      <c r="U2" s="14">
        <v>37</v>
      </c>
      <c r="V2" s="14">
        <v>11.55</v>
      </c>
      <c r="W2" s="14">
        <v>4.45</v>
      </c>
      <c r="X2" s="14">
        <f>+W2+V2</f>
        <v>16</v>
      </c>
    </row>
    <row r="3" spans="1:24" s="27" customFormat="1" ht="22.5" customHeight="1">
      <c r="A3" s="14">
        <v>2</v>
      </c>
      <c r="B3" s="14" t="s">
        <v>402</v>
      </c>
      <c r="C3" s="331" t="s">
        <v>831</v>
      </c>
      <c r="D3" s="129" t="s">
        <v>384</v>
      </c>
      <c r="E3" s="670">
        <v>0.7</v>
      </c>
      <c r="F3" s="14">
        <v>2248.64</v>
      </c>
      <c r="G3" s="168">
        <f t="shared" si="0"/>
        <v>86385305.801599994</v>
      </c>
      <c r="H3" s="671">
        <v>594.96</v>
      </c>
      <c r="I3" s="645">
        <f t="shared" si="1"/>
        <v>22856393.882400002</v>
      </c>
      <c r="J3" s="667">
        <f t="shared" si="2"/>
        <v>297.48</v>
      </c>
      <c r="K3" s="675">
        <f t="shared" ref="K3:K4" si="3">+I3*E3</f>
        <v>15999475.71768</v>
      </c>
      <c r="L3" s="668" t="s">
        <v>619</v>
      </c>
      <c r="M3" s="673">
        <v>45940</v>
      </c>
      <c r="N3" s="14" t="s">
        <v>832</v>
      </c>
      <c r="O3" s="87" t="s">
        <v>808</v>
      </c>
      <c r="P3" s="87" t="s">
        <v>808</v>
      </c>
      <c r="Q3" s="239">
        <v>3971</v>
      </c>
      <c r="R3" s="54">
        <v>44771</v>
      </c>
      <c r="S3" s="14" t="s">
        <v>813</v>
      </c>
    </row>
    <row r="4" spans="1:24" s="27" customFormat="1" ht="27" customHeight="1">
      <c r="A4" s="14">
        <v>3</v>
      </c>
      <c r="B4" s="33" t="s">
        <v>405</v>
      </c>
      <c r="C4" s="13" t="s">
        <v>836</v>
      </c>
      <c r="D4" s="129" t="s">
        <v>384</v>
      </c>
      <c r="E4" s="670">
        <v>0.8</v>
      </c>
      <c r="F4" s="672">
        <v>807.12028465789899</v>
      </c>
      <c r="G4" s="168">
        <f t="shared" si="0"/>
        <v>31006889.768414263</v>
      </c>
      <c r="H4" s="671">
        <v>177.84</v>
      </c>
      <c r="I4" s="645">
        <f t="shared" si="1"/>
        <v>6832024.1496000001</v>
      </c>
      <c r="J4" s="667">
        <f t="shared" si="2"/>
        <v>88.92</v>
      </c>
      <c r="K4" s="675">
        <f t="shared" si="3"/>
        <v>5465619.3196800007</v>
      </c>
      <c r="L4" s="668" t="s">
        <v>619</v>
      </c>
      <c r="M4" s="673">
        <v>45940</v>
      </c>
      <c r="N4" s="14" t="s">
        <v>835</v>
      </c>
      <c r="O4" s="87" t="s">
        <v>808</v>
      </c>
      <c r="P4" s="87" t="s">
        <v>808</v>
      </c>
      <c r="Q4" s="239">
        <v>3980</v>
      </c>
      <c r="R4" s="54">
        <v>44784</v>
      </c>
      <c r="S4" s="14" t="s">
        <v>813</v>
      </c>
    </row>
    <row r="5" spans="1:24" s="27" customFormat="1" ht="28.5" customHeight="1">
      <c r="A5" s="14">
        <v>4</v>
      </c>
      <c r="B5" s="33" t="s">
        <v>407</v>
      </c>
      <c r="C5" s="13" t="s">
        <v>837</v>
      </c>
      <c r="D5" s="129" t="s">
        <v>384</v>
      </c>
      <c r="E5" s="670">
        <v>0.8</v>
      </c>
      <c r="F5" s="672">
        <v>1085.9454535706354</v>
      </c>
      <c r="G5" s="168">
        <f t="shared" si="0"/>
        <v>41718429.846732497</v>
      </c>
      <c r="H5" s="671">
        <v>307.88</v>
      </c>
      <c r="I5" s="645">
        <f t="shared" si="1"/>
        <v>11827730.517200001</v>
      </c>
      <c r="J5" s="667">
        <f t="shared" si="2"/>
        <v>153.94</v>
      </c>
      <c r="K5" s="675">
        <f t="shared" ref="K5:K10" si="4">+I5*E5</f>
        <v>9462184.4137600008</v>
      </c>
      <c r="L5" s="668" t="s">
        <v>619</v>
      </c>
      <c r="M5" s="673">
        <v>45940</v>
      </c>
      <c r="N5" s="14" t="s">
        <v>835</v>
      </c>
      <c r="O5" s="87" t="s">
        <v>808</v>
      </c>
      <c r="P5" s="87" t="s">
        <v>808</v>
      </c>
      <c r="Q5" s="239">
        <v>3984</v>
      </c>
      <c r="R5" s="54">
        <v>44792</v>
      </c>
      <c r="S5" s="14" t="s">
        <v>813</v>
      </c>
    </row>
    <row r="6" spans="1:24" s="27" customFormat="1" ht="24" customHeight="1">
      <c r="A6" s="14">
        <v>5</v>
      </c>
      <c r="B6" s="33" t="s">
        <v>413</v>
      </c>
      <c r="C6" s="13" t="s">
        <v>842</v>
      </c>
      <c r="D6" s="129" t="s">
        <v>384</v>
      </c>
      <c r="E6" s="670">
        <v>0.8</v>
      </c>
      <c r="F6" s="672">
        <v>1506.1645730951791</v>
      </c>
      <c r="G6" s="168">
        <f t="shared" si="0"/>
        <v>57861857.493579842</v>
      </c>
      <c r="H6" s="671">
        <v>455.18</v>
      </c>
      <c r="I6" s="645">
        <f t="shared" si="1"/>
        <v>17486508.9542</v>
      </c>
      <c r="J6" s="667">
        <f t="shared" si="2"/>
        <v>227.59</v>
      </c>
      <c r="K6" s="675">
        <f t="shared" si="4"/>
        <v>13989207.16336</v>
      </c>
      <c r="L6" s="668" t="s">
        <v>619</v>
      </c>
      <c r="M6" s="673">
        <v>45971</v>
      </c>
      <c r="N6" s="14" t="s">
        <v>835</v>
      </c>
      <c r="O6" s="87" t="s">
        <v>808</v>
      </c>
      <c r="P6" s="87" t="s">
        <v>808</v>
      </c>
      <c r="Q6" s="239">
        <v>4005</v>
      </c>
      <c r="R6" s="25">
        <v>44819</v>
      </c>
      <c r="S6" s="14" t="s">
        <v>813</v>
      </c>
    </row>
    <row r="7" spans="1:24" s="27" customFormat="1" ht="18.75" customHeight="1">
      <c r="A7" s="14">
        <v>6</v>
      </c>
      <c r="B7" s="33" t="s">
        <v>418</v>
      </c>
      <c r="C7" s="13" t="s">
        <v>847</v>
      </c>
      <c r="D7" s="129" t="s">
        <v>384</v>
      </c>
      <c r="E7" s="670">
        <v>0.7</v>
      </c>
      <c r="F7" s="672">
        <v>1395.77</v>
      </c>
      <c r="G7" s="168">
        <f t="shared" si="0"/>
        <v>53620863.401300006</v>
      </c>
      <c r="H7" s="671">
        <v>455.18</v>
      </c>
      <c r="I7" s="645">
        <f t="shared" si="1"/>
        <v>17486508.9542</v>
      </c>
      <c r="J7" s="667">
        <f t="shared" si="2"/>
        <v>227.59</v>
      </c>
      <c r="K7" s="675">
        <f t="shared" si="4"/>
        <v>12240556.26794</v>
      </c>
      <c r="L7" s="668" t="s">
        <v>619</v>
      </c>
      <c r="M7" s="673">
        <v>46068</v>
      </c>
      <c r="N7" s="14" t="s">
        <v>848</v>
      </c>
      <c r="O7" s="87" t="s">
        <v>808</v>
      </c>
      <c r="P7" s="87" t="s">
        <v>808</v>
      </c>
      <c r="Q7" s="239">
        <v>4012</v>
      </c>
      <c r="R7" s="25">
        <v>44904</v>
      </c>
      <c r="S7" s="14" t="s">
        <v>813</v>
      </c>
    </row>
    <row r="8" spans="1:24" s="27" customFormat="1" ht="18.75" customHeight="1">
      <c r="A8" s="14">
        <v>7</v>
      </c>
      <c r="B8" s="33" t="s">
        <v>419</v>
      </c>
      <c r="C8" s="13" t="s">
        <v>849</v>
      </c>
      <c r="D8" s="129" t="s">
        <v>384</v>
      </c>
      <c r="E8" s="670">
        <v>0.8</v>
      </c>
      <c r="F8" s="672">
        <v>1220.6300000000001</v>
      </c>
      <c r="G8" s="645">
        <f t="shared" si="0"/>
        <v>46892564.314700007</v>
      </c>
      <c r="H8" s="884">
        <v>366.27</v>
      </c>
      <c r="I8" s="645">
        <f t="shared" si="1"/>
        <v>14070881.0463</v>
      </c>
      <c r="J8" s="667">
        <f t="shared" si="2"/>
        <v>183.13499999999999</v>
      </c>
      <c r="K8" s="675">
        <f t="shared" si="4"/>
        <v>11256704.83704</v>
      </c>
      <c r="L8" s="668" t="s">
        <v>619</v>
      </c>
      <c r="M8" s="673">
        <v>46006</v>
      </c>
      <c r="N8" s="627" t="s">
        <v>2456</v>
      </c>
      <c r="O8" s="803" t="s">
        <v>808</v>
      </c>
      <c r="P8" s="87" t="s">
        <v>808</v>
      </c>
      <c r="Q8" s="239">
        <v>4022</v>
      </c>
      <c r="R8" s="54">
        <v>44839</v>
      </c>
      <c r="S8" s="14" t="s">
        <v>813</v>
      </c>
    </row>
    <row r="9" spans="1:24" s="27" customFormat="1" ht="19.5" customHeight="1">
      <c r="A9" s="14">
        <v>8</v>
      </c>
      <c r="B9" s="33" t="s">
        <v>421</v>
      </c>
      <c r="C9" s="13" t="s">
        <v>850</v>
      </c>
      <c r="D9" s="129" t="s">
        <v>384</v>
      </c>
      <c r="E9" s="670">
        <v>0.7</v>
      </c>
      <c r="F9" s="672">
        <v>1997.83</v>
      </c>
      <c r="G9" s="645">
        <f t="shared" si="0"/>
        <v>76750015.782700002</v>
      </c>
      <c r="H9" s="671">
        <v>701.26</v>
      </c>
      <c r="I9" s="645">
        <f t="shared" si="1"/>
        <v>26940088.029400002</v>
      </c>
      <c r="J9" s="667">
        <f t="shared" si="2"/>
        <v>350.63</v>
      </c>
      <c r="K9" s="675">
        <f t="shared" si="4"/>
        <v>18858061.620579999</v>
      </c>
      <c r="L9" s="668" t="s">
        <v>619</v>
      </c>
      <c r="M9" s="673">
        <v>45986</v>
      </c>
      <c r="N9" s="627" t="s">
        <v>2457</v>
      </c>
      <c r="O9" s="803" t="s">
        <v>808</v>
      </c>
      <c r="P9" s="87" t="s">
        <v>808</v>
      </c>
      <c r="Q9" s="239">
        <v>4030</v>
      </c>
      <c r="R9" s="54">
        <v>44853</v>
      </c>
      <c r="S9" s="14" t="s">
        <v>840</v>
      </c>
    </row>
    <row r="10" spans="1:24" s="27" customFormat="1" ht="20.25" customHeight="1">
      <c r="A10" s="14">
        <v>9</v>
      </c>
      <c r="B10" s="33" t="s">
        <v>423</v>
      </c>
      <c r="C10" s="13" t="s">
        <v>852</v>
      </c>
      <c r="D10" s="129" t="s">
        <v>398</v>
      </c>
      <c r="E10" s="670">
        <v>0.45</v>
      </c>
      <c r="F10" s="672">
        <v>1796.64</v>
      </c>
      <c r="G10" s="645">
        <f t="shared" si="0"/>
        <v>69020961.921600014</v>
      </c>
      <c r="H10" s="671">
        <v>569.01</v>
      </c>
      <c r="I10" s="645">
        <f t="shared" si="1"/>
        <v>21859480.776900001</v>
      </c>
      <c r="J10" s="667">
        <f t="shared" si="2"/>
        <v>284.505</v>
      </c>
      <c r="K10" s="675">
        <f t="shared" si="4"/>
        <v>9836766.3496050015</v>
      </c>
      <c r="L10" s="668" t="s">
        <v>619</v>
      </c>
      <c r="M10" s="673">
        <v>46032</v>
      </c>
      <c r="N10" s="627" t="s">
        <v>2459</v>
      </c>
      <c r="O10" s="803" t="s">
        <v>808</v>
      </c>
      <c r="P10" s="87" t="s">
        <v>808</v>
      </c>
      <c r="Q10" s="239">
        <v>3973</v>
      </c>
      <c r="R10" s="54">
        <v>44861</v>
      </c>
      <c r="S10" s="14" t="s">
        <v>813</v>
      </c>
    </row>
    <row r="11" spans="1:24" s="27" customFormat="1" ht="16.5" customHeight="1">
      <c r="A11" s="14">
        <v>10</v>
      </c>
      <c r="B11" s="623" t="s">
        <v>2434</v>
      </c>
      <c r="C11" s="13" t="s">
        <v>2433</v>
      </c>
      <c r="D11" s="129" t="s">
        <v>384</v>
      </c>
      <c r="E11" s="670">
        <v>0.7</v>
      </c>
      <c r="F11" s="672">
        <v>782.66</v>
      </c>
      <c r="G11" s="645">
        <f t="shared" si="0"/>
        <v>30067206.595400002</v>
      </c>
      <c r="H11" s="671">
        <v>373.79</v>
      </c>
      <c r="I11" s="645">
        <f t="shared" si="1"/>
        <v>14359774.555100001</v>
      </c>
      <c r="J11" s="667">
        <f t="shared" si="2"/>
        <v>186.89500000000001</v>
      </c>
      <c r="K11" s="675">
        <f>+I11*E11</f>
        <v>10051842.18857</v>
      </c>
      <c r="L11" s="668" t="s">
        <v>619</v>
      </c>
      <c r="M11" s="673">
        <v>46086</v>
      </c>
      <c r="N11" s="14" t="s">
        <v>2455</v>
      </c>
      <c r="O11" s="803" t="s">
        <v>808</v>
      </c>
      <c r="P11" s="87" t="s">
        <v>808</v>
      </c>
      <c r="Q11" s="239">
        <v>4040</v>
      </c>
      <c r="R11" s="54">
        <v>44879</v>
      </c>
      <c r="S11" s="14" t="s">
        <v>813</v>
      </c>
    </row>
    <row r="12" spans="1:24" s="27" customFormat="1" ht="21" customHeight="1">
      <c r="A12" s="14">
        <v>11</v>
      </c>
      <c r="B12" s="33" t="s">
        <v>2435</v>
      </c>
      <c r="C12" s="13" t="s">
        <v>2502</v>
      </c>
      <c r="D12" s="129" t="s">
        <v>384</v>
      </c>
      <c r="E12" s="670">
        <v>0.8</v>
      </c>
      <c r="F12" s="672">
        <v>2143.5</v>
      </c>
      <c r="G12" s="645">
        <f t="shared" si="0"/>
        <v>82346175.015000001</v>
      </c>
      <c r="H12" s="671">
        <v>1167.6300000000001</v>
      </c>
      <c r="I12" s="645">
        <f t="shared" si="1"/>
        <v>44856479.744700007</v>
      </c>
      <c r="J12" s="667">
        <f t="shared" si="2"/>
        <v>583.81500000000005</v>
      </c>
      <c r="K12" s="675">
        <f>+I12*E12</f>
        <v>35885183.795760006</v>
      </c>
      <c r="L12" s="668" t="s">
        <v>619</v>
      </c>
      <c r="M12" s="673">
        <v>46407</v>
      </c>
      <c r="N12" s="14" t="s">
        <v>2484</v>
      </c>
      <c r="O12" s="803" t="s">
        <v>808</v>
      </c>
      <c r="P12" s="87" t="s">
        <v>808</v>
      </c>
      <c r="Q12" s="239">
        <v>4048</v>
      </c>
      <c r="R12" s="54">
        <v>44883</v>
      </c>
      <c r="S12" s="14" t="s">
        <v>809</v>
      </c>
    </row>
    <row r="13" spans="1:24" s="27" customFormat="1" ht="20.25" customHeight="1">
      <c r="A13" s="14">
        <v>12</v>
      </c>
      <c r="B13" s="33" t="s">
        <v>1934</v>
      </c>
      <c r="C13" s="13" t="s">
        <v>2576</v>
      </c>
      <c r="D13" s="129" t="s">
        <v>384</v>
      </c>
      <c r="E13" s="670">
        <v>0.7</v>
      </c>
      <c r="F13" s="672">
        <v>1613.1</v>
      </c>
      <c r="G13" s="645">
        <f t="shared" si="0"/>
        <v>61969962.638999999</v>
      </c>
      <c r="H13" s="671">
        <v>530.67999999999995</v>
      </c>
      <c r="I13" s="645">
        <f t="shared" si="1"/>
        <v>20386969.049199998</v>
      </c>
      <c r="J13" s="667">
        <f t="shared" si="2"/>
        <v>265.33999999999997</v>
      </c>
      <c r="K13" s="675">
        <f t="shared" ref="K13:K15" si="5">+I13*E13</f>
        <v>14270878.334439998</v>
      </c>
      <c r="L13" s="668" t="s">
        <v>619</v>
      </c>
      <c r="M13" s="889" t="s">
        <v>819</v>
      </c>
      <c r="N13" s="627" t="s">
        <v>2581</v>
      </c>
      <c r="O13" s="803" t="s">
        <v>808</v>
      </c>
      <c r="P13" s="87" t="s">
        <v>808</v>
      </c>
      <c r="Q13" s="239">
        <v>4109</v>
      </c>
      <c r="R13" s="54">
        <v>44957</v>
      </c>
      <c r="S13" s="14" t="s">
        <v>840</v>
      </c>
    </row>
    <row r="14" spans="1:24" s="27" customFormat="1" ht="18.75" customHeight="1">
      <c r="A14" s="14">
        <v>13</v>
      </c>
      <c r="B14" s="33" t="s">
        <v>2577</v>
      </c>
      <c r="C14" s="13" t="s">
        <v>3564</v>
      </c>
      <c r="D14" s="129" t="s">
        <v>384</v>
      </c>
      <c r="E14" s="670">
        <v>0.5</v>
      </c>
      <c r="F14" s="672">
        <v>1366.5</v>
      </c>
      <c r="G14" s="645">
        <f t="shared" si="0"/>
        <v>52496406.885000005</v>
      </c>
      <c r="H14" s="671">
        <v>544.6</v>
      </c>
      <c r="I14" s="645">
        <f t="shared" si="1"/>
        <v>20921729.374000002</v>
      </c>
      <c r="J14" s="667">
        <f t="shared" si="2"/>
        <v>272.3</v>
      </c>
      <c r="K14" s="675">
        <f t="shared" si="5"/>
        <v>10460864.687000001</v>
      </c>
      <c r="L14" s="668" t="s">
        <v>619</v>
      </c>
      <c r="M14" s="889" t="s">
        <v>819</v>
      </c>
      <c r="N14" s="627" t="s">
        <v>2580</v>
      </c>
      <c r="O14" s="803" t="s">
        <v>808</v>
      </c>
      <c r="P14" s="87" t="s">
        <v>808</v>
      </c>
      <c r="Q14" s="239">
        <v>4114</v>
      </c>
      <c r="R14" s="54">
        <v>44957</v>
      </c>
      <c r="S14" s="14" t="s">
        <v>813</v>
      </c>
    </row>
    <row r="15" spans="1:24" s="27" customFormat="1" ht="30" customHeight="1">
      <c r="A15" s="14">
        <v>14</v>
      </c>
      <c r="B15" s="33" t="s">
        <v>229</v>
      </c>
      <c r="C15" s="13" t="s">
        <v>2578</v>
      </c>
      <c r="D15" s="129" t="s">
        <v>384</v>
      </c>
      <c r="E15" s="670">
        <v>0.7</v>
      </c>
      <c r="F15" s="672">
        <v>4466.04</v>
      </c>
      <c r="G15" s="645">
        <f t="shared" si="0"/>
        <v>171570474.2076</v>
      </c>
      <c r="H15" s="671">
        <v>1762.47</v>
      </c>
      <c r="I15" s="645">
        <f t="shared" si="1"/>
        <v>67708263.624300003</v>
      </c>
      <c r="J15" s="667">
        <f t="shared" si="2"/>
        <v>881.23500000000001</v>
      </c>
      <c r="K15" s="675">
        <f t="shared" si="5"/>
        <v>47395784.537009999</v>
      </c>
      <c r="L15" s="668" t="s">
        <v>619</v>
      </c>
      <c r="M15" s="673">
        <v>46101</v>
      </c>
      <c r="N15" s="627" t="s">
        <v>2583</v>
      </c>
      <c r="O15" s="803" t="s">
        <v>808</v>
      </c>
      <c r="P15" s="87" t="s">
        <v>808</v>
      </c>
      <c r="Q15" s="239">
        <v>4116</v>
      </c>
      <c r="R15" s="54">
        <v>44957</v>
      </c>
      <c r="S15" s="14" t="s">
        <v>840</v>
      </c>
    </row>
    <row r="16" spans="1:24" s="27" customFormat="1" ht="15" customHeight="1">
      <c r="A16" s="14">
        <v>15</v>
      </c>
      <c r="B16" s="14" t="s">
        <v>229</v>
      </c>
      <c r="C16" s="13" t="s">
        <v>2578</v>
      </c>
      <c r="D16" s="129" t="s">
        <v>2637</v>
      </c>
      <c r="E16" s="670">
        <v>0.6</v>
      </c>
      <c r="F16" s="672">
        <v>3669.41</v>
      </c>
      <c r="G16" s="645">
        <f t="shared" si="0"/>
        <v>140966586.45289999</v>
      </c>
      <c r="H16" s="671">
        <v>1556.88</v>
      </c>
      <c r="I16" s="645">
        <f t="shared" si="1"/>
        <v>59810176.32720001</v>
      </c>
      <c r="J16" s="667">
        <f t="shared" si="2"/>
        <v>778.44</v>
      </c>
      <c r="K16" s="675">
        <f t="shared" ref="K16:K26" si="6">+I16*E16</f>
        <v>35886105.796320006</v>
      </c>
      <c r="L16" s="129" t="s">
        <v>2655</v>
      </c>
      <c r="M16" s="54">
        <v>46117</v>
      </c>
      <c r="N16" s="627" t="s">
        <v>2653</v>
      </c>
      <c r="O16" s="87" t="s">
        <v>808</v>
      </c>
      <c r="P16" s="87" t="s">
        <v>808</v>
      </c>
      <c r="Q16" s="129">
        <v>4119</v>
      </c>
      <c r="R16" s="54">
        <v>44964</v>
      </c>
      <c r="S16" s="13" t="s">
        <v>840</v>
      </c>
    </row>
    <row r="17" spans="1:24" s="27" customFormat="1" ht="19.5" customHeight="1">
      <c r="A17" s="14">
        <v>16</v>
      </c>
      <c r="B17" s="14" t="s">
        <v>229</v>
      </c>
      <c r="C17" s="13" t="s">
        <v>2578</v>
      </c>
      <c r="D17" s="129" t="s">
        <v>2637</v>
      </c>
      <c r="E17" s="670">
        <v>0.6</v>
      </c>
      <c r="F17" s="672">
        <v>1553.85</v>
      </c>
      <c r="G17" s="645">
        <f t="shared" si="0"/>
        <v>59693773.756499998</v>
      </c>
      <c r="H17" s="671">
        <v>660.42</v>
      </c>
      <c r="I17" s="645">
        <f t="shared" si="1"/>
        <v>25371150.4098</v>
      </c>
      <c r="J17" s="667">
        <f t="shared" si="2"/>
        <v>330.21</v>
      </c>
      <c r="K17" s="675">
        <f t="shared" si="6"/>
        <v>15222690.24588</v>
      </c>
      <c r="L17" s="129" t="s">
        <v>2655</v>
      </c>
      <c r="M17" s="54">
        <v>46117</v>
      </c>
      <c r="N17" s="14" t="s">
        <v>2654</v>
      </c>
      <c r="O17" s="87" t="s">
        <v>808</v>
      </c>
      <c r="P17" s="87" t="s">
        <v>808</v>
      </c>
      <c r="Q17" s="129">
        <v>4120</v>
      </c>
      <c r="R17" s="54">
        <v>44964</v>
      </c>
      <c r="S17" s="13" t="s">
        <v>840</v>
      </c>
      <c r="T17" s="948"/>
      <c r="U17" s="948"/>
      <c r="V17" s="948"/>
      <c r="W17" s="948"/>
      <c r="X17" s="948"/>
    </row>
    <row r="18" spans="1:24" s="27" customFormat="1" ht="19.5" customHeight="1">
      <c r="A18" s="14">
        <v>17</v>
      </c>
      <c r="B18" s="14" t="s">
        <v>2641</v>
      </c>
      <c r="C18" s="13" t="s">
        <v>2632</v>
      </c>
      <c r="D18" s="129" t="s">
        <v>2637</v>
      </c>
      <c r="E18" s="670">
        <v>0.7</v>
      </c>
      <c r="F18" s="672">
        <v>858.85</v>
      </c>
      <c r="G18" s="645">
        <f t="shared" si="0"/>
        <v>32994174.206500001</v>
      </c>
      <c r="H18" s="671">
        <v>374.69</v>
      </c>
      <c r="I18" s="645">
        <f t="shared" si="1"/>
        <v>14394349.576100001</v>
      </c>
      <c r="J18" s="667">
        <f t="shared" si="2"/>
        <v>187.345</v>
      </c>
      <c r="K18" s="675">
        <f t="shared" si="6"/>
        <v>10076044.703269999</v>
      </c>
      <c r="L18" s="129" t="s">
        <v>619</v>
      </c>
      <c r="M18" s="54">
        <v>46122</v>
      </c>
      <c r="N18" s="14" t="s">
        <v>2658</v>
      </c>
      <c r="O18" s="87" t="s">
        <v>808</v>
      </c>
      <c r="P18" s="87" t="s">
        <v>808</v>
      </c>
      <c r="Q18" s="129">
        <v>4115</v>
      </c>
      <c r="R18" s="54">
        <v>44966</v>
      </c>
      <c r="S18" s="13" t="s">
        <v>813</v>
      </c>
    </row>
    <row r="19" spans="1:24" s="27" customFormat="1" ht="19.5" customHeight="1">
      <c r="A19" s="14">
        <v>18</v>
      </c>
      <c r="B19" s="14" t="s">
        <v>2642</v>
      </c>
      <c r="C19" s="13" t="s">
        <v>2633</v>
      </c>
      <c r="D19" s="129" t="s">
        <v>2638</v>
      </c>
      <c r="E19" s="670">
        <v>0.55000000000000004</v>
      </c>
      <c r="F19" s="672">
        <v>1805.11</v>
      </c>
      <c r="G19" s="645">
        <f t="shared" si="0"/>
        <v>69346351.285899997</v>
      </c>
      <c r="H19" s="671">
        <v>768.62</v>
      </c>
      <c r="I19" s="645">
        <f t="shared" si="1"/>
        <v>29527836.267800003</v>
      </c>
      <c r="J19" s="667">
        <f t="shared" si="2"/>
        <v>384.31</v>
      </c>
      <c r="K19" s="675">
        <f t="shared" si="6"/>
        <v>16240309.947290003</v>
      </c>
      <c r="L19" s="129" t="s">
        <v>619</v>
      </c>
      <c r="M19" s="54">
        <v>46183</v>
      </c>
      <c r="N19" s="14" t="s">
        <v>2660</v>
      </c>
      <c r="O19" s="87" t="s">
        <v>808</v>
      </c>
      <c r="P19" s="87" t="s">
        <v>808</v>
      </c>
      <c r="Q19" s="129">
        <v>4139</v>
      </c>
      <c r="R19" s="54">
        <v>44981</v>
      </c>
      <c r="S19" s="13" t="s">
        <v>813</v>
      </c>
    </row>
    <row r="20" spans="1:24" s="27" customFormat="1" ht="19.5" customHeight="1">
      <c r="A20" s="14">
        <v>19</v>
      </c>
      <c r="B20" s="14" t="s">
        <v>2644</v>
      </c>
      <c r="C20" s="13" t="s">
        <v>2635</v>
      </c>
      <c r="D20" s="129" t="s">
        <v>2637</v>
      </c>
      <c r="E20" s="670">
        <v>0.8</v>
      </c>
      <c r="F20" s="672">
        <v>1157.98</v>
      </c>
      <c r="G20" s="645">
        <f t="shared" si="0"/>
        <v>44485758.6862</v>
      </c>
      <c r="H20" s="671">
        <v>599.74</v>
      </c>
      <c r="I20" s="645">
        <f t="shared" si="1"/>
        <v>23040025.660600003</v>
      </c>
      <c r="J20" s="667">
        <f t="shared" si="2"/>
        <v>299.87</v>
      </c>
      <c r="K20" s="675">
        <f t="shared" si="6"/>
        <v>18432020.528480005</v>
      </c>
      <c r="L20" s="129" t="s">
        <v>619</v>
      </c>
      <c r="M20" s="54">
        <v>46152</v>
      </c>
      <c r="N20" s="14" t="s">
        <v>2663</v>
      </c>
      <c r="O20" s="87" t="s">
        <v>808</v>
      </c>
      <c r="P20" s="87" t="s">
        <v>808</v>
      </c>
      <c r="Q20" s="129">
        <v>4138</v>
      </c>
      <c r="R20" s="54">
        <v>44985</v>
      </c>
      <c r="S20" s="13" t="s">
        <v>813</v>
      </c>
    </row>
    <row r="21" spans="1:24" s="27" customFormat="1" ht="19.5" customHeight="1">
      <c r="A21" s="14">
        <v>20</v>
      </c>
      <c r="B21" s="14" t="s">
        <v>410</v>
      </c>
      <c r="C21" s="13" t="s">
        <v>839</v>
      </c>
      <c r="D21" s="129" t="s">
        <v>384</v>
      </c>
      <c r="E21" s="670">
        <v>0.6</v>
      </c>
      <c r="F21" s="672">
        <v>130.26</v>
      </c>
      <c r="G21" s="645">
        <f t="shared" si="0"/>
        <v>5004158.0394000001</v>
      </c>
      <c r="H21" s="671">
        <v>48.96</v>
      </c>
      <c r="I21" s="645">
        <f t="shared" si="1"/>
        <v>1880881.1424000002</v>
      </c>
      <c r="J21" s="667">
        <f t="shared" si="2"/>
        <v>24.48</v>
      </c>
      <c r="K21" s="675">
        <f t="shared" ref="K21:K24" si="7">+I21*E21</f>
        <v>1128528.6854400001</v>
      </c>
      <c r="L21" s="129" t="s">
        <v>3128</v>
      </c>
      <c r="M21" s="54"/>
      <c r="N21" s="14" t="s">
        <v>3127</v>
      </c>
      <c r="O21" s="87" t="s">
        <v>808</v>
      </c>
      <c r="P21" s="87" t="s">
        <v>808</v>
      </c>
      <c r="Q21" s="129">
        <v>4127</v>
      </c>
      <c r="R21" s="54">
        <v>45016</v>
      </c>
      <c r="S21" s="13" t="s">
        <v>840</v>
      </c>
    </row>
    <row r="22" spans="1:24" s="27" customFormat="1" ht="19.5" customHeight="1">
      <c r="A22" s="14">
        <v>21</v>
      </c>
      <c r="B22" s="14" t="s">
        <v>2664</v>
      </c>
      <c r="C22" s="13" t="s">
        <v>2665</v>
      </c>
      <c r="D22" s="129" t="s">
        <v>2637</v>
      </c>
      <c r="E22" s="670">
        <v>0.6</v>
      </c>
      <c r="F22" s="672">
        <v>162.74</v>
      </c>
      <c r="G22" s="645">
        <f t="shared" si="0"/>
        <v>6251932.1306000007</v>
      </c>
      <c r="H22" s="671">
        <v>61.17</v>
      </c>
      <c r="I22" s="645">
        <f t="shared" si="1"/>
        <v>2349948.9273000001</v>
      </c>
      <c r="J22" s="667">
        <f t="shared" si="2"/>
        <v>30.585000000000001</v>
      </c>
      <c r="K22" s="675">
        <f t="shared" si="7"/>
        <v>1409969.35638</v>
      </c>
      <c r="L22" s="129" t="s">
        <v>619</v>
      </c>
      <c r="M22" s="54">
        <v>45940</v>
      </c>
      <c r="N22" s="14" t="s">
        <v>2666</v>
      </c>
      <c r="O22" s="87" t="s">
        <v>808</v>
      </c>
      <c r="P22" s="87" t="s">
        <v>808</v>
      </c>
      <c r="Q22" s="129">
        <v>4128</v>
      </c>
      <c r="R22" s="54">
        <v>45016</v>
      </c>
      <c r="S22" s="13" t="s">
        <v>840</v>
      </c>
    </row>
    <row r="23" spans="1:24" s="27" customFormat="1" ht="19.5" customHeight="1">
      <c r="A23" s="14">
        <v>22</v>
      </c>
      <c r="B23" s="14" t="s">
        <v>2668</v>
      </c>
      <c r="C23" s="13" t="s">
        <v>2669</v>
      </c>
      <c r="D23" s="129" t="s">
        <v>2637</v>
      </c>
      <c r="E23" s="670">
        <v>0.6</v>
      </c>
      <c r="F23" s="672">
        <v>279.68</v>
      </c>
      <c r="G23" s="645">
        <f t="shared" si="0"/>
        <v>10744379.859200001</v>
      </c>
      <c r="H23" s="671">
        <v>105.12</v>
      </c>
      <c r="I23" s="645">
        <f t="shared" si="1"/>
        <v>4038362.4528000006</v>
      </c>
      <c r="J23" s="667">
        <f t="shared" si="2"/>
        <v>52.56</v>
      </c>
      <c r="K23" s="675">
        <f t="shared" si="7"/>
        <v>2423017.4716800004</v>
      </c>
      <c r="L23" s="129" t="s">
        <v>2655</v>
      </c>
      <c r="M23" s="54">
        <v>45940</v>
      </c>
      <c r="N23" s="14" t="s">
        <v>2667</v>
      </c>
      <c r="O23" s="87" t="s">
        <v>808</v>
      </c>
      <c r="P23" s="87" t="s">
        <v>808</v>
      </c>
      <c r="Q23" s="129">
        <v>4129</v>
      </c>
      <c r="R23" s="54">
        <v>45016</v>
      </c>
      <c r="S23" s="13" t="s">
        <v>840</v>
      </c>
    </row>
    <row r="24" spans="1:24" s="27" customFormat="1" ht="19.5" customHeight="1">
      <c r="A24" s="14">
        <v>23</v>
      </c>
      <c r="B24" s="14" t="s">
        <v>2670</v>
      </c>
      <c r="C24" s="13" t="s">
        <v>2671</v>
      </c>
      <c r="D24" s="129" t="s">
        <v>2637</v>
      </c>
      <c r="E24" s="670">
        <v>0.7</v>
      </c>
      <c r="F24" s="672">
        <v>2284.59</v>
      </c>
      <c r="G24" s="645">
        <f t="shared" si="0"/>
        <v>87766385.807100013</v>
      </c>
      <c r="H24" s="671">
        <v>884.64</v>
      </c>
      <c r="I24" s="645">
        <f t="shared" si="1"/>
        <v>33984940.641599998</v>
      </c>
      <c r="J24" s="667">
        <f t="shared" si="2"/>
        <v>442.32</v>
      </c>
      <c r="K24" s="675">
        <f t="shared" si="7"/>
        <v>23789458.449119996</v>
      </c>
      <c r="L24" s="129" t="s">
        <v>619</v>
      </c>
      <c r="M24" s="54">
        <v>46162</v>
      </c>
      <c r="N24" s="14" t="s">
        <v>2673</v>
      </c>
      <c r="O24" s="87" t="s">
        <v>808</v>
      </c>
      <c r="P24" s="87" t="s">
        <v>808</v>
      </c>
      <c r="Q24" s="129">
        <v>4137</v>
      </c>
      <c r="R24" s="54">
        <v>44992</v>
      </c>
      <c r="S24" s="13" t="s">
        <v>2672</v>
      </c>
    </row>
    <row r="25" spans="1:24" s="27" customFormat="1" ht="18.75" customHeight="1">
      <c r="A25" s="14">
        <v>24</v>
      </c>
      <c r="B25" s="33" t="s">
        <v>2646</v>
      </c>
      <c r="C25" s="13" t="s">
        <v>2647</v>
      </c>
      <c r="D25" s="129" t="s">
        <v>2637</v>
      </c>
      <c r="E25" s="670">
        <v>0.8</v>
      </c>
      <c r="F25" s="672">
        <v>2577.65</v>
      </c>
      <c r="G25" s="645">
        <f t="shared" si="0"/>
        <v>99024780.978500009</v>
      </c>
      <c r="H25" s="671">
        <v>1161.3399999999999</v>
      </c>
      <c r="I25" s="645">
        <f t="shared" si="1"/>
        <v>44614838.764600001</v>
      </c>
      <c r="J25" s="667">
        <f t="shared" si="2"/>
        <v>580.66999999999996</v>
      </c>
      <c r="K25" s="675">
        <f t="shared" si="6"/>
        <v>35691871.01168</v>
      </c>
      <c r="L25" s="129" t="s">
        <v>619</v>
      </c>
      <c r="M25" s="54">
        <v>46213</v>
      </c>
      <c r="N25" s="14" t="s">
        <v>2677</v>
      </c>
      <c r="O25" s="87" t="s">
        <v>808</v>
      </c>
      <c r="P25" s="87" t="s">
        <v>808</v>
      </c>
      <c r="Q25" s="239">
        <v>4152</v>
      </c>
      <c r="R25" s="54">
        <v>45008</v>
      </c>
      <c r="S25" s="13" t="s">
        <v>813</v>
      </c>
    </row>
    <row r="26" spans="1:24" s="27" customFormat="1" ht="12" customHeight="1">
      <c r="A26" s="14">
        <v>25</v>
      </c>
      <c r="B26" s="14" t="s">
        <v>2648</v>
      </c>
      <c r="C26" s="14" t="s">
        <v>2649</v>
      </c>
      <c r="D26" s="129" t="s">
        <v>2637</v>
      </c>
      <c r="E26" s="670">
        <v>0.8</v>
      </c>
      <c r="F26" s="672">
        <v>902.51</v>
      </c>
      <c r="G26" s="645">
        <f t="shared" si="0"/>
        <v>34671446.891900003</v>
      </c>
      <c r="H26" s="671">
        <v>375.24</v>
      </c>
      <c r="I26" s="645">
        <f t="shared" si="1"/>
        <v>14415478.755600002</v>
      </c>
      <c r="J26" s="667">
        <f t="shared" si="2"/>
        <v>187.62</v>
      </c>
      <c r="K26" s="675">
        <f t="shared" si="6"/>
        <v>11532383.004480002</v>
      </c>
      <c r="L26" s="129" t="s">
        <v>619</v>
      </c>
      <c r="M26" s="54">
        <v>46183</v>
      </c>
      <c r="N26" s="14" t="s">
        <v>2678</v>
      </c>
      <c r="O26" s="87" t="s">
        <v>808</v>
      </c>
      <c r="P26" s="87" t="s">
        <v>808</v>
      </c>
      <c r="Q26" s="239">
        <v>4156</v>
      </c>
      <c r="R26" s="54">
        <v>45012</v>
      </c>
      <c r="S26" s="13" t="s">
        <v>813</v>
      </c>
    </row>
    <row r="27" spans="1:24" s="27" customFormat="1" ht="12" customHeight="1">
      <c r="A27" s="14">
        <v>26</v>
      </c>
      <c r="B27" s="14" t="s">
        <v>2679</v>
      </c>
      <c r="C27" s="14" t="s">
        <v>2680</v>
      </c>
      <c r="D27" s="129" t="s">
        <v>398</v>
      </c>
      <c r="E27" s="670">
        <v>0.45</v>
      </c>
      <c r="F27" s="672">
        <v>4052.79</v>
      </c>
      <c r="G27" s="645">
        <f t="shared" si="0"/>
        <v>155694777.06510001</v>
      </c>
      <c r="H27" s="671">
        <v>1407.056</v>
      </c>
      <c r="I27" s="645">
        <f t="shared" si="1"/>
        <v>54054434.164640002</v>
      </c>
      <c r="J27" s="667">
        <f t="shared" si="2"/>
        <v>703.52800000000002</v>
      </c>
      <c r="K27" s="675">
        <f t="shared" ref="K27" si="8">+I27*E27</f>
        <v>24324495.374088001</v>
      </c>
      <c r="L27" s="129" t="s">
        <v>619</v>
      </c>
      <c r="M27" s="54">
        <v>46152</v>
      </c>
      <c r="N27" s="14" t="s">
        <v>2681</v>
      </c>
      <c r="O27" s="87" t="s">
        <v>808</v>
      </c>
      <c r="P27" s="87" t="s">
        <v>808</v>
      </c>
      <c r="Q27" s="239">
        <v>4155</v>
      </c>
      <c r="R27" s="54">
        <v>45014</v>
      </c>
      <c r="S27" s="13" t="s">
        <v>813</v>
      </c>
    </row>
    <row r="28" spans="1:24" s="27" customFormat="1" ht="12" customHeight="1">
      <c r="A28" s="14">
        <v>27</v>
      </c>
      <c r="B28" s="14" t="s">
        <v>2683</v>
      </c>
      <c r="C28" s="14" t="s">
        <v>2684</v>
      </c>
      <c r="D28" s="129" t="s">
        <v>2637</v>
      </c>
      <c r="E28" s="670">
        <v>0.7</v>
      </c>
      <c r="F28" s="672">
        <v>1267.08</v>
      </c>
      <c r="G28" s="645">
        <f t="shared" si="0"/>
        <v>48677019.565200001</v>
      </c>
      <c r="H28" s="671">
        <v>644.58000000000004</v>
      </c>
      <c r="I28" s="645">
        <f t="shared" si="1"/>
        <v>24762630.040200002</v>
      </c>
      <c r="J28" s="667">
        <f t="shared" si="2"/>
        <v>322.29000000000002</v>
      </c>
      <c r="K28" s="675">
        <f t="shared" ref="K28:K30" si="9">+I28*E28</f>
        <v>17333841.028140001</v>
      </c>
      <c r="L28" s="129" t="s">
        <v>619</v>
      </c>
      <c r="M28" s="54">
        <v>46208</v>
      </c>
      <c r="N28" s="14" t="s">
        <v>2685</v>
      </c>
      <c r="O28" s="87" t="s">
        <v>808</v>
      </c>
      <c r="P28" s="87" t="s">
        <v>808</v>
      </c>
      <c r="Q28" s="239">
        <v>4157</v>
      </c>
      <c r="R28" s="54">
        <v>45016</v>
      </c>
      <c r="S28" s="13" t="s">
        <v>813</v>
      </c>
    </row>
    <row r="29" spans="1:24" s="27" customFormat="1" ht="35.25" customHeight="1">
      <c r="A29" s="14">
        <v>28</v>
      </c>
      <c r="B29" s="14" t="s">
        <v>2690</v>
      </c>
      <c r="C29" s="13" t="s">
        <v>2691</v>
      </c>
      <c r="D29" s="129" t="s">
        <v>2637</v>
      </c>
      <c r="E29" s="670">
        <v>0.5</v>
      </c>
      <c r="F29" s="672">
        <v>1524.48</v>
      </c>
      <c r="G29" s="645">
        <f t="shared" si="0"/>
        <v>58565475.571200006</v>
      </c>
      <c r="H29" s="671">
        <v>637.36</v>
      </c>
      <c r="I29" s="645">
        <f t="shared" si="1"/>
        <v>24485261.538400002</v>
      </c>
      <c r="J29" s="667">
        <f t="shared" si="2"/>
        <v>318.68</v>
      </c>
      <c r="K29" s="675">
        <f t="shared" si="9"/>
        <v>12242630.769200001</v>
      </c>
      <c r="L29" s="129" t="s">
        <v>619</v>
      </c>
      <c r="M29" s="54">
        <v>46147</v>
      </c>
      <c r="N29" s="14" t="s">
        <v>2692</v>
      </c>
      <c r="O29" s="87" t="s">
        <v>808</v>
      </c>
      <c r="P29" s="87" t="s">
        <v>808</v>
      </c>
      <c r="Q29" s="239">
        <v>4169</v>
      </c>
      <c r="R29" s="54">
        <v>45016</v>
      </c>
      <c r="S29" s="13" t="s">
        <v>809</v>
      </c>
    </row>
    <row r="30" spans="1:24" s="27" customFormat="1" ht="25.5" customHeight="1">
      <c r="A30" s="14">
        <v>29</v>
      </c>
      <c r="B30" s="14" t="s">
        <v>416</v>
      </c>
      <c r="C30" s="13" t="s">
        <v>2630</v>
      </c>
      <c r="D30" s="129" t="s">
        <v>398</v>
      </c>
      <c r="E30" s="670">
        <v>0.45</v>
      </c>
      <c r="F30" s="672">
        <v>17187.580000000002</v>
      </c>
      <c r="G30" s="645">
        <f t="shared" si="0"/>
        <v>660289932.71020007</v>
      </c>
      <c r="H30" s="671">
        <v>7751.61</v>
      </c>
      <c r="I30" s="645">
        <f t="shared" si="1"/>
        <v>297791198.37090003</v>
      </c>
      <c r="J30" s="667">
        <f t="shared" si="2"/>
        <v>3875.8049999999998</v>
      </c>
      <c r="K30" s="675">
        <f t="shared" si="9"/>
        <v>134006039.26690502</v>
      </c>
      <c r="L30" s="129" t="s">
        <v>619</v>
      </c>
      <c r="M30" s="54">
        <v>45996</v>
      </c>
      <c r="N30" s="14" t="s">
        <v>2693</v>
      </c>
      <c r="O30" s="87" t="s">
        <v>808</v>
      </c>
      <c r="P30" s="87" t="s">
        <v>808</v>
      </c>
      <c r="Q30" s="239">
        <v>4171</v>
      </c>
      <c r="R30" s="54">
        <v>45020</v>
      </c>
      <c r="S30" s="13" t="s">
        <v>840</v>
      </c>
    </row>
    <row r="31" spans="1:24" ht="12" customHeight="1">
      <c r="A31" s="14">
        <v>30</v>
      </c>
      <c r="B31" s="86" t="s">
        <v>2849</v>
      </c>
      <c r="C31" s="77" t="s">
        <v>2848</v>
      </c>
      <c r="D31" s="130" t="s">
        <v>384</v>
      </c>
      <c r="E31" s="262">
        <v>0.5</v>
      </c>
      <c r="F31" s="685">
        <v>2274.06</v>
      </c>
      <c r="G31" s="645">
        <f t="shared" si="0"/>
        <v>87361858.061399996</v>
      </c>
      <c r="H31" s="671">
        <v>1043.8399999999999</v>
      </c>
      <c r="I31" s="645">
        <f t="shared" si="1"/>
        <v>40100877.689599998</v>
      </c>
      <c r="J31" s="667">
        <f t="shared" si="2"/>
        <v>521.91999999999996</v>
      </c>
      <c r="K31" s="675">
        <f t="shared" ref="K31:K48" si="10">+I31*E31</f>
        <v>20050438.844799999</v>
      </c>
      <c r="L31" s="129" t="s">
        <v>619</v>
      </c>
      <c r="M31" s="131">
        <v>46162</v>
      </c>
      <c r="N31" s="86" t="s">
        <v>2808</v>
      </c>
      <c r="O31" s="87" t="s">
        <v>808</v>
      </c>
      <c r="P31" s="87" t="s">
        <v>808</v>
      </c>
      <c r="Q31" s="129">
        <v>4182</v>
      </c>
      <c r="R31" s="131">
        <v>45030</v>
      </c>
      <c r="S31" s="77" t="s">
        <v>2672</v>
      </c>
    </row>
    <row r="32" spans="1:24" ht="12" customHeight="1">
      <c r="A32" s="14">
        <v>31</v>
      </c>
      <c r="B32" s="86" t="s">
        <v>2850</v>
      </c>
      <c r="C32" s="77" t="s">
        <v>2832</v>
      </c>
      <c r="D32" s="130" t="s">
        <v>384</v>
      </c>
      <c r="E32" s="262">
        <v>0.5</v>
      </c>
      <c r="F32" s="685">
        <v>2076.6559999999999</v>
      </c>
      <c r="G32" s="645">
        <f t="shared" si="0"/>
        <v>79778249.788640007</v>
      </c>
      <c r="H32" s="671">
        <v>1741.87</v>
      </c>
      <c r="I32" s="645">
        <f t="shared" si="1"/>
        <v>66916879.8103</v>
      </c>
      <c r="J32" s="667">
        <f t="shared" si="2"/>
        <v>870.93499999999995</v>
      </c>
      <c r="K32" s="675">
        <f t="shared" si="10"/>
        <v>33458439.90515</v>
      </c>
      <c r="L32" s="129" t="s">
        <v>619</v>
      </c>
      <c r="M32" s="131">
        <v>46183</v>
      </c>
      <c r="N32" s="86" t="s">
        <v>2809</v>
      </c>
      <c r="O32" s="87" t="s">
        <v>808</v>
      </c>
      <c r="P32" s="87" t="s">
        <v>808</v>
      </c>
      <c r="Q32" s="129">
        <v>4192</v>
      </c>
      <c r="R32" s="131">
        <v>45044</v>
      </c>
      <c r="S32" s="77" t="s">
        <v>2672</v>
      </c>
    </row>
    <row r="33" spans="1:19">
      <c r="A33" s="14">
        <v>32</v>
      </c>
      <c r="B33" s="86" t="s">
        <v>2851</v>
      </c>
      <c r="C33" s="77" t="s">
        <v>2841</v>
      </c>
      <c r="D33" s="130" t="s">
        <v>384</v>
      </c>
      <c r="E33" s="262">
        <v>0.7</v>
      </c>
      <c r="F33" s="685">
        <v>1773.59</v>
      </c>
      <c r="G33" s="645">
        <f t="shared" si="0"/>
        <v>68135457.217099994</v>
      </c>
      <c r="H33" s="671">
        <v>769.36</v>
      </c>
      <c r="I33" s="645">
        <f t="shared" si="1"/>
        <v>29556264.618400004</v>
      </c>
      <c r="J33" s="667">
        <f t="shared" si="2"/>
        <v>384.68</v>
      </c>
      <c r="K33" s="675">
        <f t="shared" si="10"/>
        <v>20689385.23288</v>
      </c>
      <c r="L33" s="129" t="s">
        <v>619</v>
      </c>
      <c r="M33" s="131">
        <v>46213</v>
      </c>
      <c r="N33" s="86" t="s">
        <v>2813</v>
      </c>
      <c r="O33" s="87" t="s">
        <v>808</v>
      </c>
      <c r="P33" s="87" t="s">
        <v>808</v>
      </c>
      <c r="Q33" s="129">
        <v>4194</v>
      </c>
      <c r="R33" s="131">
        <v>45042</v>
      </c>
      <c r="S33" s="77" t="s">
        <v>813</v>
      </c>
    </row>
    <row r="34" spans="1:19" ht="12" customHeight="1">
      <c r="A34" s="14">
        <v>33</v>
      </c>
      <c r="B34" s="86" t="s">
        <v>2648</v>
      </c>
      <c r="C34" s="77" t="s">
        <v>2833</v>
      </c>
      <c r="D34" s="130" t="s">
        <v>384</v>
      </c>
      <c r="E34" s="262">
        <v>0.8</v>
      </c>
      <c r="F34" s="685">
        <v>1558.63</v>
      </c>
      <c r="G34" s="645">
        <f t="shared" ref="G34:G65" si="11">+F34*$B$217</f>
        <v>59877405.534700006</v>
      </c>
      <c r="H34" s="671">
        <v>664.55</v>
      </c>
      <c r="I34" s="645">
        <f t="shared" ref="I34:I65" si="12">H34*$B$217</f>
        <v>25529811.339499999</v>
      </c>
      <c r="J34" s="667">
        <f t="shared" ref="J34:J65" si="13">+H34*$E$225</f>
        <v>332.27499999999998</v>
      </c>
      <c r="K34" s="675">
        <f t="shared" si="10"/>
        <v>20423849.071600001</v>
      </c>
      <c r="L34" s="129" t="s">
        <v>619</v>
      </c>
      <c r="M34" s="131">
        <v>46213</v>
      </c>
      <c r="N34" s="301" t="s">
        <v>2814</v>
      </c>
      <c r="O34" s="87" t="s">
        <v>808</v>
      </c>
      <c r="P34" s="87" t="s">
        <v>808</v>
      </c>
      <c r="Q34" s="129">
        <v>4195</v>
      </c>
      <c r="R34" s="131">
        <v>45044</v>
      </c>
      <c r="S34" s="77" t="s">
        <v>813</v>
      </c>
    </row>
    <row r="35" spans="1:19" ht="24.75" customHeight="1">
      <c r="A35" s="14">
        <v>34</v>
      </c>
      <c r="B35" s="86" t="s">
        <v>2643</v>
      </c>
      <c r="C35" s="77" t="s">
        <v>2834</v>
      </c>
      <c r="D35" s="130" t="s">
        <v>384</v>
      </c>
      <c r="E35" s="262">
        <v>0.8</v>
      </c>
      <c r="F35" s="685">
        <v>2160.3200000000002</v>
      </c>
      <c r="G35" s="645">
        <f t="shared" si="11"/>
        <v>82992343.740800008</v>
      </c>
      <c r="H35" s="671">
        <v>1518.12</v>
      </c>
      <c r="I35" s="645">
        <f t="shared" si="12"/>
        <v>58321145.422799997</v>
      </c>
      <c r="J35" s="667">
        <f t="shared" si="13"/>
        <v>759.06</v>
      </c>
      <c r="K35" s="675">
        <f t="shared" si="10"/>
        <v>46656916.338239998</v>
      </c>
      <c r="L35" s="129" t="s">
        <v>619</v>
      </c>
      <c r="M35" s="131">
        <v>46517</v>
      </c>
      <c r="N35" s="86" t="s">
        <v>2810</v>
      </c>
      <c r="O35" s="87" t="s">
        <v>808</v>
      </c>
      <c r="P35" s="87" t="s">
        <v>808</v>
      </c>
      <c r="Q35" s="129">
        <v>4164</v>
      </c>
      <c r="R35" s="131">
        <v>45050</v>
      </c>
      <c r="S35" s="77" t="s">
        <v>840</v>
      </c>
    </row>
    <row r="36" spans="1:19" ht="24" customHeight="1">
      <c r="A36" s="14">
        <v>35</v>
      </c>
      <c r="B36" s="86" t="s">
        <v>2853</v>
      </c>
      <c r="C36" s="77" t="s">
        <v>2842</v>
      </c>
      <c r="D36" s="130" t="s">
        <v>384</v>
      </c>
      <c r="E36" s="262">
        <v>0.7</v>
      </c>
      <c r="F36" s="685">
        <v>664.19</v>
      </c>
      <c r="G36" s="645">
        <f t="shared" si="11"/>
        <v>25515981.331100002</v>
      </c>
      <c r="H36" s="671">
        <v>350.84</v>
      </c>
      <c r="I36" s="645">
        <f t="shared" si="12"/>
        <v>13478111.5196</v>
      </c>
      <c r="J36" s="667">
        <f t="shared" si="13"/>
        <v>175.42</v>
      </c>
      <c r="K36" s="675">
        <f t="shared" si="10"/>
        <v>9434678.063719999</v>
      </c>
      <c r="L36" s="130" t="s">
        <v>619</v>
      </c>
      <c r="M36" s="131">
        <v>46213</v>
      </c>
      <c r="N36" s="86" t="s">
        <v>2816</v>
      </c>
      <c r="O36" s="87" t="s">
        <v>808</v>
      </c>
      <c r="P36" s="87" t="s">
        <v>808</v>
      </c>
      <c r="Q36" s="130">
        <v>4202</v>
      </c>
      <c r="R36" s="131">
        <v>45065</v>
      </c>
      <c r="S36" s="77" t="s">
        <v>840</v>
      </c>
    </row>
    <row r="37" spans="1:19" ht="12" customHeight="1">
      <c r="A37" s="14">
        <v>36</v>
      </c>
      <c r="B37" s="86" t="s">
        <v>2854</v>
      </c>
      <c r="C37" s="77" t="s">
        <v>2836</v>
      </c>
      <c r="D37" s="130" t="s">
        <v>384</v>
      </c>
      <c r="E37" s="262">
        <v>0.7</v>
      </c>
      <c r="F37" s="685">
        <v>1266.23</v>
      </c>
      <c r="G37" s="645">
        <f t="shared" si="11"/>
        <v>48644365.378700003</v>
      </c>
      <c r="H37" s="671">
        <v>567.36</v>
      </c>
      <c r="I37" s="645">
        <f t="shared" si="12"/>
        <v>21796093.238400001</v>
      </c>
      <c r="J37" s="667">
        <f t="shared" si="13"/>
        <v>283.68</v>
      </c>
      <c r="K37" s="675">
        <f t="shared" si="10"/>
        <v>15257265.26688</v>
      </c>
      <c r="L37" s="130" t="s">
        <v>619</v>
      </c>
      <c r="M37" s="131">
        <v>46244</v>
      </c>
      <c r="N37" s="86" t="s">
        <v>2817</v>
      </c>
      <c r="O37" s="87" t="s">
        <v>808</v>
      </c>
      <c r="P37" s="87" t="s">
        <v>808</v>
      </c>
      <c r="Q37" s="129">
        <v>4198</v>
      </c>
      <c r="R37" s="131">
        <v>45068</v>
      </c>
      <c r="S37" s="77" t="s">
        <v>813</v>
      </c>
    </row>
    <row r="38" spans="1:19" ht="12" customHeight="1">
      <c r="A38" s="14">
        <v>37</v>
      </c>
      <c r="B38" s="86" t="s">
        <v>2855</v>
      </c>
      <c r="C38" s="77" t="s">
        <v>2837</v>
      </c>
      <c r="D38" s="130" t="s">
        <v>384</v>
      </c>
      <c r="E38" s="262">
        <v>0.5</v>
      </c>
      <c r="F38" s="685">
        <v>3214.8</v>
      </c>
      <c r="G38" s="645">
        <f t="shared" si="11"/>
        <v>123501975.01200001</v>
      </c>
      <c r="H38" s="671">
        <v>1402.47</v>
      </c>
      <c r="I38" s="645">
        <f t="shared" si="12"/>
        <v>53878255.224300005</v>
      </c>
      <c r="J38" s="667">
        <f t="shared" si="13"/>
        <v>701.23500000000001</v>
      </c>
      <c r="K38" s="675">
        <f t="shared" si="10"/>
        <v>26939127.612150002</v>
      </c>
      <c r="L38" s="130" t="s">
        <v>619</v>
      </c>
      <c r="M38" s="131">
        <v>46239</v>
      </c>
      <c r="N38" s="86" t="s">
        <v>2820</v>
      </c>
      <c r="O38" s="87" t="s">
        <v>808</v>
      </c>
      <c r="P38" s="87" t="s">
        <v>808</v>
      </c>
      <c r="Q38" s="129">
        <v>4185</v>
      </c>
      <c r="R38" s="131">
        <v>45077</v>
      </c>
      <c r="S38" s="77" t="s">
        <v>809</v>
      </c>
    </row>
    <row r="39" spans="1:19" ht="24" customHeight="1">
      <c r="A39" s="14">
        <v>38</v>
      </c>
      <c r="B39" s="86" t="s">
        <v>2856</v>
      </c>
      <c r="C39" s="77" t="s">
        <v>2844</v>
      </c>
      <c r="D39" s="130" t="s">
        <v>384</v>
      </c>
      <c r="E39" s="262">
        <v>0.6</v>
      </c>
      <c r="F39" s="685">
        <v>718.97</v>
      </c>
      <c r="G39" s="645">
        <f t="shared" si="11"/>
        <v>27620447.609300002</v>
      </c>
      <c r="H39" s="671">
        <v>201.59</v>
      </c>
      <c r="I39" s="645">
        <f t="shared" si="12"/>
        <v>7744420.5371000003</v>
      </c>
      <c r="J39" s="667">
        <f t="shared" si="13"/>
        <v>100.795</v>
      </c>
      <c r="K39" s="675">
        <f t="shared" si="10"/>
        <v>4646652.3222599998</v>
      </c>
      <c r="L39" s="130" t="s">
        <v>619</v>
      </c>
      <c r="M39" s="131">
        <v>45905</v>
      </c>
      <c r="N39" s="86" t="s">
        <v>2822</v>
      </c>
      <c r="O39" s="87" t="s">
        <v>808</v>
      </c>
      <c r="P39" s="87" t="s">
        <v>808</v>
      </c>
      <c r="Q39" s="129">
        <v>4227</v>
      </c>
      <c r="R39" s="131">
        <v>45089</v>
      </c>
      <c r="S39" s="77" t="s">
        <v>813</v>
      </c>
    </row>
    <row r="40" spans="1:19" ht="24.75" customHeight="1">
      <c r="A40" s="14">
        <v>39</v>
      </c>
      <c r="B40" s="86" t="s">
        <v>2857</v>
      </c>
      <c r="C40" s="77" t="s">
        <v>2838</v>
      </c>
      <c r="D40" s="130" t="s">
        <v>384</v>
      </c>
      <c r="E40" s="262">
        <v>0.6</v>
      </c>
      <c r="F40" s="685">
        <v>749.48</v>
      </c>
      <c r="G40" s="645">
        <f t="shared" si="11"/>
        <v>28792540.821200002</v>
      </c>
      <c r="H40" s="671">
        <v>386.44</v>
      </c>
      <c r="I40" s="645">
        <f t="shared" si="12"/>
        <v>14845745.683600001</v>
      </c>
      <c r="J40" s="667">
        <f t="shared" si="13"/>
        <v>193.22</v>
      </c>
      <c r="K40" s="675">
        <f t="shared" si="10"/>
        <v>8907447.4101599995</v>
      </c>
      <c r="L40" s="130" t="s">
        <v>619</v>
      </c>
      <c r="M40" s="131">
        <v>46218</v>
      </c>
      <c r="N40" s="86" t="s">
        <v>2823</v>
      </c>
      <c r="O40" s="87" t="s">
        <v>808</v>
      </c>
      <c r="P40" s="87" t="s">
        <v>808</v>
      </c>
      <c r="Q40" s="129">
        <v>4203</v>
      </c>
      <c r="R40" s="131">
        <v>45092</v>
      </c>
      <c r="S40" s="77" t="s">
        <v>809</v>
      </c>
    </row>
    <row r="41" spans="1:19" ht="27.75" customHeight="1">
      <c r="A41" s="14">
        <v>40</v>
      </c>
      <c r="B41" s="86" t="s">
        <v>2857</v>
      </c>
      <c r="C41" s="77" t="s">
        <v>2838</v>
      </c>
      <c r="D41" s="130" t="s">
        <v>384</v>
      </c>
      <c r="E41" s="262">
        <v>0.7</v>
      </c>
      <c r="F41" s="685">
        <v>456.94</v>
      </c>
      <c r="G41" s="645">
        <f t="shared" si="11"/>
        <v>17554122.328600001</v>
      </c>
      <c r="H41" s="671">
        <v>237.62</v>
      </c>
      <c r="I41" s="645">
        <f t="shared" si="12"/>
        <v>9128573.8778000008</v>
      </c>
      <c r="J41" s="667">
        <f t="shared" si="13"/>
        <v>118.81</v>
      </c>
      <c r="K41" s="675">
        <f t="shared" si="10"/>
        <v>6390001.7144600004</v>
      </c>
      <c r="L41" s="130" t="s">
        <v>619</v>
      </c>
      <c r="M41" s="131">
        <v>46218</v>
      </c>
      <c r="N41" s="86" t="s">
        <v>2824</v>
      </c>
      <c r="O41" s="87" t="s">
        <v>808</v>
      </c>
      <c r="P41" s="87" t="s">
        <v>808</v>
      </c>
      <c r="Q41" s="129">
        <v>4232</v>
      </c>
      <c r="R41" s="131">
        <v>45092</v>
      </c>
      <c r="S41" s="77" t="s">
        <v>809</v>
      </c>
    </row>
    <row r="42" spans="1:19" ht="26.25" customHeight="1">
      <c r="A42" s="14">
        <v>41</v>
      </c>
      <c r="B42" s="86" t="s">
        <v>2857</v>
      </c>
      <c r="C42" s="77" t="s">
        <v>2838</v>
      </c>
      <c r="D42" s="130" t="s">
        <v>384</v>
      </c>
      <c r="E42" s="262">
        <v>0.7</v>
      </c>
      <c r="F42" s="685">
        <v>214.28</v>
      </c>
      <c r="G42" s="645">
        <f t="shared" si="11"/>
        <v>8231928.3332000002</v>
      </c>
      <c r="H42" s="671">
        <v>113.8</v>
      </c>
      <c r="I42" s="645">
        <f t="shared" si="12"/>
        <v>4371819.3219999997</v>
      </c>
      <c r="J42" s="667">
        <f t="shared" si="13"/>
        <v>56.9</v>
      </c>
      <c r="K42" s="675">
        <f t="shared" si="10"/>
        <v>3060273.5253999997</v>
      </c>
      <c r="L42" s="130" t="s">
        <v>619</v>
      </c>
      <c r="M42" s="131">
        <v>46218</v>
      </c>
      <c r="N42" s="86" t="s">
        <v>2825</v>
      </c>
      <c r="O42" s="87" t="s">
        <v>808</v>
      </c>
      <c r="P42" s="87" t="s">
        <v>808</v>
      </c>
      <c r="Q42" s="129">
        <v>4233</v>
      </c>
      <c r="R42" s="131">
        <v>45092</v>
      </c>
      <c r="S42" s="77" t="s">
        <v>809</v>
      </c>
    </row>
    <row r="43" spans="1:19" ht="15.75" customHeight="1">
      <c r="A43" s="14">
        <v>42</v>
      </c>
      <c r="B43" s="86" t="s">
        <v>2674</v>
      </c>
      <c r="C43" s="77" t="s">
        <v>2675</v>
      </c>
      <c r="D43" s="130" t="s">
        <v>384</v>
      </c>
      <c r="E43" s="262">
        <v>0.7</v>
      </c>
      <c r="F43" s="685">
        <v>1750.28</v>
      </c>
      <c r="G43" s="645">
        <f t="shared" si="11"/>
        <v>67239964.173199996</v>
      </c>
      <c r="H43" s="671">
        <v>877.84</v>
      </c>
      <c r="I43" s="645">
        <f t="shared" si="12"/>
        <v>33723707.149600007</v>
      </c>
      <c r="J43" s="667">
        <f t="shared" si="13"/>
        <v>438.92</v>
      </c>
      <c r="K43" s="675">
        <f t="shared" si="10"/>
        <v>23606595.004720002</v>
      </c>
      <c r="L43" s="130" t="s">
        <v>619</v>
      </c>
      <c r="M43" s="131">
        <v>46239</v>
      </c>
      <c r="N43" s="86" t="s">
        <v>2826</v>
      </c>
      <c r="O43" s="87" t="s">
        <v>808</v>
      </c>
      <c r="P43" s="87" t="s">
        <v>808</v>
      </c>
      <c r="Q43" s="129">
        <v>4235</v>
      </c>
      <c r="R43" s="131">
        <v>45097</v>
      </c>
      <c r="S43" s="77" t="s">
        <v>809</v>
      </c>
    </row>
    <row r="44" spans="1:19" ht="38.25" customHeight="1">
      <c r="A44" s="14">
        <v>43</v>
      </c>
      <c r="B44" s="86" t="s">
        <v>2858</v>
      </c>
      <c r="C44" s="77" t="s">
        <v>2845</v>
      </c>
      <c r="D44" s="130" t="s">
        <v>384</v>
      </c>
      <c r="E44" s="262">
        <v>0.7</v>
      </c>
      <c r="F44" s="685">
        <v>1608.1374390199874</v>
      </c>
      <c r="G44" s="645">
        <f t="shared" si="11"/>
        <v>61779317.472224765</v>
      </c>
      <c r="H44" s="671">
        <v>673.06</v>
      </c>
      <c r="I44" s="645">
        <f t="shared" si="12"/>
        <v>25856737.371399999</v>
      </c>
      <c r="J44" s="667">
        <f t="shared" si="13"/>
        <v>336.53</v>
      </c>
      <c r="K44" s="675">
        <f t="shared" si="10"/>
        <v>18099716.159979999</v>
      </c>
      <c r="L44" s="130" t="s">
        <v>619</v>
      </c>
      <c r="M44" s="131">
        <v>46091</v>
      </c>
      <c r="N44" s="86" t="s">
        <v>2827</v>
      </c>
      <c r="O44" s="87" t="s">
        <v>808</v>
      </c>
      <c r="P44" s="87" t="s">
        <v>808</v>
      </c>
      <c r="Q44" s="130">
        <v>4225</v>
      </c>
      <c r="R44" s="131">
        <v>45100</v>
      </c>
      <c r="S44" s="77" t="s">
        <v>813</v>
      </c>
    </row>
    <row r="45" spans="1:19" ht="22.5" customHeight="1">
      <c r="A45" s="14">
        <v>44</v>
      </c>
      <c r="B45" s="86" t="s">
        <v>932</v>
      </c>
      <c r="C45" s="77" t="s">
        <v>2846</v>
      </c>
      <c r="D45" s="130" t="s">
        <v>398</v>
      </c>
      <c r="E45" s="262">
        <v>0.6</v>
      </c>
      <c r="F45" s="685">
        <v>3143.5993512516529</v>
      </c>
      <c r="G45" s="645">
        <f t="shared" si="11"/>
        <v>120766681.76123586</v>
      </c>
      <c r="H45" s="671">
        <v>1896.89</v>
      </c>
      <c r="I45" s="645">
        <f t="shared" si="12"/>
        <v>72872235.094100013</v>
      </c>
      <c r="J45" s="667">
        <f t="shared" si="13"/>
        <v>948.44500000000005</v>
      </c>
      <c r="K45" s="675">
        <f t="shared" si="10"/>
        <v>43723341.056460008</v>
      </c>
      <c r="L45" s="130" t="s">
        <v>619</v>
      </c>
      <c r="M45" s="131">
        <v>46604</v>
      </c>
      <c r="N45" s="86" t="s">
        <v>2828</v>
      </c>
      <c r="O45" s="87" t="s">
        <v>808</v>
      </c>
      <c r="P45" s="87" t="s">
        <v>808</v>
      </c>
      <c r="Q45" s="129">
        <v>4096</v>
      </c>
      <c r="R45" s="131">
        <v>45106</v>
      </c>
      <c r="S45" s="77" t="s">
        <v>813</v>
      </c>
    </row>
    <row r="46" spans="1:19" ht="12" customHeight="1">
      <c r="A46" s="14">
        <v>45</v>
      </c>
      <c r="B46" s="86" t="s">
        <v>2859</v>
      </c>
      <c r="C46" s="77" t="s">
        <v>2847</v>
      </c>
      <c r="D46" s="130" t="s">
        <v>384</v>
      </c>
      <c r="E46" s="262">
        <v>0.5</v>
      </c>
      <c r="F46" s="685">
        <v>871.7713852380715</v>
      </c>
      <c r="G46" s="645">
        <f t="shared" si="11"/>
        <v>33490571.057561573</v>
      </c>
      <c r="H46" s="671">
        <v>433.29</v>
      </c>
      <c r="I46" s="645">
        <f t="shared" si="12"/>
        <v>16645567.610100001</v>
      </c>
      <c r="J46" s="667">
        <f t="shared" si="13"/>
        <v>216.64500000000001</v>
      </c>
      <c r="K46" s="675">
        <f t="shared" si="10"/>
        <v>8322783.8050500005</v>
      </c>
      <c r="L46" s="130" t="s">
        <v>619</v>
      </c>
      <c r="M46" s="131">
        <v>46249</v>
      </c>
      <c r="N46" s="86" t="s">
        <v>2829</v>
      </c>
      <c r="O46" s="87" t="s">
        <v>808</v>
      </c>
      <c r="P46" s="87" t="s">
        <v>808</v>
      </c>
      <c r="Q46" s="129">
        <v>4245</v>
      </c>
      <c r="R46" s="131">
        <v>45106</v>
      </c>
      <c r="S46" s="77" t="s">
        <v>840</v>
      </c>
    </row>
    <row r="47" spans="1:19" ht="24.75" customHeight="1">
      <c r="A47" s="14">
        <v>46</v>
      </c>
      <c r="B47" s="86" t="s">
        <v>2860</v>
      </c>
      <c r="C47" s="77" t="s">
        <v>2839</v>
      </c>
      <c r="D47" s="130" t="s">
        <v>384</v>
      </c>
      <c r="E47" s="262">
        <v>0.7</v>
      </c>
      <c r="F47" s="685">
        <v>2030.0039275982215</v>
      </c>
      <c r="G47" s="645">
        <f t="shared" si="11"/>
        <v>77986031.585323319</v>
      </c>
      <c r="H47" s="671">
        <v>1262.2</v>
      </c>
      <c r="I47" s="645">
        <f t="shared" si="12"/>
        <v>48489546.118000008</v>
      </c>
      <c r="J47" s="667">
        <f t="shared" si="13"/>
        <v>631.1</v>
      </c>
      <c r="K47" s="675">
        <f t="shared" si="10"/>
        <v>33942682.282600001</v>
      </c>
      <c r="L47" s="130" t="s">
        <v>619</v>
      </c>
      <c r="M47" s="131">
        <v>46640</v>
      </c>
      <c r="N47" s="86" t="s">
        <v>2830</v>
      </c>
      <c r="O47" s="87" t="s">
        <v>808</v>
      </c>
      <c r="P47" s="87" t="s">
        <v>808</v>
      </c>
      <c r="Q47" s="129">
        <v>4249</v>
      </c>
      <c r="R47" s="131">
        <v>45106</v>
      </c>
      <c r="S47" s="77" t="s">
        <v>813</v>
      </c>
    </row>
    <row r="48" spans="1:19" ht="16.5" customHeight="1">
      <c r="A48" s="14">
        <v>47</v>
      </c>
      <c r="B48" s="86" t="s">
        <v>2861</v>
      </c>
      <c r="C48" s="77" t="s">
        <v>2840</v>
      </c>
      <c r="D48" s="130" t="s">
        <v>384</v>
      </c>
      <c r="E48" s="262">
        <v>0.8</v>
      </c>
      <c r="F48" s="685">
        <v>3087.9661416129557</v>
      </c>
      <c r="G48" s="645">
        <f t="shared" si="11"/>
        <v>118629437.99284102</v>
      </c>
      <c r="H48" s="671">
        <v>1442.27</v>
      </c>
      <c r="I48" s="645">
        <f t="shared" si="12"/>
        <v>55407239.486299999</v>
      </c>
      <c r="J48" s="667">
        <f t="shared" si="13"/>
        <v>721.13499999999999</v>
      </c>
      <c r="K48" s="675">
        <f t="shared" si="10"/>
        <v>44325791.589040004</v>
      </c>
      <c r="L48" s="130" t="s">
        <v>619</v>
      </c>
      <c r="M48" s="131">
        <v>46609</v>
      </c>
      <c r="N48" s="86" t="s">
        <v>2831</v>
      </c>
      <c r="O48" s="87" t="s">
        <v>808</v>
      </c>
      <c r="P48" s="87" t="s">
        <v>808</v>
      </c>
      <c r="Q48" s="129">
        <v>4253</v>
      </c>
      <c r="R48" s="131">
        <v>45107</v>
      </c>
      <c r="S48" s="77" t="s">
        <v>809</v>
      </c>
    </row>
    <row r="49" spans="1:19" ht="20.25" customHeight="1">
      <c r="A49" s="14">
        <v>48</v>
      </c>
      <c r="B49" s="86" t="s">
        <v>2908</v>
      </c>
      <c r="C49" s="77" t="s">
        <v>2903</v>
      </c>
      <c r="D49" s="130" t="s">
        <v>384</v>
      </c>
      <c r="E49" s="262">
        <v>0.7</v>
      </c>
      <c r="F49" s="685">
        <v>1190.76</v>
      </c>
      <c r="G49" s="645">
        <f t="shared" si="11"/>
        <v>45745057.784400001</v>
      </c>
      <c r="H49" s="671">
        <v>553.62</v>
      </c>
      <c r="I49" s="645">
        <f t="shared" si="12"/>
        <v>21268247.917800002</v>
      </c>
      <c r="J49" s="667">
        <f t="shared" si="13"/>
        <v>276.81</v>
      </c>
      <c r="K49" s="675">
        <f t="shared" ref="K49:K54" si="14">+I49*E49</f>
        <v>14887773.54246</v>
      </c>
      <c r="L49" s="130" t="s">
        <v>619</v>
      </c>
      <c r="M49" s="889" t="s">
        <v>819</v>
      </c>
      <c r="N49" s="627" t="s">
        <v>2913</v>
      </c>
      <c r="O49" s="87" t="s">
        <v>808</v>
      </c>
      <c r="P49" s="87" t="s">
        <v>808</v>
      </c>
      <c r="Q49" s="129">
        <v>4248</v>
      </c>
      <c r="R49" s="131">
        <v>45113</v>
      </c>
      <c r="S49" s="77" t="s">
        <v>813</v>
      </c>
    </row>
    <row r="50" spans="1:19" ht="21.75" customHeight="1">
      <c r="A50" s="14">
        <v>49</v>
      </c>
      <c r="B50" s="86" t="s">
        <v>2503</v>
      </c>
      <c r="C50" s="86" t="s">
        <v>2504</v>
      </c>
      <c r="D50" s="130" t="s">
        <v>384</v>
      </c>
      <c r="E50" s="262">
        <v>0.5</v>
      </c>
      <c r="F50" s="685">
        <v>1476.85</v>
      </c>
      <c r="G50" s="645">
        <f t="shared" si="11"/>
        <v>56735688.626500003</v>
      </c>
      <c r="H50" s="671">
        <v>735.04</v>
      </c>
      <c r="I50" s="645">
        <f t="shared" si="12"/>
        <v>28237803.817600001</v>
      </c>
      <c r="J50" s="667">
        <f t="shared" si="13"/>
        <v>367.52</v>
      </c>
      <c r="K50" s="675">
        <f t="shared" si="14"/>
        <v>14118901.9088</v>
      </c>
      <c r="L50" s="130" t="s">
        <v>619</v>
      </c>
      <c r="M50" s="889" t="s">
        <v>819</v>
      </c>
      <c r="N50" s="627" t="s">
        <v>2914</v>
      </c>
      <c r="O50" s="87" t="s">
        <v>808</v>
      </c>
      <c r="P50" s="87" t="s">
        <v>808</v>
      </c>
      <c r="Q50" s="129">
        <v>4239</v>
      </c>
      <c r="R50" s="131">
        <v>45114</v>
      </c>
      <c r="S50" s="77" t="s">
        <v>2672</v>
      </c>
    </row>
    <row r="51" spans="1:19" ht="12" customHeight="1">
      <c r="A51" s="14">
        <v>50</v>
      </c>
      <c r="B51" s="86" t="s">
        <v>352</v>
      </c>
      <c r="C51" s="86" t="s">
        <v>2904</v>
      </c>
      <c r="D51" s="130" t="s">
        <v>2638</v>
      </c>
      <c r="E51" s="262">
        <v>0.45</v>
      </c>
      <c r="F51" s="685">
        <v>3182.3</v>
      </c>
      <c r="G51" s="645">
        <f t="shared" si="11"/>
        <v>122253432.58700001</v>
      </c>
      <c r="H51" s="671">
        <v>1362.67</v>
      </c>
      <c r="I51" s="645">
        <f t="shared" si="12"/>
        <v>52349270.962300003</v>
      </c>
      <c r="J51" s="667">
        <f t="shared" si="13"/>
        <v>681.33500000000004</v>
      </c>
      <c r="K51" s="675">
        <f t="shared" si="14"/>
        <v>23557171.933035001</v>
      </c>
      <c r="L51" s="130" t="s">
        <v>619</v>
      </c>
      <c r="M51" s="889" t="s">
        <v>819</v>
      </c>
      <c r="N51" s="627" t="s">
        <v>2915</v>
      </c>
      <c r="O51" s="87" t="s">
        <v>808</v>
      </c>
      <c r="P51" s="87" t="s">
        <v>808</v>
      </c>
      <c r="Q51" s="129">
        <v>4256</v>
      </c>
      <c r="R51" s="131">
        <v>45120</v>
      </c>
      <c r="S51" s="77" t="s">
        <v>840</v>
      </c>
    </row>
    <row r="52" spans="1:19" ht="12" customHeight="1">
      <c r="A52" s="14">
        <v>51</v>
      </c>
      <c r="B52" s="86" t="s">
        <v>2909</v>
      </c>
      <c r="C52" s="86" t="s">
        <v>2905</v>
      </c>
      <c r="D52" s="130" t="s">
        <v>384</v>
      </c>
      <c r="E52" s="262">
        <v>0.6</v>
      </c>
      <c r="F52" s="685">
        <v>1905.5042168657701</v>
      </c>
      <c r="G52" s="645">
        <f t="shared" si="11"/>
        <v>73203164.793025061</v>
      </c>
      <c r="H52" s="671">
        <v>923.94</v>
      </c>
      <c r="I52" s="645">
        <f t="shared" si="12"/>
        <v>35494716.558600001</v>
      </c>
      <c r="J52" s="667">
        <f t="shared" si="13"/>
        <v>461.97</v>
      </c>
      <c r="K52" s="675">
        <f t="shared" si="14"/>
        <v>21296829.93516</v>
      </c>
      <c r="L52" s="130" t="s">
        <v>619</v>
      </c>
      <c r="M52" s="889" t="s">
        <v>819</v>
      </c>
      <c r="N52" s="627" t="s">
        <v>2916</v>
      </c>
      <c r="O52" s="87" t="s">
        <v>808</v>
      </c>
      <c r="P52" s="87" t="s">
        <v>808</v>
      </c>
      <c r="Q52" s="129">
        <v>4264</v>
      </c>
      <c r="R52" s="131">
        <v>45134</v>
      </c>
      <c r="S52" s="77" t="s">
        <v>2672</v>
      </c>
    </row>
    <row r="53" spans="1:19" ht="12" customHeight="1">
      <c r="A53" s="14">
        <v>52</v>
      </c>
      <c r="B53" s="86" t="s">
        <v>2910</v>
      </c>
      <c r="C53" s="86" t="s">
        <v>2906</v>
      </c>
      <c r="D53" s="130" t="s">
        <v>384</v>
      </c>
      <c r="E53" s="262">
        <v>0.7</v>
      </c>
      <c r="F53" s="685">
        <v>579.0555209491597</v>
      </c>
      <c r="G53" s="645">
        <f t="shared" si="11"/>
        <v>22245396.441092376</v>
      </c>
      <c r="H53" s="671">
        <v>251.97</v>
      </c>
      <c r="I53" s="645">
        <f t="shared" si="12"/>
        <v>9679853.3793000001</v>
      </c>
      <c r="J53" s="667">
        <f t="shared" si="13"/>
        <v>125.985</v>
      </c>
      <c r="K53" s="675">
        <f t="shared" si="14"/>
        <v>6775897.3655099999</v>
      </c>
      <c r="L53" s="130" t="s">
        <v>619</v>
      </c>
      <c r="M53" s="889" t="s">
        <v>819</v>
      </c>
      <c r="N53" s="627" t="s">
        <v>2917</v>
      </c>
      <c r="O53" s="87" t="s">
        <v>808</v>
      </c>
      <c r="P53" s="87" t="s">
        <v>808</v>
      </c>
      <c r="Q53" s="129">
        <v>4269</v>
      </c>
      <c r="R53" s="131">
        <v>45138</v>
      </c>
      <c r="S53" s="77" t="s">
        <v>813</v>
      </c>
    </row>
    <row r="54" spans="1:19" ht="12" customHeight="1">
      <c r="A54" s="14">
        <v>53</v>
      </c>
      <c r="B54" s="86" t="s">
        <v>2054</v>
      </c>
      <c r="C54" s="86" t="s">
        <v>2912</v>
      </c>
      <c r="D54" s="130" t="s">
        <v>384</v>
      </c>
      <c r="E54" s="262">
        <v>0.7</v>
      </c>
      <c r="F54" s="685">
        <v>2718.6609643230104</v>
      </c>
      <c r="G54" s="645">
        <f t="shared" si="11"/>
        <v>104441955.48149815</v>
      </c>
      <c r="H54" s="671">
        <v>1441.14</v>
      </c>
      <c r="I54" s="645">
        <f t="shared" si="12"/>
        <v>55363828.626600005</v>
      </c>
      <c r="J54" s="667">
        <f t="shared" si="13"/>
        <v>720.57</v>
      </c>
      <c r="K54" s="675">
        <f t="shared" si="14"/>
        <v>38754680.038620003</v>
      </c>
      <c r="L54" s="130" t="s">
        <v>619</v>
      </c>
      <c r="M54" s="889" t="s">
        <v>819</v>
      </c>
      <c r="N54" s="627" t="s">
        <v>2918</v>
      </c>
      <c r="O54" s="87" t="s">
        <v>808</v>
      </c>
      <c r="P54" s="87" t="s">
        <v>808</v>
      </c>
      <c r="Q54" s="129">
        <v>4270</v>
      </c>
      <c r="R54" s="131">
        <v>45138</v>
      </c>
      <c r="S54" s="77" t="s">
        <v>809</v>
      </c>
    </row>
    <row r="55" spans="1:19" ht="12" customHeight="1">
      <c r="A55" s="14">
        <v>54</v>
      </c>
      <c r="B55" s="86" t="s">
        <v>3006</v>
      </c>
      <c r="C55" s="77" t="s">
        <v>2966</v>
      </c>
      <c r="D55" s="130" t="s">
        <v>398</v>
      </c>
      <c r="E55" s="262">
        <v>0.6</v>
      </c>
      <c r="F55" s="685">
        <v>2197.9499999999998</v>
      </c>
      <c r="G55" s="645">
        <f t="shared" si="11"/>
        <v>84437963.785500005</v>
      </c>
      <c r="H55" s="671">
        <v>1460.69</v>
      </c>
      <c r="I55" s="645">
        <f t="shared" si="12"/>
        <v>56114874.916100003</v>
      </c>
      <c r="J55" s="667">
        <f t="shared" si="13"/>
        <v>730.34500000000003</v>
      </c>
      <c r="K55" s="675">
        <f t="shared" ref="K55:K70" si="15">+I55*E55</f>
        <v>33668924.949660003</v>
      </c>
      <c r="L55" s="130" t="s">
        <v>619</v>
      </c>
      <c r="M55" s="889" t="s">
        <v>819</v>
      </c>
      <c r="N55" s="627" t="s">
        <v>2975</v>
      </c>
      <c r="O55" s="87" t="s">
        <v>808</v>
      </c>
      <c r="P55" s="87" t="s">
        <v>808</v>
      </c>
      <c r="Q55" s="129">
        <v>4277</v>
      </c>
      <c r="R55" s="131">
        <v>45142</v>
      </c>
      <c r="S55" s="77" t="s">
        <v>2672</v>
      </c>
    </row>
    <row r="56" spans="1:19" ht="12" customHeight="1">
      <c r="A56" s="14">
        <v>55</v>
      </c>
      <c r="B56" s="86" t="s">
        <v>346</v>
      </c>
      <c r="C56" s="77" t="s">
        <v>2967</v>
      </c>
      <c r="D56" s="130" t="s">
        <v>384</v>
      </c>
      <c r="E56" s="262">
        <v>0.7</v>
      </c>
      <c r="F56" s="685">
        <v>995.63</v>
      </c>
      <c r="G56" s="691">
        <f t="shared" si="11"/>
        <v>38248809.0647</v>
      </c>
      <c r="H56" s="671">
        <v>473.4</v>
      </c>
      <c r="I56" s="645">
        <f t="shared" si="12"/>
        <v>18186461.046</v>
      </c>
      <c r="J56" s="693">
        <f t="shared" si="13"/>
        <v>236.7</v>
      </c>
      <c r="K56" s="692">
        <f t="shared" si="15"/>
        <v>12730522.732199999</v>
      </c>
      <c r="L56" s="130" t="s">
        <v>619</v>
      </c>
      <c r="M56" s="889" t="s">
        <v>819</v>
      </c>
      <c r="N56" s="627" t="s">
        <v>2976</v>
      </c>
      <c r="O56" s="87" t="s">
        <v>808</v>
      </c>
      <c r="P56" s="87" t="s">
        <v>808</v>
      </c>
      <c r="Q56" s="129">
        <v>4279</v>
      </c>
      <c r="R56" s="131">
        <v>45160</v>
      </c>
      <c r="S56" s="77" t="s">
        <v>840</v>
      </c>
    </row>
    <row r="57" spans="1:19" ht="12" customHeight="1">
      <c r="A57" s="14">
        <v>56</v>
      </c>
      <c r="B57" s="86" t="s">
        <v>2650</v>
      </c>
      <c r="C57" s="77" t="s">
        <v>2688</v>
      </c>
      <c r="D57" s="130" t="s">
        <v>384</v>
      </c>
      <c r="E57" s="262">
        <v>0.7</v>
      </c>
      <c r="F57" s="685">
        <v>1382.84</v>
      </c>
      <c r="G57" s="645">
        <f t="shared" si="11"/>
        <v>53124135.599600002</v>
      </c>
      <c r="H57" s="671">
        <v>693.59</v>
      </c>
      <c r="I57" s="645">
        <f t="shared" si="12"/>
        <v>26645432.017100003</v>
      </c>
      <c r="J57" s="667">
        <f t="shared" si="13"/>
        <v>346.79500000000002</v>
      </c>
      <c r="K57" s="675">
        <f t="shared" si="15"/>
        <v>18651802.411970001</v>
      </c>
      <c r="L57" s="130" t="s">
        <v>619</v>
      </c>
      <c r="M57" s="889" t="s">
        <v>819</v>
      </c>
      <c r="N57" s="627" t="s">
        <v>2977</v>
      </c>
      <c r="O57" s="87" t="s">
        <v>808</v>
      </c>
      <c r="P57" s="87" t="s">
        <v>808</v>
      </c>
      <c r="Q57" s="129">
        <v>4285</v>
      </c>
      <c r="R57" s="131">
        <v>45162</v>
      </c>
      <c r="S57" s="77" t="s">
        <v>813</v>
      </c>
    </row>
    <row r="58" spans="1:19" ht="14.25" customHeight="1">
      <c r="A58" s="14">
        <v>57</v>
      </c>
      <c r="B58" s="86" t="s">
        <v>2054</v>
      </c>
      <c r="C58" s="627" t="s">
        <v>2995</v>
      </c>
      <c r="D58" s="715" t="s">
        <v>384</v>
      </c>
      <c r="E58" s="262">
        <v>0.7</v>
      </c>
      <c r="F58" s="685">
        <v>2714.27</v>
      </c>
      <c r="G58" s="645">
        <f t="shared" si="11"/>
        <v>104273269.1663</v>
      </c>
      <c r="H58" s="671">
        <v>1376.91</v>
      </c>
      <c r="I58" s="645">
        <f t="shared" si="12"/>
        <v>52896324.627900004</v>
      </c>
      <c r="J58" s="667">
        <f t="shared" si="13"/>
        <v>688.45500000000004</v>
      </c>
      <c r="K58" s="675">
        <f t="shared" si="15"/>
        <v>37027427.239529997</v>
      </c>
      <c r="L58" s="130" t="s">
        <v>619</v>
      </c>
      <c r="M58" s="889" t="s">
        <v>819</v>
      </c>
      <c r="N58" s="627" t="s">
        <v>2978</v>
      </c>
      <c r="O58" s="87" t="s">
        <v>808</v>
      </c>
      <c r="P58" s="87" t="s">
        <v>808</v>
      </c>
      <c r="Q58" s="129">
        <v>4287</v>
      </c>
      <c r="R58" s="131">
        <v>45156</v>
      </c>
      <c r="S58" s="77" t="s">
        <v>809</v>
      </c>
    </row>
    <row r="59" spans="1:19" ht="12" customHeight="1">
      <c r="A59" s="14">
        <v>58</v>
      </c>
      <c r="B59" s="86" t="s">
        <v>3007</v>
      </c>
      <c r="C59" s="36" t="s">
        <v>2968</v>
      </c>
      <c r="D59" s="715" t="s">
        <v>384</v>
      </c>
      <c r="E59" s="262">
        <v>0.7</v>
      </c>
      <c r="F59" s="685">
        <v>2960.24</v>
      </c>
      <c r="G59" s="645">
        <f t="shared" si="11"/>
        <v>113722622.4056</v>
      </c>
      <c r="H59" s="671">
        <v>1550.88</v>
      </c>
      <c r="I59" s="645">
        <f t="shared" si="12"/>
        <v>59579676.18720001</v>
      </c>
      <c r="J59" s="667">
        <f t="shared" si="13"/>
        <v>775.44</v>
      </c>
      <c r="K59" s="675">
        <f t="shared" si="15"/>
        <v>41705773.331040002</v>
      </c>
      <c r="L59" s="130" t="s">
        <v>619</v>
      </c>
      <c r="M59" s="25" t="s">
        <v>819</v>
      </c>
      <c r="N59" s="627" t="s">
        <v>2979</v>
      </c>
      <c r="O59" s="87" t="s">
        <v>808</v>
      </c>
      <c r="P59" s="87" t="s">
        <v>808</v>
      </c>
      <c r="Q59" s="129">
        <v>4148</v>
      </c>
      <c r="R59" s="131">
        <v>45162</v>
      </c>
      <c r="S59" s="77" t="s">
        <v>809</v>
      </c>
    </row>
    <row r="60" spans="1:19" ht="12" customHeight="1">
      <c r="A60" s="14">
        <v>59</v>
      </c>
      <c r="B60" s="86" t="s">
        <v>3009</v>
      </c>
      <c r="C60" s="627" t="s">
        <v>2969</v>
      </c>
      <c r="D60" s="715" t="s">
        <v>2638</v>
      </c>
      <c r="E60" s="262">
        <v>0.45</v>
      </c>
      <c r="F60" s="685">
        <v>732.12</v>
      </c>
      <c r="G60" s="645">
        <f t="shared" si="11"/>
        <v>28125627.082800001</v>
      </c>
      <c r="H60" s="671">
        <v>427.85</v>
      </c>
      <c r="I60" s="645">
        <f t="shared" si="12"/>
        <v>16436580.816500003</v>
      </c>
      <c r="J60" s="667">
        <f t="shared" si="13"/>
        <v>213.92500000000001</v>
      </c>
      <c r="K60" s="675">
        <f t="shared" si="15"/>
        <v>7396461.3674250012</v>
      </c>
      <c r="L60" s="130" t="s">
        <v>619</v>
      </c>
      <c r="M60" s="889" t="s">
        <v>819</v>
      </c>
      <c r="N60" s="627" t="s">
        <v>2981</v>
      </c>
      <c r="O60" s="87" t="s">
        <v>808</v>
      </c>
      <c r="P60" s="87" t="s">
        <v>808</v>
      </c>
      <c r="Q60" s="129">
        <v>4304</v>
      </c>
      <c r="R60" s="131">
        <v>45166.523611111108</v>
      </c>
      <c r="S60" s="77" t="s">
        <v>813</v>
      </c>
    </row>
    <row r="61" spans="1:19" ht="12" customHeight="1">
      <c r="A61" s="14">
        <v>60</v>
      </c>
      <c r="B61" s="86" t="s">
        <v>3008</v>
      </c>
      <c r="C61" s="627" t="s">
        <v>2996</v>
      </c>
      <c r="D61" s="715" t="s">
        <v>384</v>
      </c>
      <c r="E61" s="262">
        <v>0.7</v>
      </c>
      <c r="F61" s="685">
        <v>3737.74</v>
      </c>
      <c r="G61" s="645">
        <f t="shared" si="11"/>
        <v>143591598.88060001</v>
      </c>
      <c r="H61" s="671">
        <v>2041.27</v>
      </c>
      <c r="I61" s="645">
        <f t="shared" si="12"/>
        <v>78418836.796300009</v>
      </c>
      <c r="J61" s="667">
        <f t="shared" si="13"/>
        <v>1020.635</v>
      </c>
      <c r="K61" s="675">
        <f t="shared" si="15"/>
        <v>54893185.757410005</v>
      </c>
      <c r="L61" s="130" t="s">
        <v>619</v>
      </c>
      <c r="M61" s="889" t="s">
        <v>819</v>
      </c>
      <c r="N61" s="627" t="s">
        <v>2984</v>
      </c>
      <c r="O61" s="87" t="s">
        <v>808</v>
      </c>
      <c r="P61" s="87" t="s">
        <v>808</v>
      </c>
      <c r="Q61" s="129">
        <v>4305</v>
      </c>
      <c r="R61" s="131">
        <v>45168.605555555558</v>
      </c>
      <c r="S61" s="77" t="s">
        <v>2672</v>
      </c>
    </row>
    <row r="62" spans="1:19" ht="12" customHeight="1">
      <c r="A62" s="14">
        <v>61</v>
      </c>
      <c r="B62" s="86" t="s">
        <v>3012</v>
      </c>
      <c r="C62" s="627" t="s">
        <v>2999</v>
      </c>
      <c r="D62" s="715" t="s">
        <v>384</v>
      </c>
      <c r="E62" s="262">
        <v>0.6</v>
      </c>
      <c r="F62" s="685">
        <v>1999.11</v>
      </c>
      <c r="G62" s="645">
        <f t="shared" si="11"/>
        <v>76799189.145899996</v>
      </c>
      <c r="H62" s="671">
        <v>679.71</v>
      </c>
      <c r="I62" s="645">
        <f t="shared" si="12"/>
        <v>26112208.359900001</v>
      </c>
      <c r="J62" s="667">
        <f t="shared" si="13"/>
        <v>339.85500000000002</v>
      </c>
      <c r="K62" s="675">
        <f t="shared" si="15"/>
        <v>15667325.015939999</v>
      </c>
      <c r="L62" s="130" t="s">
        <v>619</v>
      </c>
      <c r="M62" s="889" t="s">
        <v>819</v>
      </c>
      <c r="N62" s="627" t="s">
        <v>2985</v>
      </c>
      <c r="O62" s="87" t="s">
        <v>808</v>
      </c>
      <c r="P62" s="87" t="s">
        <v>808</v>
      </c>
      <c r="Q62" s="129">
        <v>4295</v>
      </c>
      <c r="R62" s="131">
        <v>45168.605555555558</v>
      </c>
      <c r="S62" s="77" t="s">
        <v>2672</v>
      </c>
    </row>
    <row r="63" spans="1:19" ht="12" customHeight="1">
      <c r="A63" s="14">
        <v>62</v>
      </c>
      <c r="B63" s="86" t="s">
        <v>3013</v>
      </c>
      <c r="C63" s="627" t="s">
        <v>3000</v>
      </c>
      <c r="D63" s="715" t="s">
        <v>2638</v>
      </c>
      <c r="E63" s="262">
        <v>0.45</v>
      </c>
      <c r="F63" s="685">
        <v>1560.63</v>
      </c>
      <c r="G63" s="645">
        <f t="shared" si="11"/>
        <v>59954238.914700009</v>
      </c>
      <c r="H63" s="671">
        <v>839.94</v>
      </c>
      <c r="I63" s="645">
        <f t="shared" si="12"/>
        <v>32267714.598600004</v>
      </c>
      <c r="J63" s="667">
        <f t="shared" si="13"/>
        <v>419.97</v>
      </c>
      <c r="K63" s="675">
        <f t="shared" si="15"/>
        <v>14520471.569370002</v>
      </c>
      <c r="L63" s="130" t="s">
        <v>619</v>
      </c>
      <c r="M63" s="889" t="s">
        <v>819</v>
      </c>
      <c r="N63" s="627" t="s">
        <v>2986</v>
      </c>
      <c r="O63" s="87" t="s">
        <v>808</v>
      </c>
      <c r="P63" s="87" t="s">
        <v>808</v>
      </c>
      <c r="Q63" s="129">
        <v>4297</v>
      </c>
      <c r="R63" s="131">
        <v>45169.541666666664</v>
      </c>
      <c r="S63" s="77" t="s">
        <v>2672</v>
      </c>
    </row>
    <row r="64" spans="1:19" ht="12" customHeight="1">
      <c r="A64" s="14">
        <v>63</v>
      </c>
      <c r="B64" s="86" t="s">
        <v>3014</v>
      </c>
      <c r="C64" s="627" t="s">
        <v>2969</v>
      </c>
      <c r="D64" s="715" t="s">
        <v>2638</v>
      </c>
      <c r="E64" s="262">
        <v>0.45</v>
      </c>
      <c r="F64" s="685">
        <v>1700.47</v>
      </c>
      <c r="G64" s="645">
        <f t="shared" si="11"/>
        <v>65326428.844300002</v>
      </c>
      <c r="H64" s="671">
        <v>1033.8699999999999</v>
      </c>
      <c r="I64" s="645">
        <f t="shared" si="12"/>
        <v>39717863.290299997</v>
      </c>
      <c r="J64" s="667">
        <f t="shared" si="13"/>
        <v>516.93499999999995</v>
      </c>
      <c r="K64" s="675">
        <f t="shared" si="15"/>
        <v>17873038.480634999</v>
      </c>
      <c r="L64" s="130" t="s">
        <v>619</v>
      </c>
      <c r="M64" s="25" t="s">
        <v>819</v>
      </c>
      <c r="N64" s="627" t="s">
        <v>2987</v>
      </c>
      <c r="O64" s="87" t="s">
        <v>808</v>
      </c>
      <c r="P64" s="87" t="s">
        <v>808</v>
      </c>
      <c r="Q64" s="129">
        <v>4276</v>
      </c>
      <c r="R64" s="131">
        <v>45169.740277777775</v>
      </c>
      <c r="S64" s="77" t="s">
        <v>813</v>
      </c>
    </row>
    <row r="65" spans="1:19" ht="12" customHeight="1">
      <c r="A65" s="14">
        <v>64</v>
      </c>
      <c r="B65" s="86" t="s">
        <v>3015</v>
      </c>
      <c r="C65" s="627" t="s">
        <v>3001</v>
      </c>
      <c r="D65" s="715" t="s">
        <v>384</v>
      </c>
      <c r="E65" s="262">
        <v>0.7</v>
      </c>
      <c r="F65" s="685">
        <v>3194.68</v>
      </c>
      <c r="G65" s="645">
        <f t="shared" si="11"/>
        <v>122729031.20919999</v>
      </c>
      <c r="H65" s="671">
        <v>1816.88</v>
      </c>
      <c r="I65" s="645">
        <f t="shared" si="12"/>
        <v>69798515.727200001</v>
      </c>
      <c r="J65" s="667">
        <f t="shared" si="13"/>
        <v>908.44</v>
      </c>
      <c r="K65" s="675">
        <f t="shared" si="15"/>
        <v>48858961.009039998</v>
      </c>
      <c r="L65" s="130" t="s">
        <v>619</v>
      </c>
      <c r="M65" s="889" t="s">
        <v>819</v>
      </c>
      <c r="N65" s="627" t="s">
        <v>2988</v>
      </c>
      <c r="O65" s="87" t="s">
        <v>808</v>
      </c>
      <c r="P65" s="87" t="s">
        <v>808</v>
      </c>
      <c r="Q65" s="129">
        <v>4298</v>
      </c>
      <c r="R65" s="131">
        <v>45169.798611111109</v>
      </c>
      <c r="S65" s="77" t="s">
        <v>840</v>
      </c>
    </row>
    <row r="66" spans="1:19" ht="12" customHeight="1">
      <c r="A66" s="14">
        <v>65</v>
      </c>
      <c r="B66" s="281" t="s">
        <v>3017</v>
      </c>
      <c r="C66" s="627" t="s">
        <v>3003</v>
      </c>
      <c r="D66" s="715" t="s">
        <v>384</v>
      </c>
      <c r="E66" s="262">
        <v>0.8</v>
      </c>
      <c r="F66" s="685">
        <v>1158.808248379122</v>
      </c>
      <c r="G66" s="645">
        <f t="shared" ref="G66:G97" si="16">+F66*$B$217</f>
        <v>44517577.247423738</v>
      </c>
      <c r="H66" s="671">
        <v>561.32000000000005</v>
      </c>
      <c r="I66" s="645">
        <f t="shared" ref="I66:I97" si="17">H66*$B$217</f>
        <v>21564056.430800002</v>
      </c>
      <c r="J66" s="667">
        <f t="shared" ref="J66:J97" si="18">+H66*$E$225</f>
        <v>280.66000000000003</v>
      </c>
      <c r="K66" s="675">
        <f t="shared" si="15"/>
        <v>17251245.144640002</v>
      </c>
      <c r="L66" s="130" t="s">
        <v>619</v>
      </c>
      <c r="M66" s="889" t="s">
        <v>819</v>
      </c>
      <c r="N66" s="627" t="s">
        <v>2990</v>
      </c>
      <c r="O66" s="87" t="s">
        <v>808</v>
      </c>
      <c r="P66" s="87" t="s">
        <v>808</v>
      </c>
      <c r="Q66" s="129">
        <v>4324</v>
      </c>
      <c r="R66" s="131">
        <v>45196</v>
      </c>
      <c r="S66" s="77" t="s">
        <v>813</v>
      </c>
    </row>
    <row r="67" spans="1:19" ht="12" customHeight="1">
      <c r="A67" s="14">
        <v>66</v>
      </c>
      <c r="B67" s="86" t="s">
        <v>3018</v>
      </c>
      <c r="C67" s="627" t="s">
        <v>3004</v>
      </c>
      <c r="D67" s="715" t="s">
        <v>384</v>
      </c>
      <c r="E67" s="262">
        <v>0.5</v>
      </c>
      <c r="F67" s="685">
        <v>2350.6978876124122</v>
      </c>
      <c r="G67" s="645">
        <f t="shared" si="16"/>
        <v>90306032.032060876</v>
      </c>
      <c r="H67" s="671">
        <v>1551.74</v>
      </c>
      <c r="I67" s="645">
        <f t="shared" si="17"/>
        <v>59612714.540600002</v>
      </c>
      <c r="J67" s="667">
        <f t="shared" si="18"/>
        <v>775.87</v>
      </c>
      <c r="K67" s="675">
        <f t="shared" si="15"/>
        <v>29806357.270300001</v>
      </c>
      <c r="L67" s="130" t="s">
        <v>619</v>
      </c>
      <c r="M67" s="889" t="s">
        <v>819</v>
      </c>
      <c r="N67" s="627" t="s">
        <v>2991</v>
      </c>
      <c r="O67" s="87" t="s">
        <v>808</v>
      </c>
      <c r="P67" s="87" t="s">
        <v>808</v>
      </c>
      <c r="Q67" s="129">
        <v>4325</v>
      </c>
      <c r="R67" s="131">
        <v>45196</v>
      </c>
      <c r="S67" s="77" t="s">
        <v>813</v>
      </c>
    </row>
    <row r="68" spans="1:19" ht="12" customHeight="1">
      <c r="A68" s="14">
        <v>67</v>
      </c>
      <c r="B68" s="86" t="s">
        <v>3019</v>
      </c>
      <c r="C68" s="560" t="s">
        <v>2973</v>
      </c>
      <c r="D68" s="130" t="s">
        <v>384</v>
      </c>
      <c r="E68" s="262">
        <v>0.5</v>
      </c>
      <c r="F68" s="685">
        <v>3695.846220660163</v>
      </c>
      <c r="G68" s="645">
        <f t="shared" si="16"/>
        <v>141982178.54677308</v>
      </c>
      <c r="H68" s="671">
        <v>2142.21</v>
      </c>
      <c r="I68" s="645">
        <f t="shared" si="17"/>
        <v>82296617.484900013</v>
      </c>
      <c r="J68" s="667">
        <f t="shared" si="18"/>
        <v>1071.105</v>
      </c>
      <c r="K68" s="675">
        <f t="shared" si="15"/>
        <v>41148308.742450006</v>
      </c>
      <c r="L68" s="130" t="s">
        <v>619</v>
      </c>
      <c r="M68" s="889" t="s">
        <v>819</v>
      </c>
      <c r="N68" s="627" t="s">
        <v>2992</v>
      </c>
      <c r="O68" s="87" t="s">
        <v>808</v>
      </c>
      <c r="P68" s="87" t="s">
        <v>808</v>
      </c>
      <c r="Q68" s="129">
        <v>4328</v>
      </c>
      <c r="R68" s="131">
        <v>45197</v>
      </c>
      <c r="S68" s="77" t="s">
        <v>813</v>
      </c>
    </row>
    <row r="69" spans="1:19" ht="12" customHeight="1">
      <c r="A69" s="14">
        <v>68</v>
      </c>
      <c r="B69" s="86" t="s">
        <v>2642</v>
      </c>
      <c r="C69" s="86" t="s">
        <v>2633</v>
      </c>
      <c r="D69" s="130" t="s">
        <v>384</v>
      </c>
      <c r="E69" s="262">
        <v>0.5</v>
      </c>
      <c r="F69" s="685">
        <v>1797.64</v>
      </c>
      <c r="G69" s="691">
        <f t="shared" si="16"/>
        <v>69059378.611600012</v>
      </c>
      <c r="H69" s="671">
        <v>1225.93</v>
      </c>
      <c r="I69" s="645">
        <f t="shared" si="17"/>
        <v>47096172.771700002</v>
      </c>
      <c r="J69" s="693">
        <f t="shared" si="18"/>
        <v>612.96500000000003</v>
      </c>
      <c r="K69" s="692">
        <f t="shared" si="15"/>
        <v>23548086.385850001</v>
      </c>
      <c r="L69" s="130" t="s">
        <v>619</v>
      </c>
      <c r="M69" s="131">
        <v>46305</v>
      </c>
      <c r="N69" s="627" t="s">
        <v>2993</v>
      </c>
      <c r="O69" s="87" t="s">
        <v>808</v>
      </c>
      <c r="P69" s="87" t="s">
        <v>808</v>
      </c>
      <c r="Q69" s="129">
        <v>4334</v>
      </c>
      <c r="R69" s="131">
        <v>45198</v>
      </c>
      <c r="S69" s="77" t="s">
        <v>813</v>
      </c>
    </row>
    <row r="70" spans="1:19" ht="12" customHeight="1">
      <c r="A70" s="14">
        <v>69</v>
      </c>
      <c r="B70" s="86" t="s">
        <v>2642</v>
      </c>
      <c r="C70" s="86" t="s">
        <v>2633</v>
      </c>
      <c r="D70" s="130" t="s">
        <v>384</v>
      </c>
      <c r="E70" s="262">
        <v>0.5</v>
      </c>
      <c r="F70" s="685">
        <v>1198.25</v>
      </c>
      <c r="G70" s="645">
        <f t="shared" si="16"/>
        <v>46032798.792500004</v>
      </c>
      <c r="H70" s="671">
        <v>817.19</v>
      </c>
      <c r="I70" s="645">
        <f t="shared" si="17"/>
        <v>31393734.901100002</v>
      </c>
      <c r="J70" s="667">
        <f t="shared" si="18"/>
        <v>408.59500000000003</v>
      </c>
      <c r="K70" s="675">
        <f t="shared" si="15"/>
        <v>15696867.450550001</v>
      </c>
      <c r="L70" s="130" t="s">
        <v>619</v>
      </c>
      <c r="M70" s="131">
        <v>46305</v>
      </c>
      <c r="N70" s="695" t="s">
        <v>2994</v>
      </c>
      <c r="O70" s="87" t="s">
        <v>808</v>
      </c>
      <c r="P70" s="87" t="s">
        <v>808</v>
      </c>
      <c r="Q70" s="129">
        <v>4335</v>
      </c>
      <c r="R70" s="131">
        <v>45198</v>
      </c>
      <c r="S70" s="77" t="s">
        <v>813</v>
      </c>
    </row>
    <row r="71" spans="1:19" ht="12" customHeight="1">
      <c r="A71" s="14">
        <v>70</v>
      </c>
      <c r="B71" s="86" t="s">
        <v>3135</v>
      </c>
      <c r="C71" s="694" t="s">
        <v>3129</v>
      </c>
      <c r="D71" s="130" t="s">
        <v>384</v>
      </c>
      <c r="E71" s="262">
        <v>0.8</v>
      </c>
      <c r="F71" s="685">
        <v>848.35095342895977</v>
      </c>
      <c r="G71" s="645">
        <f t="shared" si="16"/>
        <v>32590835.589084785</v>
      </c>
      <c r="H71" s="671">
        <v>454.7</v>
      </c>
      <c r="I71" s="645">
        <f t="shared" si="17"/>
        <v>17468068.943</v>
      </c>
      <c r="J71" s="667">
        <f t="shared" si="18"/>
        <v>227.35</v>
      </c>
      <c r="K71" s="675">
        <f t="shared" ref="K71:K91" si="19">+I71*E71</f>
        <v>13974455.1544</v>
      </c>
      <c r="L71" s="130" t="s">
        <v>619</v>
      </c>
      <c r="M71" s="889" t="s">
        <v>819</v>
      </c>
      <c r="N71" s="627" t="s">
        <v>3197</v>
      </c>
      <c r="O71" s="87" t="s">
        <v>808</v>
      </c>
      <c r="P71" s="87" t="s">
        <v>808</v>
      </c>
      <c r="Q71" s="129">
        <v>4262</v>
      </c>
      <c r="R71" s="375">
        <v>45212</v>
      </c>
      <c r="S71" s="77" t="s">
        <v>809</v>
      </c>
    </row>
    <row r="72" spans="1:19" ht="12" customHeight="1">
      <c r="A72" s="14">
        <v>71</v>
      </c>
      <c r="B72" s="289" t="s">
        <v>3010</v>
      </c>
      <c r="C72" s="627" t="s">
        <v>2997</v>
      </c>
      <c r="D72" s="715" t="s">
        <v>384</v>
      </c>
      <c r="E72" s="262">
        <v>0.7</v>
      </c>
      <c r="F72" s="685">
        <v>592.36029495927937</v>
      </c>
      <c r="G72" s="645">
        <f t="shared" si="16"/>
        <v>22756521.819759201</v>
      </c>
      <c r="H72" s="671">
        <v>358.91</v>
      </c>
      <c r="I72" s="645">
        <f t="shared" si="17"/>
        <v>13788134.207900003</v>
      </c>
      <c r="J72" s="667">
        <f t="shared" si="18"/>
        <v>179.45500000000001</v>
      </c>
      <c r="K72" s="675">
        <f t="shared" si="19"/>
        <v>9651693.9455300011</v>
      </c>
      <c r="L72" s="130" t="s">
        <v>619</v>
      </c>
      <c r="M72" s="889" t="s">
        <v>819</v>
      </c>
      <c r="N72" s="627" t="s">
        <v>2982</v>
      </c>
      <c r="O72" s="87" t="s">
        <v>808</v>
      </c>
      <c r="P72" s="87" t="s">
        <v>808</v>
      </c>
      <c r="Q72" s="129">
        <v>4348</v>
      </c>
      <c r="R72" s="375">
        <v>45219</v>
      </c>
      <c r="S72" s="77" t="s">
        <v>813</v>
      </c>
    </row>
    <row r="73" spans="1:19" ht="12" customHeight="1">
      <c r="A73" s="14">
        <v>72</v>
      </c>
      <c r="B73" s="289" t="s">
        <v>3136</v>
      </c>
      <c r="C73" s="627" t="s">
        <v>3148</v>
      </c>
      <c r="D73" s="715" t="s">
        <v>2638</v>
      </c>
      <c r="E73" s="262">
        <v>0.5</v>
      </c>
      <c r="F73" s="685">
        <v>2851.478037563521</v>
      </c>
      <c r="G73" s="645">
        <f t="shared" si="16"/>
        <v>109544347.81088614</v>
      </c>
      <c r="H73" s="671">
        <v>1939.4</v>
      </c>
      <c r="I73" s="645">
        <f t="shared" si="17"/>
        <v>74505328.58600001</v>
      </c>
      <c r="J73" s="667">
        <f t="shared" si="18"/>
        <v>969.7</v>
      </c>
      <c r="K73" s="675">
        <f t="shared" si="19"/>
        <v>37252664.293000005</v>
      </c>
      <c r="L73" s="130" t="s">
        <v>619</v>
      </c>
      <c r="M73" s="889" t="s">
        <v>819</v>
      </c>
      <c r="N73" s="627" t="s">
        <v>3173</v>
      </c>
      <c r="O73" s="87" t="s">
        <v>808</v>
      </c>
      <c r="P73" s="87" t="s">
        <v>808</v>
      </c>
      <c r="Q73" s="129">
        <v>4332</v>
      </c>
      <c r="R73" s="375">
        <v>45225</v>
      </c>
      <c r="S73" s="77" t="s">
        <v>2672</v>
      </c>
    </row>
    <row r="74" spans="1:19" ht="12" customHeight="1">
      <c r="A74" s="14">
        <v>73</v>
      </c>
      <c r="B74" s="289" t="s">
        <v>3137</v>
      </c>
      <c r="C74" s="627" t="s">
        <v>3131</v>
      </c>
      <c r="D74" s="715" t="s">
        <v>2638</v>
      </c>
      <c r="E74" s="262">
        <v>0.6</v>
      </c>
      <c r="F74" s="685">
        <v>5346.7738224056293</v>
      </c>
      <c r="G74" s="645">
        <f t="shared" si="16"/>
        <v>205405352.43547213</v>
      </c>
      <c r="H74" s="671">
        <v>3112.07</v>
      </c>
      <c r="I74" s="645">
        <f t="shared" si="17"/>
        <v>119555428.44830002</v>
      </c>
      <c r="J74" s="667">
        <f t="shared" si="18"/>
        <v>1556.0350000000001</v>
      </c>
      <c r="K74" s="675">
        <f t="shared" si="19"/>
        <v>71733257.068980008</v>
      </c>
      <c r="L74" s="130" t="s">
        <v>619</v>
      </c>
      <c r="M74" s="889" t="s">
        <v>819</v>
      </c>
      <c r="N74" s="627" t="s">
        <v>3199</v>
      </c>
      <c r="O74" s="87" t="s">
        <v>808</v>
      </c>
      <c r="P74" s="87" t="s">
        <v>808</v>
      </c>
      <c r="Q74" s="129">
        <v>4341</v>
      </c>
      <c r="R74" s="375">
        <v>45225</v>
      </c>
      <c r="S74" s="77" t="s">
        <v>809</v>
      </c>
    </row>
    <row r="75" spans="1:19" ht="12" customHeight="1">
      <c r="A75" s="14">
        <v>74</v>
      </c>
      <c r="B75" s="289" t="s">
        <v>3138</v>
      </c>
      <c r="C75" s="627" t="s">
        <v>3149</v>
      </c>
      <c r="D75" s="715" t="s">
        <v>384</v>
      </c>
      <c r="E75" s="262">
        <v>0.7</v>
      </c>
      <c r="F75" s="685">
        <v>1775.8205751565899</v>
      </c>
      <c r="G75" s="645">
        <f t="shared" si="16"/>
        <v>68221148.531412423</v>
      </c>
      <c r="H75" s="671">
        <v>610.95000000000005</v>
      </c>
      <c r="I75" s="645">
        <f t="shared" si="17"/>
        <v>23470676.755500004</v>
      </c>
      <c r="J75" s="667">
        <f t="shared" si="18"/>
        <v>305.47500000000002</v>
      </c>
      <c r="K75" s="675">
        <f t="shared" si="19"/>
        <v>16429473.728850001</v>
      </c>
      <c r="L75" s="130" t="s">
        <v>619</v>
      </c>
      <c r="M75" s="889" t="s">
        <v>819</v>
      </c>
      <c r="N75" s="627" t="s">
        <v>3200</v>
      </c>
      <c r="O75" s="87" t="s">
        <v>808</v>
      </c>
      <c r="P75" s="87" t="s">
        <v>808</v>
      </c>
      <c r="Q75" s="129">
        <v>4350</v>
      </c>
      <c r="R75" s="375">
        <v>45229</v>
      </c>
      <c r="S75" s="77" t="s">
        <v>2672</v>
      </c>
    </row>
    <row r="76" spans="1:19" ht="12" customHeight="1">
      <c r="A76" s="14">
        <v>75</v>
      </c>
      <c r="B76" s="289" t="s">
        <v>3140</v>
      </c>
      <c r="C76" s="627" t="s">
        <v>3151</v>
      </c>
      <c r="D76" s="715" t="s">
        <v>384</v>
      </c>
      <c r="E76" s="262">
        <v>0.5</v>
      </c>
      <c r="F76" s="685">
        <v>3906.1737077080602</v>
      </c>
      <c r="G76" s="645">
        <f t="shared" si="16"/>
        <v>150062264.41517118</v>
      </c>
      <c r="H76" s="671">
        <v>2304.5500000000002</v>
      </c>
      <c r="I76" s="645">
        <f t="shared" si="17"/>
        <v>88533182.939500019</v>
      </c>
      <c r="J76" s="667">
        <f t="shared" si="18"/>
        <v>1152.2750000000001</v>
      </c>
      <c r="K76" s="675">
        <f t="shared" si="19"/>
        <v>44266591.469750009</v>
      </c>
      <c r="L76" s="130" t="s">
        <v>619</v>
      </c>
      <c r="M76" s="889" t="s">
        <v>819</v>
      </c>
      <c r="N76" s="627" t="s">
        <v>3202</v>
      </c>
      <c r="O76" s="87" t="s">
        <v>808</v>
      </c>
      <c r="P76" s="87" t="s">
        <v>808</v>
      </c>
      <c r="Q76" s="129">
        <v>4357</v>
      </c>
      <c r="R76" s="375">
        <v>45233</v>
      </c>
      <c r="S76" s="77" t="s">
        <v>2672</v>
      </c>
    </row>
    <row r="77" spans="1:19" ht="12" customHeight="1">
      <c r="A77" s="14">
        <v>76</v>
      </c>
      <c r="B77" s="289" t="s">
        <v>3141</v>
      </c>
      <c r="C77" s="627" t="s">
        <v>3153</v>
      </c>
      <c r="D77" s="715" t="s">
        <v>384</v>
      </c>
      <c r="E77" s="262">
        <v>0.6</v>
      </c>
      <c r="F77" s="685">
        <v>645.85640192033054</v>
      </c>
      <c r="G77" s="645">
        <f t="shared" si="16"/>
        <v>24811665.177088745</v>
      </c>
      <c r="H77" s="671">
        <v>250.31</v>
      </c>
      <c r="I77" s="645">
        <f t="shared" si="17"/>
        <v>9616081.6739000008</v>
      </c>
      <c r="J77" s="667">
        <f t="shared" si="18"/>
        <v>125.155</v>
      </c>
      <c r="K77" s="675">
        <f t="shared" si="19"/>
        <v>5769649.0043400005</v>
      </c>
      <c r="L77" s="130" t="s">
        <v>619</v>
      </c>
      <c r="M77" s="889" t="s">
        <v>819</v>
      </c>
      <c r="N77" s="627" t="s">
        <v>3204</v>
      </c>
      <c r="O77" s="87" t="s">
        <v>808</v>
      </c>
      <c r="P77" s="87" t="s">
        <v>808</v>
      </c>
      <c r="Q77" s="129">
        <v>4361</v>
      </c>
      <c r="R77" s="375">
        <v>45244</v>
      </c>
      <c r="S77" s="77" t="s">
        <v>2672</v>
      </c>
    </row>
    <row r="78" spans="1:19" ht="12" customHeight="1">
      <c r="A78" s="14">
        <v>77</v>
      </c>
      <c r="B78" s="289" t="s">
        <v>380</v>
      </c>
      <c r="C78" s="627" t="s">
        <v>3132</v>
      </c>
      <c r="D78" s="715" t="s">
        <v>2638</v>
      </c>
      <c r="E78" s="262">
        <v>0.45</v>
      </c>
      <c r="F78" s="685">
        <v>4339.044696633192</v>
      </c>
      <c r="G78" s="645">
        <f t="shared" si="16"/>
        <v>166691735.00670138</v>
      </c>
      <c r="H78" s="671">
        <v>2257.08</v>
      </c>
      <c r="I78" s="645">
        <f t="shared" si="17"/>
        <v>86709542.665199995</v>
      </c>
      <c r="J78" s="667">
        <f t="shared" si="18"/>
        <v>1128.54</v>
      </c>
      <c r="K78" s="675">
        <f t="shared" si="19"/>
        <v>39019294.199340001</v>
      </c>
      <c r="L78" s="130" t="s">
        <v>619</v>
      </c>
      <c r="M78" s="889" t="s">
        <v>819</v>
      </c>
      <c r="N78" s="627" t="s">
        <v>3205</v>
      </c>
      <c r="O78" s="87" t="s">
        <v>808</v>
      </c>
      <c r="P78" s="87" t="s">
        <v>808</v>
      </c>
      <c r="Q78" s="129">
        <v>4337</v>
      </c>
      <c r="R78" s="375">
        <v>45246</v>
      </c>
      <c r="S78" s="77" t="s">
        <v>809</v>
      </c>
    </row>
    <row r="79" spans="1:19" ht="12" customHeight="1">
      <c r="A79" s="14">
        <v>78</v>
      </c>
      <c r="B79" s="289" t="s">
        <v>240</v>
      </c>
      <c r="C79" s="627" t="s">
        <v>3154</v>
      </c>
      <c r="D79" s="715" t="s">
        <v>2638</v>
      </c>
      <c r="E79" s="262">
        <v>0.45</v>
      </c>
      <c r="F79" s="685">
        <v>10001.630320761449</v>
      </c>
      <c r="G79" s="645">
        <f t="shared" si="16"/>
        <v>384229531.52729321</v>
      </c>
      <c r="H79" s="671">
        <v>3009.84</v>
      </c>
      <c r="I79" s="645">
        <f t="shared" si="17"/>
        <v>115628090.22960001</v>
      </c>
      <c r="J79" s="667">
        <f t="shared" si="18"/>
        <v>1504.92</v>
      </c>
      <c r="K79" s="675">
        <f t="shared" si="19"/>
        <v>52032640.60332001</v>
      </c>
      <c r="L79" s="130" t="s">
        <v>619</v>
      </c>
      <c r="M79" s="889" t="s">
        <v>819</v>
      </c>
      <c r="N79" s="627" t="s">
        <v>3206</v>
      </c>
      <c r="O79" s="87" t="s">
        <v>808</v>
      </c>
      <c r="P79" s="87" t="s">
        <v>808</v>
      </c>
      <c r="Q79" s="129">
        <v>4338</v>
      </c>
      <c r="R79" s="375">
        <v>45257</v>
      </c>
      <c r="S79" s="77" t="s">
        <v>840</v>
      </c>
    </row>
    <row r="80" spans="1:19" ht="12" customHeight="1">
      <c r="A80" s="14">
        <v>79</v>
      </c>
      <c r="B80" s="289" t="s">
        <v>3136</v>
      </c>
      <c r="C80" s="627" t="s">
        <v>3148</v>
      </c>
      <c r="D80" s="715" t="s">
        <v>2638</v>
      </c>
      <c r="E80" s="262">
        <v>0.45</v>
      </c>
      <c r="F80" s="685">
        <v>1719.9921964198377</v>
      </c>
      <c r="G80" s="645">
        <f t="shared" si="16"/>
        <v>66076407.012280017</v>
      </c>
      <c r="H80" s="671">
        <v>871.06</v>
      </c>
      <c r="I80" s="645">
        <f t="shared" si="17"/>
        <v>33463241.9914</v>
      </c>
      <c r="J80" s="667">
        <f t="shared" si="18"/>
        <v>435.53</v>
      </c>
      <c r="K80" s="675">
        <f t="shared" si="19"/>
        <v>15058458.896129999</v>
      </c>
      <c r="L80" s="130" t="s">
        <v>619</v>
      </c>
      <c r="M80" s="889" t="s">
        <v>819</v>
      </c>
      <c r="N80" s="627" t="s">
        <v>3174</v>
      </c>
      <c r="O80" s="87" t="s">
        <v>808</v>
      </c>
      <c r="P80" s="87" t="s">
        <v>808</v>
      </c>
      <c r="Q80" s="129">
        <v>4365</v>
      </c>
      <c r="R80" s="375">
        <v>45246</v>
      </c>
      <c r="S80" s="77" t="s">
        <v>2672</v>
      </c>
    </row>
    <row r="81" spans="1:19" ht="12" customHeight="1">
      <c r="A81" s="14">
        <v>80</v>
      </c>
      <c r="B81" s="289" t="s">
        <v>3142</v>
      </c>
      <c r="C81" s="627" t="s">
        <v>3155</v>
      </c>
      <c r="D81" s="715" t="s">
        <v>2638</v>
      </c>
      <c r="E81" s="262">
        <v>0.5</v>
      </c>
      <c r="F81" s="685">
        <v>2484.1387350647947</v>
      </c>
      <c r="G81" s="645">
        <f t="shared" si="16"/>
        <v>95432387.701976359</v>
      </c>
      <c r="H81" s="671">
        <v>1775.11</v>
      </c>
      <c r="I81" s="645">
        <f t="shared" si="17"/>
        <v>68193850.585899994</v>
      </c>
      <c r="J81" s="667">
        <f t="shared" si="18"/>
        <v>887.55499999999995</v>
      </c>
      <c r="K81" s="675">
        <f t="shared" si="19"/>
        <v>34096925.292949997</v>
      </c>
      <c r="L81" s="130" t="s">
        <v>619</v>
      </c>
      <c r="M81" s="889" t="s">
        <v>819</v>
      </c>
      <c r="N81" s="627" t="s">
        <v>3207</v>
      </c>
      <c r="O81" s="87" t="s">
        <v>808</v>
      </c>
      <c r="P81" s="87" t="s">
        <v>808</v>
      </c>
      <c r="Q81" s="129">
        <v>4370</v>
      </c>
      <c r="R81" s="375">
        <v>45252</v>
      </c>
      <c r="S81" s="77" t="s">
        <v>813</v>
      </c>
    </row>
    <row r="82" spans="1:19" ht="12" customHeight="1">
      <c r="A82" s="14">
        <v>81</v>
      </c>
      <c r="B82" s="289" t="s">
        <v>3142</v>
      </c>
      <c r="C82" s="627" t="s">
        <v>3155</v>
      </c>
      <c r="D82" s="715" t="s">
        <v>2638</v>
      </c>
      <c r="E82" s="262">
        <v>0.5</v>
      </c>
      <c r="F82" s="685">
        <v>744.01480699527303</v>
      </c>
      <c r="G82" s="645">
        <f t="shared" si="16"/>
        <v>28582586.195747238</v>
      </c>
      <c r="H82" s="671">
        <v>541.91999999999996</v>
      </c>
      <c r="I82" s="645">
        <f t="shared" si="17"/>
        <v>20818772.6448</v>
      </c>
      <c r="J82" s="667">
        <f t="shared" si="18"/>
        <v>270.95999999999998</v>
      </c>
      <c r="K82" s="675">
        <f t="shared" si="19"/>
        <v>10409386.3224</v>
      </c>
      <c r="L82" s="130" t="s">
        <v>619</v>
      </c>
      <c r="M82" s="889" t="s">
        <v>819</v>
      </c>
      <c r="N82" s="627" t="s">
        <v>3208</v>
      </c>
      <c r="O82" s="87" t="s">
        <v>808</v>
      </c>
      <c r="P82" s="87" t="s">
        <v>808</v>
      </c>
      <c r="Q82" s="129">
        <v>4371</v>
      </c>
      <c r="R82" s="375">
        <v>45252</v>
      </c>
      <c r="S82" s="77" t="s">
        <v>813</v>
      </c>
    </row>
    <row r="83" spans="1:19" ht="12" customHeight="1">
      <c r="A83" s="14">
        <v>82</v>
      </c>
      <c r="B83" s="289" t="s">
        <v>3143</v>
      </c>
      <c r="C83" s="627" t="s">
        <v>3156</v>
      </c>
      <c r="D83" s="715" t="s">
        <v>384</v>
      </c>
      <c r="E83" s="262">
        <v>0.6</v>
      </c>
      <c r="F83" s="685">
        <v>373.20182606251223</v>
      </c>
      <c r="G83" s="645">
        <f t="shared" si="16"/>
        <v>14337178.859277453</v>
      </c>
      <c r="H83" s="671">
        <v>51.25</v>
      </c>
      <c r="I83" s="645">
        <f t="shared" si="17"/>
        <v>1968855.3625</v>
      </c>
      <c r="J83" s="667">
        <f t="shared" si="18"/>
        <v>25.625</v>
      </c>
      <c r="K83" s="675">
        <f t="shared" si="19"/>
        <v>1181313.2175</v>
      </c>
      <c r="L83" s="130" t="s">
        <v>619</v>
      </c>
      <c r="M83" s="889" t="s">
        <v>819</v>
      </c>
      <c r="N83" s="627" t="s">
        <v>3209</v>
      </c>
      <c r="O83" s="87" t="s">
        <v>808</v>
      </c>
      <c r="P83" s="87" t="s">
        <v>808</v>
      </c>
      <c r="Q83" s="129">
        <v>4362</v>
      </c>
      <c r="R83" s="375">
        <v>45259</v>
      </c>
      <c r="S83" s="77" t="s">
        <v>840</v>
      </c>
    </row>
    <row r="84" spans="1:19" ht="12" customHeight="1">
      <c r="A84" s="14">
        <v>83</v>
      </c>
      <c r="B84" s="289" t="s">
        <v>3143</v>
      </c>
      <c r="C84" s="627" t="s">
        <v>3156</v>
      </c>
      <c r="D84" s="715" t="s">
        <v>384</v>
      </c>
      <c r="E84" s="262">
        <v>0.6</v>
      </c>
      <c r="F84" s="685">
        <v>579.09470564211335</v>
      </c>
      <c r="G84" s="645">
        <f t="shared" si="16"/>
        <v>22246901.787294321</v>
      </c>
      <c r="H84" s="671">
        <v>287.48</v>
      </c>
      <c r="I84" s="645">
        <f t="shared" si="17"/>
        <v>11044030.041200001</v>
      </c>
      <c r="J84" s="667">
        <f t="shared" si="18"/>
        <v>143.74</v>
      </c>
      <c r="K84" s="675">
        <f t="shared" si="19"/>
        <v>6626418.0247200001</v>
      </c>
      <c r="L84" s="130" t="s">
        <v>619</v>
      </c>
      <c r="M84" s="889" t="s">
        <v>819</v>
      </c>
      <c r="N84" s="627" t="s">
        <v>3210</v>
      </c>
      <c r="O84" s="87" t="s">
        <v>808</v>
      </c>
      <c r="P84" s="87" t="s">
        <v>808</v>
      </c>
      <c r="Q84" s="129">
        <v>4363</v>
      </c>
      <c r="R84" s="375">
        <v>45259</v>
      </c>
      <c r="S84" s="77" t="s">
        <v>840</v>
      </c>
    </row>
    <row r="85" spans="1:19" ht="12" customHeight="1">
      <c r="A85" s="14">
        <v>84</v>
      </c>
      <c r="B85" s="289" t="s">
        <v>3144</v>
      </c>
      <c r="C85" s="627" t="s">
        <v>3157</v>
      </c>
      <c r="D85" s="715" t="s">
        <v>384</v>
      </c>
      <c r="E85" s="262">
        <v>0.7</v>
      </c>
      <c r="F85" s="685">
        <v>635.52581024725032</v>
      </c>
      <c r="G85" s="645">
        <f t="shared" si="16"/>
        <v>24414798.039267439</v>
      </c>
      <c r="H85" s="671">
        <v>383.04</v>
      </c>
      <c r="I85" s="645">
        <f t="shared" si="17"/>
        <v>14715128.937600002</v>
      </c>
      <c r="J85" s="667">
        <f t="shared" si="18"/>
        <v>191.52</v>
      </c>
      <c r="K85" s="675">
        <f t="shared" si="19"/>
        <v>10300590.25632</v>
      </c>
      <c r="L85" s="130" t="s">
        <v>619</v>
      </c>
      <c r="M85" s="889" t="s">
        <v>819</v>
      </c>
      <c r="N85" s="627" t="s">
        <v>3211</v>
      </c>
      <c r="O85" s="87" t="s">
        <v>808</v>
      </c>
      <c r="P85" s="87" t="s">
        <v>808</v>
      </c>
      <c r="Q85" s="129">
        <v>4375</v>
      </c>
      <c r="R85" s="375">
        <v>45259</v>
      </c>
      <c r="S85" s="77" t="s">
        <v>813</v>
      </c>
    </row>
    <row r="86" spans="1:19" ht="12" customHeight="1">
      <c r="A86" s="14">
        <v>85</v>
      </c>
      <c r="B86" s="289" t="s">
        <v>3145</v>
      </c>
      <c r="C86" s="627" t="s">
        <v>3133</v>
      </c>
      <c r="D86" s="715" t="s">
        <v>384</v>
      </c>
      <c r="E86" s="262">
        <v>0.6</v>
      </c>
      <c r="F86" s="685">
        <v>750.80134997306652</v>
      </c>
      <c r="G86" s="645">
        <f t="shared" si="16"/>
        <v>28843302.713496808</v>
      </c>
      <c r="H86" s="671">
        <v>347.89</v>
      </c>
      <c r="I86" s="645">
        <f t="shared" si="17"/>
        <v>13364782.2841</v>
      </c>
      <c r="J86" s="667">
        <f t="shared" si="18"/>
        <v>173.94499999999999</v>
      </c>
      <c r="K86" s="675">
        <f t="shared" si="19"/>
        <v>8018869.3704599999</v>
      </c>
      <c r="L86" s="130" t="s">
        <v>619</v>
      </c>
      <c r="M86" s="889" t="s">
        <v>819</v>
      </c>
      <c r="N86" s="627" t="s">
        <v>3212</v>
      </c>
      <c r="O86" s="87" t="s">
        <v>808</v>
      </c>
      <c r="P86" s="87" t="s">
        <v>808</v>
      </c>
      <c r="Q86" s="129">
        <v>4380</v>
      </c>
      <c r="R86" s="375">
        <v>45259</v>
      </c>
      <c r="S86" s="77" t="s">
        <v>2672</v>
      </c>
    </row>
    <row r="87" spans="1:19" ht="12" customHeight="1">
      <c r="A87" s="14">
        <v>86</v>
      </c>
      <c r="B87" s="289" t="s">
        <v>3146</v>
      </c>
      <c r="C87" s="627" t="s">
        <v>3134</v>
      </c>
      <c r="D87" s="715" t="s">
        <v>384</v>
      </c>
      <c r="E87" s="262">
        <v>0.7</v>
      </c>
      <c r="F87" s="685">
        <v>1896.8542119698475</v>
      </c>
      <c r="G87" s="645">
        <f t="shared" si="16"/>
        <v>72870860.236439928</v>
      </c>
      <c r="H87" s="671">
        <v>1151.52</v>
      </c>
      <c r="I87" s="645">
        <f t="shared" si="17"/>
        <v>44237586.868799999</v>
      </c>
      <c r="J87" s="667">
        <f t="shared" si="18"/>
        <v>575.76</v>
      </c>
      <c r="K87" s="675">
        <f t="shared" si="19"/>
        <v>30966310.808159996</v>
      </c>
      <c r="L87" s="130" t="s">
        <v>619</v>
      </c>
      <c r="M87" s="889" t="s">
        <v>819</v>
      </c>
      <c r="N87" s="627" t="s">
        <v>3213</v>
      </c>
      <c r="O87" s="87" t="s">
        <v>808</v>
      </c>
      <c r="P87" s="87" t="s">
        <v>808</v>
      </c>
      <c r="Q87" s="129">
        <v>4364</v>
      </c>
      <c r="R87" s="375">
        <v>45260</v>
      </c>
      <c r="S87" s="77" t="s">
        <v>809</v>
      </c>
    </row>
    <row r="88" spans="1:19" ht="12" customHeight="1">
      <c r="A88" s="14">
        <v>87</v>
      </c>
      <c r="B88" s="289" t="s">
        <v>3147</v>
      </c>
      <c r="C88" s="627" t="s">
        <v>3158</v>
      </c>
      <c r="D88" s="715" t="s">
        <v>384</v>
      </c>
      <c r="E88" s="262">
        <v>0.4</v>
      </c>
      <c r="F88" s="685">
        <v>769.89660437060286</v>
      </c>
      <c r="G88" s="645">
        <f t="shared" si="16"/>
        <v>29576879.182158098</v>
      </c>
      <c r="H88" s="671">
        <v>358.58</v>
      </c>
      <c r="I88" s="645">
        <f t="shared" si="17"/>
        <v>13775456.700200001</v>
      </c>
      <c r="J88" s="667">
        <f t="shared" si="18"/>
        <v>179.29</v>
      </c>
      <c r="K88" s="675">
        <f t="shared" si="19"/>
        <v>5510182.6800800003</v>
      </c>
      <c r="L88" s="130" t="s">
        <v>619</v>
      </c>
      <c r="M88" s="889" t="s">
        <v>819</v>
      </c>
      <c r="N88" s="627" t="s">
        <v>3214</v>
      </c>
      <c r="O88" s="87" t="s">
        <v>808</v>
      </c>
      <c r="P88" s="87" t="s">
        <v>808</v>
      </c>
      <c r="Q88" s="129">
        <v>4381</v>
      </c>
      <c r="R88" s="375">
        <v>45260</v>
      </c>
      <c r="S88" s="77" t="s">
        <v>2672</v>
      </c>
    </row>
    <row r="89" spans="1:19" ht="12" customHeight="1">
      <c r="A89" s="14">
        <v>88</v>
      </c>
      <c r="B89" s="289" t="s">
        <v>399</v>
      </c>
      <c r="C89" s="627" t="s">
        <v>829</v>
      </c>
      <c r="D89" s="715" t="s">
        <v>398</v>
      </c>
      <c r="E89" s="262">
        <v>0.45</v>
      </c>
      <c r="F89" s="685">
        <v>2586.38</v>
      </c>
      <c r="G89" s="645">
        <f t="shared" si="16"/>
        <v>99360158.682200015</v>
      </c>
      <c r="H89" s="671">
        <v>1979.49</v>
      </c>
      <c r="I89" s="645">
        <f t="shared" si="17"/>
        <v>76045453.68810001</v>
      </c>
      <c r="J89" s="667">
        <f t="shared" si="18"/>
        <v>989.745</v>
      </c>
      <c r="K89" s="675">
        <f t="shared" si="19"/>
        <v>34220454.159645006</v>
      </c>
      <c r="L89" s="130" t="s">
        <v>619</v>
      </c>
      <c r="M89" s="265">
        <v>46371</v>
      </c>
      <c r="N89" s="627" t="s">
        <v>3175</v>
      </c>
      <c r="O89" s="87" t="s">
        <v>808</v>
      </c>
      <c r="P89" s="87" t="s">
        <v>808</v>
      </c>
      <c r="Q89" s="129">
        <v>4372</v>
      </c>
      <c r="R89" s="375">
        <v>45258</v>
      </c>
      <c r="S89" s="77" t="s">
        <v>809</v>
      </c>
    </row>
    <row r="90" spans="1:19" ht="12" customHeight="1">
      <c r="A90" s="14">
        <v>89</v>
      </c>
      <c r="B90" s="289" t="s">
        <v>399</v>
      </c>
      <c r="C90" s="627" t="s">
        <v>829</v>
      </c>
      <c r="D90" s="715" t="s">
        <v>398</v>
      </c>
      <c r="E90" s="262">
        <v>0.45</v>
      </c>
      <c r="F90" s="685">
        <v>1822.24</v>
      </c>
      <c r="G90" s="645">
        <f t="shared" si="16"/>
        <v>70004429.185599998</v>
      </c>
      <c r="H90" s="671">
        <v>1399.26</v>
      </c>
      <c r="I90" s="645">
        <f t="shared" si="17"/>
        <v>53754937.649400003</v>
      </c>
      <c r="J90" s="667">
        <f t="shared" si="18"/>
        <v>699.63</v>
      </c>
      <c r="K90" s="675">
        <f t="shared" si="19"/>
        <v>24189721.942230001</v>
      </c>
      <c r="L90" s="130" t="s">
        <v>619</v>
      </c>
      <c r="M90" s="265">
        <v>46361</v>
      </c>
      <c r="N90" s="627" t="s">
        <v>3176</v>
      </c>
      <c r="O90" s="87" t="s">
        <v>808</v>
      </c>
      <c r="P90" s="87" t="s">
        <v>808</v>
      </c>
      <c r="Q90" s="129">
        <v>4373</v>
      </c>
      <c r="R90" s="375">
        <v>45258</v>
      </c>
      <c r="S90" s="77" t="s">
        <v>809</v>
      </c>
    </row>
    <row r="91" spans="1:19" ht="12">
      <c r="A91" s="14">
        <v>90</v>
      </c>
      <c r="B91" s="289" t="s">
        <v>388</v>
      </c>
      <c r="C91" s="627" t="s">
        <v>814</v>
      </c>
      <c r="D91" s="715" t="s">
        <v>384</v>
      </c>
      <c r="E91" s="262">
        <v>0.7</v>
      </c>
      <c r="F91" s="685">
        <v>1014.27</v>
      </c>
      <c r="G91" s="645">
        <f t="shared" si="16"/>
        <v>38964896.166299999</v>
      </c>
      <c r="H91" s="671">
        <v>534.54</v>
      </c>
      <c r="I91" s="645">
        <f t="shared" si="17"/>
        <v>20535257.472599998</v>
      </c>
      <c r="J91" s="667">
        <f t="shared" si="18"/>
        <v>267.27</v>
      </c>
      <c r="K91" s="675">
        <f t="shared" si="19"/>
        <v>14374680.230819998</v>
      </c>
      <c r="L91" s="130" t="s">
        <v>619</v>
      </c>
      <c r="M91" s="883">
        <v>45874</v>
      </c>
      <c r="N91" s="627" t="s">
        <v>3177</v>
      </c>
      <c r="O91" s="87" t="s">
        <v>808</v>
      </c>
      <c r="P91" s="87" t="s">
        <v>808</v>
      </c>
      <c r="Q91" s="129">
        <v>4379</v>
      </c>
      <c r="R91" s="375">
        <v>45259</v>
      </c>
      <c r="S91" s="77" t="s">
        <v>813</v>
      </c>
    </row>
    <row r="92" spans="1:19">
      <c r="A92" s="14">
        <v>91</v>
      </c>
      <c r="B92" s="86" t="s">
        <v>1030</v>
      </c>
      <c r="C92" s="86" t="s">
        <v>3255</v>
      </c>
      <c r="D92" s="266" t="s">
        <v>398</v>
      </c>
      <c r="E92" s="743">
        <v>0.6</v>
      </c>
      <c r="F92" s="685">
        <v>6444.7100016864078</v>
      </c>
      <c r="G92" s="675">
        <f t="shared" si="16"/>
        <v>247584426.27468622</v>
      </c>
      <c r="H92" s="671">
        <v>5451.97</v>
      </c>
      <c r="I92" s="645">
        <f t="shared" si="17"/>
        <v>209446641.37930003</v>
      </c>
      <c r="J92" s="744">
        <f t="shared" si="18"/>
        <v>2725.9850000000001</v>
      </c>
      <c r="K92" s="675">
        <f t="shared" ref="K92:K145" si="20">+I92*E92</f>
        <v>125667984.82758</v>
      </c>
      <c r="L92" s="130" t="s">
        <v>619</v>
      </c>
      <c r="M92" s="905">
        <v>46817</v>
      </c>
      <c r="N92" s="86" t="s">
        <v>3262</v>
      </c>
      <c r="O92" s="87" t="s">
        <v>808</v>
      </c>
      <c r="P92" s="87" t="s">
        <v>808</v>
      </c>
      <c r="Q92" s="239">
        <v>4421</v>
      </c>
      <c r="R92" s="131">
        <v>45289</v>
      </c>
      <c r="S92" s="86" t="s">
        <v>809</v>
      </c>
    </row>
    <row r="93" spans="1:19">
      <c r="A93" s="14">
        <v>92</v>
      </c>
      <c r="B93" s="86" t="s">
        <v>3145</v>
      </c>
      <c r="C93" s="86" t="s">
        <v>3259</v>
      </c>
      <c r="D93" s="266" t="s">
        <v>384</v>
      </c>
      <c r="E93" s="743">
        <v>0.7</v>
      </c>
      <c r="F93" s="685">
        <v>2794.0162246208924</v>
      </c>
      <c r="G93" s="675">
        <f t="shared" si="16"/>
        <v>107336855.15623119</v>
      </c>
      <c r="H93" s="671">
        <v>1526.33</v>
      </c>
      <c r="I93" s="645">
        <f t="shared" si="17"/>
        <v>58636546.447700001</v>
      </c>
      <c r="J93" s="744">
        <f t="shared" si="18"/>
        <v>763.16499999999996</v>
      </c>
      <c r="K93" s="675">
        <f t="shared" si="20"/>
        <v>41045582.513389997</v>
      </c>
      <c r="L93" s="266" t="s">
        <v>810</v>
      </c>
      <c r="M93" s="889" t="s">
        <v>819</v>
      </c>
      <c r="N93" s="627" t="s">
        <v>3264</v>
      </c>
      <c r="O93" s="87" t="s">
        <v>808</v>
      </c>
      <c r="P93" s="87" t="s">
        <v>808</v>
      </c>
      <c r="Q93" s="239">
        <v>4393</v>
      </c>
      <c r="R93" s="131">
        <v>45289</v>
      </c>
      <c r="S93" s="86" t="s">
        <v>2672</v>
      </c>
    </row>
    <row r="94" spans="1:19">
      <c r="A94" s="14">
        <v>93</v>
      </c>
      <c r="B94" s="86" t="s">
        <v>3257</v>
      </c>
      <c r="C94" s="86" t="s">
        <v>3260</v>
      </c>
      <c r="D94" s="266" t="s">
        <v>384</v>
      </c>
      <c r="E94" s="743">
        <v>0.8</v>
      </c>
      <c r="F94" s="685">
        <v>1400.5223208650805</v>
      </c>
      <c r="G94" s="675">
        <f t="shared" si="16"/>
        <v>53803431.838754334</v>
      </c>
      <c r="H94" s="671">
        <v>912.14</v>
      </c>
      <c r="I94" s="645">
        <f t="shared" si="17"/>
        <v>35041399.616599999</v>
      </c>
      <c r="J94" s="744">
        <f t="shared" si="18"/>
        <v>456.07</v>
      </c>
      <c r="K94" s="675">
        <f t="shared" si="20"/>
        <v>28033119.69328</v>
      </c>
      <c r="L94" s="266" t="s">
        <v>810</v>
      </c>
      <c r="M94" s="889" t="s">
        <v>819</v>
      </c>
      <c r="N94" s="627" t="s">
        <v>3263</v>
      </c>
      <c r="O94" s="87" t="s">
        <v>808</v>
      </c>
      <c r="P94" s="87" t="s">
        <v>808</v>
      </c>
      <c r="Q94" s="239">
        <v>4409</v>
      </c>
      <c r="R94" s="131">
        <v>45289</v>
      </c>
      <c r="S94" s="86" t="s">
        <v>2672</v>
      </c>
    </row>
    <row r="95" spans="1:19">
      <c r="A95" s="14">
        <v>94</v>
      </c>
      <c r="B95" s="86" t="s">
        <v>3258</v>
      </c>
      <c r="C95" s="86" t="s">
        <v>3256</v>
      </c>
      <c r="D95" s="266" t="s">
        <v>384</v>
      </c>
      <c r="E95" s="743">
        <v>0.7</v>
      </c>
      <c r="F95" s="685">
        <v>1220.01</v>
      </c>
      <c r="G95" s="675">
        <f t="shared" si="16"/>
        <v>46868745.966900006</v>
      </c>
      <c r="H95" s="671">
        <v>920.18</v>
      </c>
      <c r="I95" s="645">
        <f t="shared" si="17"/>
        <v>35350269.804200001</v>
      </c>
      <c r="J95" s="744">
        <f t="shared" si="18"/>
        <v>460.09</v>
      </c>
      <c r="K95" s="675">
        <f t="shared" si="20"/>
        <v>24745188.862939999</v>
      </c>
      <c r="L95" s="266" t="s">
        <v>810</v>
      </c>
      <c r="M95" s="25" t="s">
        <v>819</v>
      </c>
      <c r="N95" s="627" t="s">
        <v>3265</v>
      </c>
      <c r="O95" s="87" t="s">
        <v>808</v>
      </c>
      <c r="P95" s="87" t="s">
        <v>808</v>
      </c>
      <c r="Q95" s="239">
        <v>4366</v>
      </c>
      <c r="R95" s="131">
        <v>45294</v>
      </c>
      <c r="S95" s="687" t="s">
        <v>2672</v>
      </c>
    </row>
    <row r="96" spans="1:19" ht="10.5" customHeight="1">
      <c r="A96" s="14">
        <v>95</v>
      </c>
      <c r="B96" s="289" t="s">
        <v>3446</v>
      </c>
      <c r="C96" s="613" t="s">
        <v>3476</v>
      </c>
      <c r="D96" s="715" t="s">
        <v>384</v>
      </c>
      <c r="E96" s="262">
        <v>0.7</v>
      </c>
      <c r="F96" s="685">
        <v>3786.0463622579136</v>
      </c>
      <c r="G96" s="675">
        <f t="shared" si="16"/>
        <v>145447369.42448997</v>
      </c>
      <c r="H96" s="671">
        <v>2539.1</v>
      </c>
      <c r="I96" s="645">
        <f t="shared" si="17"/>
        <v>97543817.578999996</v>
      </c>
      <c r="J96" s="744">
        <f t="shared" si="18"/>
        <v>1269.55</v>
      </c>
      <c r="K96" s="675">
        <f t="shared" si="20"/>
        <v>68280672.305299997</v>
      </c>
      <c r="L96" s="266" t="s">
        <v>810</v>
      </c>
      <c r="M96" s="889" t="s">
        <v>819</v>
      </c>
      <c r="N96" s="613" t="s">
        <v>3387</v>
      </c>
      <c r="O96" s="87" t="s">
        <v>808</v>
      </c>
      <c r="P96" s="87" t="s">
        <v>808</v>
      </c>
      <c r="Q96" s="129">
        <v>4403</v>
      </c>
      <c r="R96" s="131">
        <v>45313</v>
      </c>
      <c r="S96" s="77" t="s">
        <v>2672</v>
      </c>
    </row>
    <row r="97" spans="1:19" ht="10.5" customHeight="1">
      <c r="A97" s="14">
        <v>96</v>
      </c>
      <c r="B97" s="289" t="s">
        <v>3448</v>
      </c>
      <c r="C97" s="613" t="s">
        <v>3478</v>
      </c>
      <c r="D97" s="715" t="s">
        <v>384</v>
      </c>
      <c r="E97" s="262">
        <v>0.6</v>
      </c>
      <c r="F97" s="685">
        <v>3205.8907700090595</v>
      </c>
      <c r="G97" s="675">
        <f t="shared" si="16"/>
        <v>123159711.88529934</v>
      </c>
      <c r="H97" s="671">
        <v>1491.89</v>
      </c>
      <c r="I97" s="645">
        <f t="shared" si="17"/>
        <v>57313475.64410001</v>
      </c>
      <c r="J97" s="744">
        <f t="shared" si="18"/>
        <v>745.94500000000005</v>
      </c>
      <c r="K97" s="675">
        <f t="shared" si="20"/>
        <v>34388085.386460006</v>
      </c>
      <c r="L97" s="266" t="s">
        <v>810</v>
      </c>
      <c r="M97" s="889" t="s">
        <v>819</v>
      </c>
      <c r="N97" s="613" t="s">
        <v>3389</v>
      </c>
      <c r="O97" s="87" t="s">
        <v>808</v>
      </c>
      <c r="P97" s="87" t="s">
        <v>808</v>
      </c>
      <c r="Q97" s="129">
        <v>4431</v>
      </c>
      <c r="R97" s="131">
        <v>45321</v>
      </c>
      <c r="S97" s="77" t="s">
        <v>2672</v>
      </c>
    </row>
    <row r="98" spans="1:19" ht="10.5" customHeight="1">
      <c r="A98" s="14">
        <v>97</v>
      </c>
      <c r="B98" s="289" t="s">
        <v>3449</v>
      </c>
      <c r="C98" s="613" t="s">
        <v>3480</v>
      </c>
      <c r="D98" s="715" t="s">
        <v>384</v>
      </c>
      <c r="E98" s="262">
        <v>0.6</v>
      </c>
      <c r="F98" s="685">
        <v>1296.8962444844801</v>
      </c>
      <c r="G98" s="675">
        <f t="shared" ref="G98:G129" si="21">+F98*$B$217</f>
        <v>49822460.986524485</v>
      </c>
      <c r="H98" s="671">
        <v>829.94</v>
      </c>
      <c r="I98" s="645">
        <f t="shared" ref="I98:I129" si="22">H98*$B$217</f>
        <v>31883547.698600005</v>
      </c>
      <c r="J98" s="744">
        <f t="shared" ref="J98:J129" si="23">+H98*$E$225</f>
        <v>414.97</v>
      </c>
      <c r="K98" s="675">
        <f t="shared" si="20"/>
        <v>19130128.619160004</v>
      </c>
      <c r="L98" s="266" t="s">
        <v>810</v>
      </c>
      <c r="M98" s="889" t="s">
        <v>819</v>
      </c>
      <c r="N98" s="613" t="s">
        <v>3392</v>
      </c>
      <c r="O98" s="87" t="s">
        <v>808</v>
      </c>
      <c r="P98" s="87" t="s">
        <v>808</v>
      </c>
      <c r="Q98" s="129">
        <v>4351</v>
      </c>
      <c r="R98" s="131">
        <v>45322</v>
      </c>
      <c r="S98" s="77" t="s">
        <v>813</v>
      </c>
    </row>
    <row r="99" spans="1:19" ht="10.5" customHeight="1">
      <c r="A99" s="14">
        <v>98</v>
      </c>
      <c r="B99" s="289" t="s">
        <v>3449</v>
      </c>
      <c r="C99" s="613" t="s">
        <v>3480</v>
      </c>
      <c r="D99" s="715" t="s">
        <v>384</v>
      </c>
      <c r="E99" s="262">
        <v>0.6</v>
      </c>
      <c r="F99" s="685">
        <v>1296.8962444844801</v>
      </c>
      <c r="G99" s="675">
        <f t="shared" si="21"/>
        <v>49822460.986524485</v>
      </c>
      <c r="H99" s="671">
        <v>827.74</v>
      </c>
      <c r="I99" s="645">
        <f t="shared" si="22"/>
        <v>31799030.980600003</v>
      </c>
      <c r="J99" s="744">
        <f t="shared" si="23"/>
        <v>413.87</v>
      </c>
      <c r="K99" s="675">
        <f t="shared" si="20"/>
        <v>19079418.58836</v>
      </c>
      <c r="L99" s="266" t="s">
        <v>810</v>
      </c>
      <c r="M99" s="889" t="s">
        <v>819</v>
      </c>
      <c r="N99" s="613" t="s">
        <v>3392</v>
      </c>
      <c r="O99" s="87" t="s">
        <v>808</v>
      </c>
      <c r="P99" s="87" t="s">
        <v>808</v>
      </c>
      <c r="Q99" s="129">
        <v>4443</v>
      </c>
      <c r="R99" s="131">
        <v>45322</v>
      </c>
      <c r="S99" s="77" t="s">
        <v>813</v>
      </c>
    </row>
    <row r="100" spans="1:19" ht="10.5" customHeight="1">
      <c r="A100" s="14">
        <v>99</v>
      </c>
      <c r="B100" s="289" t="s">
        <v>3449</v>
      </c>
      <c r="C100" s="613" t="s">
        <v>3480</v>
      </c>
      <c r="D100" s="715" t="s">
        <v>384</v>
      </c>
      <c r="E100" s="262">
        <v>0.6</v>
      </c>
      <c r="F100" s="685">
        <v>1296.8962444844801</v>
      </c>
      <c r="G100" s="675">
        <f t="shared" si="21"/>
        <v>49822460.986524485</v>
      </c>
      <c r="H100" s="671">
        <v>870.85</v>
      </c>
      <c r="I100" s="645">
        <f t="shared" si="22"/>
        <v>33455174.486500002</v>
      </c>
      <c r="J100" s="744">
        <f t="shared" si="23"/>
        <v>435.42500000000001</v>
      </c>
      <c r="K100" s="675">
        <f t="shared" si="20"/>
        <v>20073104.6919</v>
      </c>
      <c r="L100" s="266" t="s">
        <v>810</v>
      </c>
      <c r="M100" s="889" t="s">
        <v>819</v>
      </c>
      <c r="N100" s="613" t="s">
        <v>3392</v>
      </c>
      <c r="O100" s="87" t="s">
        <v>808</v>
      </c>
      <c r="P100" s="87" t="s">
        <v>808</v>
      </c>
      <c r="Q100" s="129">
        <v>4444</v>
      </c>
      <c r="R100" s="131">
        <v>45322</v>
      </c>
      <c r="S100" s="77" t="s">
        <v>813</v>
      </c>
    </row>
    <row r="101" spans="1:19" ht="10.5" customHeight="1">
      <c r="A101" s="14">
        <v>100</v>
      </c>
      <c r="B101" s="289" t="s">
        <v>3449</v>
      </c>
      <c r="C101" s="613" t="s">
        <v>3480</v>
      </c>
      <c r="D101" s="715" t="s">
        <v>384</v>
      </c>
      <c r="E101" s="262">
        <v>0.6</v>
      </c>
      <c r="F101" s="685">
        <v>1296.8962444844801</v>
      </c>
      <c r="G101" s="675">
        <f t="shared" si="21"/>
        <v>49822460.986524485</v>
      </c>
      <c r="H101" s="671">
        <v>870.85</v>
      </c>
      <c r="I101" s="645">
        <f t="shared" si="22"/>
        <v>33455174.486500002</v>
      </c>
      <c r="J101" s="744">
        <f t="shared" si="23"/>
        <v>435.42500000000001</v>
      </c>
      <c r="K101" s="675">
        <f t="shared" si="20"/>
        <v>20073104.6919</v>
      </c>
      <c r="L101" s="266" t="s">
        <v>810</v>
      </c>
      <c r="M101" s="889" t="s">
        <v>819</v>
      </c>
      <c r="N101" s="613" t="s">
        <v>3392</v>
      </c>
      <c r="O101" s="87" t="s">
        <v>808</v>
      </c>
      <c r="P101" s="87" t="s">
        <v>808</v>
      </c>
      <c r="Q101" s="129">
        <v>4445</v>
      </c>
      <c r="R101" s="131">
        <v>45322</v>
      </c>
      <c r="S101" s="77" t="s">
        <v>813</v>
      </c>
    </row>
    <row r="102" spans="1:19" ht="10.5" customHeight="1">
      <c r="A102" s="14">
        <v>101</v>
      </c>
      <c r="B102" s="289" t="s">
        <v>3449</v>
      </c>
      <c r="C102" s="613" t="s">
        <v>3480</v>
      </c>
      <c r="D102" s="715" t="s">
        <v>384</v>
      </c>
      <c r="E102" s="262">
        <v>0.6</v>
      </c>
      <c r="F102" s="685">
        <v>1186.6916908324888</v>
      </c>
      <c r="G102" s="675">
        <f t="shared" si="21"/>
        <v>45588766.812287569</v>
      </c>
      <c r="H102" s="671">
        <v>717.3</v>
      </c>
      <c r="I102" s="645">
        <f t="shared" si="22"/>
        <v>27556291.737</v>
      </c>
      <c r="J102" s="744">
        <f t="shared" si="23"/>
        <v>358.65</v>
      </c>
      <c r="K102" s="675">
        <f t="shared" si="20"/>
        <v>16533775.042199999</v>
      </c>
      <c r="L102" s="266" t="s">
        <v>810</v>
      </c>
      <c r="M102" s="889" t="s">
        <v>819</v>
      </c>
      <c r="N102" s="613" t="s">
        <v>3393</v>
      </c>
      <c r="O102" s="87" t="s">
        <v>808</v>
      </c>
      <c r="P102" s="87" t="s">
        <v>808</v>
      </c>
      <c r="Q102" s="129">
        <v>4446</v>
      </c>
      <c r="R102" s="131">
        <v>45322</v>
      </c>
      <c r="S102" s="77" t="s">
        <v>813</v>
      </c>
    </row>
    <row r="103" spans="1:19" ht="10.5" customHeight="1">
      <c r="A103" s="14">
        <v>102</v>
      </c>
      <c r="B103" s="289" t="s">
        <v>3327</v>
      </c>
      <c r="C103" s="613" t="s">
        <v>3481</v>
      </c>
      <c r="D103" s="715" t="s">
        <v>384</v>
      </c>
      <c r="E103" s="262">
        <v>0.5</v>
      </c>
      <c r="F103" s="685">
        <v>927.1506141618687</v>
      </c>
      <c r="G103" s="675">
        <f t="shared" si="21"/>
        <v>35618057.727566123</v>
      </c>
      <c r="H103" s="671">
        <v>568.03</v>
      </c>
      <c r="I103" s="645">
        <f t="shared" si="22"/>
        <v>21821832.420699999</v>
      </c>
      <c r="J103" s="744">
        <f t="shared" si="23"/>
        <v>284.01499999999999</v>
      </c>
      <c r="K103" s="675">
        <f t="shared" si="20"/>
        <v>10910916.210349999</v>
      </c>
      <c r="L103" s="266" t="s">
        <v>810</v>
      </c>
      <c r="M103" s="889" t="s">
        <v>819</v>
      </c>
      <c r="N103" s="613" t="s">
        <v>3394</v>
      </c>
      <c r="O103" s="87" t="s">
        <v>808</v>
      </c>
      <c r="P103" s="87" t="s">
        <v>808</v>
      </c>
      <c r="Q103" s="129">
        <v>4448</v>
      </c>
      <c r="R103" s="131">
        <v>45335</v>
      </c>
      <c r="S103" s="77" t="s">
        <v>840</v>
      </c>
    </row>
    <row r="104" spans="1:19" ht="10.5" customHeight="1">
      <c r="A104" s="14">
        <v>103</v>
      </c>
      <c r="B104" s="289" t="s">
        <v>3139</v>
      </c>
      <c r="C104" s="613" t="s">
        <v>3150</v>
      </c>
      <c r="D104" s="715" t="s">
        <v>384</v>
      </c>
      <c r="E104" s="262">
        <v>0.9</v>
      </c>
      <c r="F104" s="685">
        <v>2772.4647291956794</v>
      </c>
      <c r="G104" s="675">
        <f t="shared" si="21"/>
        <v>106508918.03744437</v>
      </c>
      <c r="H104" s="671">
        <v>1463.55</v>
      </c>
      <c r="I104" s="645">
        <f t="shared" si="22"/>
        <v>56224746.649500005</v>
      </c>
      <c r="J104" s="744">
        <f t="shared" si="23"/>
        <v>731.77499999999998</v>
      </c>
      <c r="K104" s="675">
        <f t="shared" si="20"/>
        <v>50602271.984550007</v>
      </c>
      <c r="L104" s="266" t="s">
        <v>810</v>
      </c>
      <c r="M104" s="889" t="s">
        <v>819</v>
      </c>
      <c r="N104" s="613" t="s">
        <v>3201</v>
      </c>
      <c r="O104" s="87" t="s">
        <v>808</v>
      </c>
      <c r="P104" s="87" t="s">
        <v>808</v>
      </c>
      <c r="Q104" s="129">
        <v>4454</v>
      </c>
      <c r="R104" s="131">
        <v>45344</v>
      </c>
      <c r="S104" s="77" t="s">
        <v>813</v>
      </c>
    </row>
    <row r="105" spans="1:19" ht="10.5" customHeight="1">
      <c r="A105" s="14">
        <v>104</v>
      </c>
      <c r="B105" s="289" t="s">
        <v>2503</v>
      </c>
      <c r="C105" s="613" t="s">
        <v>2504</v>
      </c>
      <c r="D105" s="715" t="s">
        <v>384</v>
      </c>
      <c r="E105" s="262">
        <v>0.5</v>
      </c>
      <c r="F105" s="685">
        <v>655.12556876443728</v>
      </c>
      <c r="G105" s="675">
        <f t="shared" si="21"/>
        <v>25167755.886297073</v>
      </c>
      <c r="H105" s="671">
        <v>394.63</v>
      </c>
      <c r="I105" s="645">
        <f t="shared" si="22"/>
        <v>15160378.374700001</v>
      </c>
      <c r="J105" s="744">
        <f t="shared" si="23"/>
        <v>197.315</v>
      </c>
      <c r="K105" s="675">
        <f t="shared" si="20"/>
        <v>7580189.1873500003</v>
      </c>
      <c r="L105" s="266" t="s">
        <v>810</v>
      </c>
      <c r="M105" s="889" t="s">
        <v>819</v>
      </c>
      <c r="N105" s="613" t="s">
        <v>3397</v>
      </c>
      <c r="O105" s="87" t="s">
        <v>808</v>
      </c>
      <c r="P105" s="87" t="s">
        <v>808</v>
      </c>
      <c r="Q105" s="129">
        <v>4430</v>
      </c>
      <c r="R105" s="131">
        <v>45345</v>
      </c>
      <c r="S105" s="77" t="s">
        <v>2672</v>
      </c>
    </row>
    <row r="106" spans="1:19" ht="10.5" customHeight="1">
      <c r="A106" s="14">
        <v>105</v>
      </c>
      <c r="B106" s="289" t="s">
        <v>3452</v>
      </c>
      <c r="C106" s="613" t="s">
        <v>3484</v>
      </c>
      <c r="D106" s="715" t="s">
        <v>384</v>
      </c>
      <c r="E106" s="262">
        <v>0.7</v>
      </c>
      <c r="F106" s="685">
        <v>3492.0997361199593</v>
      </c>
      <c r="G106" s="675">
        <f t="shared" si="21"/>
        <v>134154913.01160228</v>
      </c>
      <c r="H106" s="671">
        <v>2533.7199999999998</v>
      </c>
      <c r="I106" s="645">
        <f t="shared" si="22"/>
        <v>97337135.786799997</v>
      </c>
      <c r="J106" s="744">
        <f t="shared" si="23"/>
        <v>1266.8599999999999</v>
      </c>
      <c r="K106" s="675">
        <f t="shared" si="20"/>
        <v>68135995.050760001</v>
      </c>
      <c r="L106" s="266" t="s">
        <v>810</v>
      </c>
      <c r="M106" s="889" t="s">
        <v>819</v>
      </c>
      <c r="N106" s="613" t="s">
        <v>3398</v>
      </c>
      <c r="O106" s="87" t="s">
        <v>808</v>
      </c>
      <c r="P106" s="87" t="s">
        <v>808</v>
      </c>
      <c r="Q106" s="129">
        <v>4434</v>
      </c>
      <c r="R106" s="131">
        <v>45348</v>
      </c>
      <c r="S106" s="77" t="s">
        <v>2672</v>
      </c>
    </row>
    <row r="107" spans="1:19" ht="10.5" customHeight="1">
      <c r="A107" s="14">
        <v>106</v>
      </c>
      <c r="B107" s="289" t="s">
        <v>3453</v>
      </c>
      <c r="C107" s="613" t="s">
        <v>3485</v>
      </c>
      <c r="D107" s="715" t="s">
        <v>384</v>
      </c>
      <c r="E107" s="262">
        <v>0.5</v>
      </c>
      <c r="F107" s="685">
        <v>2720.2698669927222</v>
      </c>
      <c r="G107" s="675">
        <f t="shared" si="21"/>
        <v>104503764.19660065</v>
      </c>
      <c r="H107" s="671">
        <v>1880.42</v>
      </c>
      <c r="I107" s="645">
        <f t="shared" si="22"/>
        <v>72239512.209800005</v>
      </c>
      <c r="J107" s="744">
        <f t="shared" si="23"/>
        <v>940.21</v>
      </c>
      <c r="K107" s="675">
        <f t="shared" si="20"/>
        <v>36119756.104900002</v>
      </c>
      <c r="L107" s="266" t="s">
        <v>810</v>
      </c>
      <c r="M107" s="889" t="s">
        <v>819</v>
      </c>
      <c r="N107" s="613" t="s">
        <v>3399</v>
      </c>
      <c r="O107" s="87" t="s">
        <v>808</v>
      </c>
      <c r="P107" s="87" t="s">
        <v>808</v>
      </c>
      <c r="Q107" s="129">
        <v>4450</v>
      </c>
      <c r="R107" s="131">
        <v>45349</v>
      </c>
      <c r="S107" s="77" t="s">
        <v>2672</v>
      </c>
    </row>
    <row r="108" spans="1:19" ht="10.5" customHeight="1">
      <c r="A108" s="14">
        <v>107</v>
      </c>
      <c r="B108" s="289" t="s">
        <v>3005</v>
      </c>
      <c r="C108" s="613" t="s">
        <v>2965</v>
      </c>
      <c r="D108" s="715" t="s">
        <v>398</v>
      </c>
      <c r="E108" s="262">
        <v>0.6</v>
      </c>
      <c r="F108" s="685">
        <v>3700.0650775166937</v>
      </c>
      <c r="G108" s="675">
        <f t="shared" si="21"/>
        <v>142144253.06278479</v>
      </c>
      <c r="H108" s="671">
        <v>3296.93</v>
      </c>
      <c r="I108" s="645">
        <f t="shared" si="22"/>
        <v>126657137.7617</v>
      </c>
      <c r="J108" s="744">
        <f t="shared" si="23"/>
        <v>1648.4649999999999</v>
      </c>
      <c r="K108" s="675">
        <f t="shared" si="20"/>
        <v>75994282.657020003</v>
      </c>
      <c r="L108" s="266" t="s">
        <v>619</v>
      </c>
      <c r="M108" s="262" t="s">
        <v>3438</v>
      </c>
      <c r="N108" s="613" t="s">
        <v>3400</v>
      </c>
      <c r="O108" s="87" t="s">
        <v>808</v>
      </c>
      <c r="P108" s="87" t="s">
        <v>808</v>
      </c>
      <c r="Q108" s="129">
        <v>4492</v>
      </c>
      <c r="R108" s="131">
        <v>45379</v>
      </c>
      <c r="S108" s="77" t="s">
        <v>809</v>
      </c>
    </row>
    <row r="109" spans="1:19" ht="10.5" customHeight="1">
      <c r="A109" s="14">
        <v>108</v>
      </c>
      <c r="B109" s="289" t="s">
        <v>389</v>
      </c>
      <c r="C109" s="613" t="s">
        <v>816</v>
      </c>
      <c r="D109" s="715" t="s">
        <v>384</v>
      </c>
      <c r="E109" s="262">
        <v>0.5</v>
      </c>
      <c r="F109" s="685">
        <v>2252.3666632119321</v>
      </c>
      <c r="G109" s="675">
        <f t="shared" si="21"/>
        <v>86528471.866947204</v>
      </c>
      <c r="H109" s="671">
        <v>1257.93</v>
      </c>
      <c r="I109" s="645">
        <f t="shared" si="22"/>
        <v>48325506.851700008</v>
      </c>
      <c r="J109" s="744">
        <f t="shared" si="23"/>
        <v>628.96500000000003</v>
      </c>
      <c r="K109" s="675">
        <f t="shared" si="20"/>
        <v>24162753.425850004</v>
      </c>
      <c r="L109" s="266" t="s">
        <v>619</v>
      </c>
      <c r="M109" s="883">
        <v>45910</v>
      </c>
      <c r="N109" s="613" t="s">
        <v>3401</v>
      </c>
      <c r="O109" s="87" t="s">
        <v>808</v>
      </c>
      <c r="P109" s="87" t="s">
        <v>808</v>
      </c>
      <c r="Q109" s="129">
        <v>4493</v>
      </c>
      <c r="R109" s="131">
        <v>45378</v>
      </c>
      <c r="S109" s="77" t="s">
        <v>813</v>
      </c>
    </row>
    <row r="110" spans="1:19" ht="10.5" customHeight="1">
      <c r="A110" s="14">
        <v>109</v>
      </c>
      <c r="B110" s="289" t="s">
        <v>389</v>
      </c>
      <c r="C110" s="613" t="s">
        <v>816</v>
      </c>
      <c r="D110" s="715" t="s">
        <v>384</v>
      </c>
      <c r="E110" s="262">
        <v>0.5</v>
      </c>
      <c r="F110" s="685">
        <v>2203.4567200731094</v>
      </c>
      <c r="G110" s="675">
        <f t="shared" si="21"/>
        <v>84649513.743465424</v>
      </c>
      <c r="H110" s="671">
        <v>1719.44</v>
      </c>
      <c r="I110" s="645">
        <f t="shared" si="22"/>
        <v>66055193.453600004</v>
      </c>
      <c r="J110" s="744">
        <f t="shared" si="23"/>
        <v>859.72</v>
      </c>
      <c r="K110" s="675">
        <f t="shared" si="20"/>
        <v>33027596.726800002</v>
      </c>
      <c r="L110" s="266" t="s">
        <v>619</v>
      </c>
      <c r="M110" s="262" t="s">
        <v>3439</v>
      </c>
      <c r="N110" s="613" t="s">
        <v>3402</v>
      </c>
      <c r="O110" s="87" t="s">
        <v>808</v>
      </c>
      <c r="P110" s="87" t="s">
        <v>808</v>
      </c>
      <c r="Q110" s="129">
        <v>4494</v>
      </c>
      <c r="R110" s="131">
        <v>45378</v>
      </c>
      <c r="S110" s="77" t="s">
        <v>813</v>
      </c>
    </row>
    <row r="111" spans="1:19" ht="10.5" customHeight="1">
      <c r="A111" s="14">
        <v>110</v>
      </c>
      <c r="B111" s="289" t="s">
        <v>389</v>
      </c>
      <c r="C111" s="613" t="s">
        <v>816</v>
      </c>
      <c r="D111" s="715" t="s">
        <v>384</v>
      </c>
      <c r="E111" s="262">
        <v>0.5</v>
      </c>
      <c r="F111" s="685">
        <v>2203.4567200731094</v>
      </c>
      <c r="G111" s="675">
        <f t="shared" si="21"/>
        <v>84649513.743465424</v>
      </c>
      <c r="H111" s="671">
        <v>1719.44</v>
      </c>
      <c r="I111" s="645">
        <f t="shared" si="22"/>
        <v>66055193.453600004</v>
      </c>
      <c r="J111" s="744">
        <f t="shared" si="23"/>
        <v>859.72</v>
      </c>
      <c r="K111" s="675">
        <f t="shared" si="20"/>
        <v>33027596.726800002</v>
      </c>
      <c r="L111" s="266" t="s">
        <v>619</v>
      </c>
      <c r="M111" s="262" t="s">
        <v>3440</v>
      </c>
      <c r="N111" s="613" t="s">
        <v>3403</v>
      </c>
      <c r="O111" s="87" t="s">
        <v>808</v>
      </c>
      <c r="P111" s="87" t="s">
        <v>808</v>
      </c>
      <c r="Q111" s="129">
        <v>4495</v>
      </c>
      <c r="R111" s="131">
        <v>45378</v>
      </c>
      <c r="S111" s="77" t="s">
        <v>813</v>
      </c>
    </row>
    <row r="112" spans="1:19" ht="10.5" customHeight="1">
      <c r="A112" s="14">
        <v>111</v>
      </c>
      <c r="B112" s="289" t="s">
        <v>2686</v>
      </c>
      <c r="C112" s="613" t="s">
        <v>2687</v>
      </c>
      <c r="D112" s="715" t="s">
        <v>384</v>
      </c>
      <c r="E112" s="262">
        <v>0.6</v>
      </c>
      <c r="F112" s="685">
        <v>1442.2198677739473</v>
      </c>
      <c r="G112" s="675">
        <f t="shared" si="21"/>
        <v>55405313.572112724</v>
      </c>
      <c r="H112" s="671">
        <v>1118.22</v>
      </c>
      <c r="I112" s="645">
        <f t="shared" si="22"/>
        <v>42958311.091800004</v>
      </c>
      <c r="J112" s="744">
        <f t="shared" si="23"/>
        <v>559.11</v>
      </c>
      <c r="K112" s="675">
        <f t="shared" si="20"/>
        <v>25774986.655080002</v>
      </c>
      <c r="L112" s="266" t="s">
        <v>619</v>
      </c>
      <c r="M112" s="262" t="s">
        <v>3441</v>
      </c>
      <c r="N112" s="613" t="s">
        <v>3404</v>
      </c>
      <c r="O112" s="87" t="s">
        <v>808</v>
      </c>
      <c r="P112" s="87" t="s">
        <v>808</v>
      </c>
      <c r="Q112" s="129">
        <v>4499</v>
      </c>
      <c r="R112" s="131">
        <v>45379</v>
      </c>
      <c r="S112" s="77" t="s">
        <v>813</v>
      </c>
    </row>
    <row r="113" spans="1:19" ht="10.5" customHeight="1">
      <c r="A113" s="14">
        <v>112</v>
      </c>
      <c r="B113" s="289" t="s">
        <v>3454</v>
      </c>
      <c r="C113" s="613" t="s">
        <v>3486</v>
      </c>
      <c r="D113" s="715" t="s">
        <v>384</v>
      </c>
      <c r="E113" s="262">
        <v>0.8</v>
      </c>
      <c r="F113" s="685">
        <v>2185.87</v>
      </c>
      <c r="G113" s="675">
        <f t="shared" si="21"/>
        <v>83973890.170300007</v>
      </c>
      <c r="H113" s="671">
        <v>1519</v>
      </c>
      <c r="I113" s="645">
        <f t="shared" si="22"/>
        <v>58354952.110000007</v>
      </c>
      <c r="J113" s="744">
        <f t="shared" si="23"/>
        <v>759.5</v>
      </c>
      <c r="K113" s="675">
        <f t="shared" si="20"/>
        <v>46683961.688000008</v>
      </c>
      <c r="L113" s="266" t="s">
        <v>810</v>
      </c>
      <c r="M113" s="889" t="s">
        <v>819</v>
      </c>
      <c r="N113" s="613" t="s">
        <v>3405</v>
      </c>
      <c r="O113" s="87" t="s">
        <v>808</v>
      </c>
      <c r="P113" s="87" t="s">
        <v>808</v>
      </c>
      <c r="Q113" s="129">
        <v>4472</v>
      </c>
      <c r="R113" s="131">
        <v>45356</v>
      </c>
      <c r="S113" s="77" t="s">
        <v>2672</v>
      </c>
    </row>
    <row r="114" spans="1:19" ht="10.5" customHeight="1">
      <c r="A114" s="14">
        <v>113</v>
      </c>
      <c r="B114" s="289" t="s">
        <v>2640</v>
      </c>
      <c r="C114" s="613" t="s">
        <v>3487</v>
      </c>
      <c r="D114" s="715" t="s">
        <v>398</v>
      </c>
      <c r="E114" s="262">
        <v>0.6</v>
      </c>
      <c r="F114" s="685">
        <v>8208.1843579046035</v>
      </c>
      <c r="G114" s="675">
        <f t="shared" si="21"/>
        <v>315331273.94047022</v>
      </c>
      <c r="H114" s="671">
        <v>5398.19</v>
      </c>
      <c r="I114" s="645">
        <f t="shared" si="22"/>
        <v>207380591.7911</v>
      </c>
      <c r="J114" s="744">
        <f t="shared" si="23"/>
        <v>2699.0949999999998</v>
      </c>
      <c r="K114" s="675">
        <f t="shared" si="20"/>
        <v>124428355.07465999</v>
      </c>
      <c r="L114" s="266" t="s">
        <v>810</v>
      </c>
      <c r="M114" s="889" t="s">
        <v>819</v>
      </c>
      <c r="N114" s="613" t="s">
        <v>3406</v>
      </c>
      <c r="O114" s="87" t="s">
        <v>808</v>
      </c>
      <c r="P114" s="87" t="s">
        <v>808</v>
      </c>
      <c r="Q114" s="129">
        <v>4353</v>
      </c>
      <c r="R114" s="131">
        <v>45358</v>
      </c>
      <c r="S114" s="77" t="s">
        <v>840</v>
      </c>
    </row>
    <row r="115" spans="1:19" ht="10.5" customHeight="1">
      <c r="A115" s="14">
        <v>114</v>
      </c>
      <c r="B115" s="289" t="s">
        <v>3455</v>
      </c>
      <c r="C115" s="613" t="s">
        <v>3488</v>
      </c>
      <c r="D115" s="715" t="s">
        <v>398</v>
      </c>
      <c r="E115" s="262">
        <v>0.45</v>
      </c>
      <c r="F115" s="685">
        <v>1824.8170652929771</v>
      </c>
      <c r="G115" s="675">
        <f t="shared" si="21"/>
        <v>70103431.504070058</v>
      </c>
      <c r="H115" s="671">
        <v>1331.31</v>
      </c>
      <c r="I115" s="645">
        <f t="shared" si="22"/>
        <v>51144523.563900001</v>
      </c>
      <c r="J115" s="744">
        <f t="shared" si="23"/>
        <v>665.65499999999997</v>
      </c>
      <c r="K115" s="675">
        <f t="shared" si="20"/>
        <v>23015035.603755001</v>
      </c>
      <c r="L115" s="266" t="s">
        <v>810</v>
      </c>
      <c r="M115" s="889" t="s">
        <v>819</v>
      </c>
      <c r="N115" s="613" t="s">
        <v>3407</v>
      </c>
      <c r="O115" s="87" t="s">
        <v>808</v>
      </c>
      <c r="P115" s="87" t="s">
        <v>808</v>
      </c>
      <c r="Q115" s="129">
        <v>4466</v>
      </c>
      <c r="R115" s="131">
        <v>45369</v>
      </c>
      <c r="S115" s="77" t="s">
        <v>2672</v>
      </c>
    </row>
    <row r="116" spans="1:19" ht="10.5" customHeight="1">
      <c r="A116" s="14">
        <v>115</v>
      </c>
      <c r="B116" s="289" t="s">
        <v>3456</v>
      </c>
      <c r="C116" s="613" t="s">
        <v>3489</v>
      </c>
      <c r="D116" s="715" t="s">
        <v>384</v>
      </c>
      <c r="E116" s="262">
        <v>0.6</v>
      </c>
      <c r="F116" s="685">
        <v>365.18482558483447</v>
      </c>
      <c r="G116" s="675">
        <f t="shared" si="21"/>
        <v>14029192.237196656</v>
      </c>
      <c r="H116" s="671">
        <v>170.21</v>
      </c>
      <c r="I116" s="645">
        <f t="shared" si="22"/>
        <v>6538904.8049000008</v>
      </c>
      <c r="J116" s="744">
        <f t="shared" si="23"/>
        <v>85.105000000000004</v>
      </c>
      <c r="K116" s="675">
        <f t="shared" si="20"/>
        <v>3923342.8829400004</v>
      </c>
      <c r="L116" s="266" t="s">
        <v>810</v>
      </c>
      <c r="M116" s="889" t="s">
        <v>819</v>
      </c>
      <c r="N116" s="613" t="s">
        <v>3408</v>
      </c>
      <c r="O116" s="87" t="s">
        <v>808</v>
      </c>
      <c r="P116" s="87" t="s">
        <v>808</v>
      </c>
      <c r="Q116" s="129">
        <v>4473</v>
      </c>
      <c r="R116" s="131">
        <v>45370</v>
      </c>
      <c r="S116" s="77" t="s">
        <v>813</v>
      </c>
    </row>
    <row r="117" spans="1:19" ht="10.5" customHeight="1">
      <c r="A117" s="14">
        <v>116</v>
      </c>
      <c r="B117" s="289" t="s">
        <v>3457</v>
      </c>
      <c r="C117" s="613" t="s">
        <v>3490</v>
      </c>
      <c r="D117" s="715" t="s">
        <v>384</v>
      </c>
      <c r="E117" s="262">
        <v>0.5</v>
      </c>
      <c r="F117" s="685">
        <v>2230.7928439599145</v>
      </c>
      <c r="G117" s="675">
        <f t="shared" si="21"/>
        <v>85699677.140626416</v>
      </c>
      <c r="H117" s="671">
        <v>1512.7</v>
      </c>
      <c r="I117" s="645">
        <f t="shared" si="22"/>
        <v>58112926.963000007</v>
      </c>
      <c r="J117" s="744">
        <f t="shared" si="23"/>
        <v>756.35</v>
      </c>
      <c r="K117" s="675">
        <f t="shared" si="20"/>
        <v>29056463.481500003</v>
      </c>
      <c r="L117" s="266" t="s">
        <v>810</v>
      </c>
      <c r="M117" s="889" t="s">
        <v>819</v>
      </c>
      <c r="N117" s="613" t="s">
        <v>3409</v>
      </c>
      <c r="O117" s="87" t="s">
        <v>808</v>
      </c>
      <c r="P117" s="87" t="s">
        <v>808</v>
      </c>
      <c r="Q117" s="129">
        <v>4478</v>
      </c>
      <c r="R117" s="131">
        <v>45371</v>
      </c>
      <c r="S117" s="77" t="s">
        <v>2672</v>
      </c>
    </row>
    <row r="118" spans="1:19" ht="10.5" customHeight="1">
      <c r="A118" s="14">
        <v>117</v>
      </c>
      <c r="B118" s="289" t="s">
        <v>2503</v>
      </c>
      <c r="C118" s="613" t="s">
        <v>2504</v>
      </c>
      <c r="D118" s="715" t="s">
        <v>384</v>
      </c>
      <c r="E118" s="262">
        <v>0.5</v>
      </c>
      <c r="F118" s="685">
        <v>682.04002145555194</v>
      </c>
      <c r="G118" s="675">
        <f t="shared" si="21"/>
        <v>26201720.071851291</v>
      </c>
      <c r="H118" s="671">
        <v>422.27</v>
      </c>
      <c r="I118" s="645">
        <f t="shared" si="22"/>
        <v>16222215.6863</v>
      </c>
      <c r="J118" s="744">
        <f t="shared" si="23"/>
        <v>211.13499999999999</v>
      </c>
      <c r="K118" s="675">
        <f t="shared" si="20"/>
        <v>8111107.8431500001</v>
      </c>
      <c r="L118" s="266" t="s">
        <v>810</v>
      </c>
      <c r="M118" s="889" t="s">
        <v>819</v>
      </c>
      <c r="N118" s="613" t="s">
        <v>3410</v>
      </c>
      <c r="O118" s="87" t="s">
        <v>808</v>
      </c>
      <c r="P118" s="87" t="s">
        <v>808</v>
      </c>
      <c r="Q118" s="129">
        <v>4484</v>
      </c>
      <c r="R118" s="131">
        <v>45373</v>
      </c>
      <c r="S118" s="77" t="s">
        <v>2672</v>
      </c>
    </row>
    <row r="119" spans="1:19" ht="10.5" customHeight="1">
      <c r="A119" s="14">
        <v>118</v>
      </c>
      <c r="B119" s="289" t="s">
        <v>3011</v>
      </c>
      <c r="C119" s="613" t="s">
        <v>3491</v>
      </c>
      <c r="D119" s="715" t="s">
        <v>384</v>
      </c>
      <c r="E119" s="262">
        <v>0.7</v>
      </c>
      <c r="F119" s="685">
        <v>2470.068795541406</v>
      </c>
      <c r="G119" s="675">
        <f t="shared" si="21"/>
        <v>94891867.196987584</v>
      </c>
      <c r="H119" s="671">
        <v>2562.66</v>
      </c>
      <c r="I119" s="645">
        <f t="shared" si="22"/>
        <v>98448914.795399994</v>
      </c>
      <c r="J119" s="744">
        <f t="shared" si="23"/>
        <v>1281.33</v>
      </c>
      <c r="K119" s="675">
        <f t="shared" si="20"/>
        <v>68914240.356779993</v>
      </c>
      <c r="L119" s="266" t="s">
        <v>810</v>
      </c>
      <c r="M119" s="889" t="s">
        <v>819</v>
      </c>
      <c r="N119" s="613" t="s">
        <v>3411</v>
      </c>
      <c r="O119" s="87" t="s">
        <v>808</v>
      </c>
      <c r="P119" s="87" t="s">
        <v>808</v>
      </c>
      <c r="Q119" s="129">
        <v>4482</v>
      </c>
      <c r="R119" s="131">
        <v>45378</v>
      </c>
      <c r="S119" s="77" t="s">
        <v>813</v>
      </c>
    </row>
    <row r="120" spans="1:19" ht="10.5" customHeight="1">
      <c r="A120" s="14">
        <v>119</v>
      </c>
      <c r="B120" s="289" t="s">
        <v>4195</v>
      </c>
      <c r="C120" s="613" t="s">
        <v>4196</v>
      </c>
      <c r="D120" s="715" t="s">
        <v>384</v>
      </c>
      <c r="E120" s="262">
        <v>0.8</v>
      </c>
      <c r="F120" s="685">
        <v>3728.24</v>
      </c>
      <c r="G120" s="675">
        <f t="shared" si="21"/>
        <v>143226640.3256</v>
      </c>
      <c r="H120" s="671">
        <v>2930.09</v>
      </c>
      <c r="I120" s="645">
        <f t="shared" si="22"/>
        <v>112564359.20210001</v>
      </c>
      <c r="J120" s="744">
        <f t="shared" si="23"/>
        <v>1465.0450000000001</v>
      </c>
      <c r="K120" s="675">
        <f t="shared" ref="K120" si="24">+I120*E120</f>
        <v>90051487.361680016</v>
      </c>
      <c r="L120" s="266" t="s">
        <v>619</v>
      </c>
      <c r="M120" s="889" t="s">
        <v>819</v>
      </c>
      <c r="N120" s="86" t="s">
        <v>4284</v>
      </c>
      <c r="O120" s="87" t="s">
        <v>808</v>
      </c>
      <c r="P120" s="87" t="s">
        <v>808</v>
      </c>
      <c r="Q120" s="129">
        <v>4486</v>
      </c>
      <c r="R120" s="131">
        <v>45380</v>
      </c>
      <c r="S120" s="77" t="s">
        <v>813</v>
      </c>
    </row>
    <row r="121" spans="1:19" ht="10.5" customHeight="1">
      <c r="A121" s="14">
        <v>120</v>
      </c>
      <c r="B121" s="789" t="s">
        <v>3458</v>
      </c>
      <c r="C121" s="613" t="s">
        <v>3492</v>
      </c>
      <c r="D121" s="715" t="s">
        <v>384</v>
      </c>
      <c r="E121" s="262">
        <v>0.6</v>
      </c>
      <c r="F121" s="685">
        <v>738.25898727774893</v>
      </c>
      <c r="G121" s="675">
        <f t="shared" si="21"/>
        <v>28361466.653963227</v>
      </c>
      <c r="H121" s="671">
        <v>419.22</v>
      </c>
      <c r="I121" s="645">
        <f t="shared" si="22"/>
        <v>16105044.781800002</v>
      </c>
      <c r="J121" s="744">
        <f t="shared" si="23"/>
        <v>209.61</v>
      </c>
      <c r="K121" s="675">
        <f t="shared" si="20"/>
        <v>9663026.8690800015</v>
      </c>
      <c r="L121" s="266" t="s">
        <v>810</v>
      </c>
      <c r="M121" s="889" t="s">
        <v>819</v>
      </c>
      <c r="N121" s="613" t="s">
        <v>3412</v>
      </c>
      <c r="O121" s="87" t="s">
        <v>808</v>
      </c>
      <c r="P121" s="87" t="s">
        <v>808</v>
      </c>
      <c r="Q121" s="129">
        <v>4496</v>
      </c>
      <c r="R121" s="131">
        <v>45379</v>
      </c>
      <c r="S121" s="77" t="s">
        <v>813</v>
      </c>
    </row>
    <row r="122" spans="1:19" ht="10.5" customHeight="1">
      <c r="A122" s="14">
        <v>121</v>
      </c>
      <c r="B122" s="289" t="s">
        <v>3459</v>
      </c>
      <c r="C122" s="613" t="s">
        <v>3493</v>
      </c>
      <c r="D122" s="715" t="s">
        <v>384</v>
      </c>
      <c r="E122" s="262">
        <v>0.7</v>
      </c>
      <c r="F122" s="685">
        <v>555.46515342607154</v>
      </c>
      <c r="G122" s="675">
        <f t="shared" si="21"/>
        <v>21339132.60497183</v>
      </c>
      <c r="H122" s="671">
        <v>407.5</v>
      </c>
      <c r="I122" s="645">
        <f t="shared" si="22"/>
        <v>15654801.175000001</v>
      </c>
      <c r="J122" s="744">
        <f t="shared" si="23"/>
        <v>203.75</v>
      </c>
      <c r="K122" s="675">
        <f t="shared" si="20"/>
        <v>10958360.8225</v>
      </c>
      <c r="L122" s="266" t="s">
        <v>810</v>
      </c>
      <c r="M122" s="889" t="s">
        <v>819</v>
      </c>
      <c r="N122" s="613" t="s">
        <v>3413</v>
      </c>
      <c r="O122" s="87" t="s">
        <v>808</v>
      </c>
      <c r="P122" s="87" t="s">
        <v>808</v>
      </c>
      <c r="Q122" s="129">
        <v>4505</v>
      </c>
      <c r="R122" s="131">
        <v>45379</v>
      </c>
      <c r="S122" s="77" t="s">
        <v>813</v>
      </c>
    </row>
    <row r="123" spans="1:19" ht="10.5" customHeight="1">
      <c r="A123" s="14">
        <v>122</v>
      </c>
      <c r="B123" s="289" t="s">
        <v>425</v>
      </c>
      <c r="C123" s="613" t="s">
        <v>854</v>
      </c>
      <c r="D123" s="715" t="s">
        <v>384</v>
      </c>
      <c r="E123" s="262">
        <v>0.6</v>
      </c>
      <c r="F123" s="685">
        <v>2689.25</v>
      </c>
      <c r="G123" s="675">
        <f t="shared" si="21"/>
        <v>103312083.58250001</v>
      </c>
      <c r="H123" s="671">
        <v>2148.41</v>
      </c>
      <c r="I123" s="645">
        <f t="shared" si="22"/>
        <v>82534800.962899998</v>
      </c>
      <c r="J123" s="744">
        <f t="shared" si="23"/>
        <v>1074.2049999999999</v>
      </c>
      <c r="K123" s="675">
        <f t="shared" si="20"/>
        <v>49520880.577739999</v>
      </c>
      <c r="L123" s="266" t="s">
        <v>619</v>
      </c>
      <c r="M123" s="883">
        <v>45879</v>
      </c>
      <c r="N123" s="613" t="s">
        <v>3414</v>
      </c>
      <c r="O123" s="87" t="s">
        <v>808</v>
      </c>
      <c r="P123" s="87" t="s">
        <v>808</v>
      </c>
      <c r="Q123" s="129">
        <v>4516</v>
      </c>
      <c r="R123" s="131">
        <v>45398</v>
      </c>
      <c r="S123" s="77" t="s">
        <v>813</v>
      </c>
    </row>
    <row r="124" spans="1:19" ht="10.5" customHeight="1">
      <c r="A124" s="14">
        <v>123</v>
      </c>
      <c r="B124" s="289" t="s">
        <v>2686</v>
      </c>
      <c r="C124" s="613" t="s">
        <v>2687</v>
      </c>
      <c r="D124" s="715" t="s">
        <v>384</v>
      </c>
      <c r="E124" s="262">
        <v>0.5</v>
      </c>
      <c r="F124" s="685">
        <v>2456.2800000000002</v>
      </c>
      <c r="G124" s="675">
        <f t="shared" si="21"/>
        <v>94362147.313200012</v>
      </c>
      <c r="H124" s="671">
        <v>2391.9899999999998</v>
      </c>
      <c r="I124" s="645">
        <f t="shared" si="22"/>
        <v>91892338.313099995</v>
      </c>
      <c r="J124" s="744">
        <f t="shared" si="23"/>
        <v>1195.9949999999999</v>
      </c>
      <c r="K124" s="675">
        <f t="shared" si="20"/>
        <v>45946169.156549998</v>
      </c>
      <c r="L124" s="266" t="s">
        <v>619</v>
      </c>
      <c r="M124" s="262" t="s">
        <v>3442</v>
      </c>
      <c r="N124" s="613" t="s">
        <v>3415</v>
      </c>
      <c r="O124" s="87" t="s">
        <v>808</v>
      </c>
      <c r="P124" s="87" t="s">
        <v>808</v>
      </c>
      <c r="Q124" s="129">
        <v>4518</v>
      </c>
      <c r="R124" s="131">
        <v>45406</v>
      </c>
      <c r="S124" s="77" t="s">
        <v>813</v>
      </c>
    </row>
    <row r="125" spans="1:19" ht="10.5" customHeight="1">
      <c r="A125" s="14">
        <v>124</v>
      </c>
      <c r="B125" s="289" t="s">
        <v>3460</v>
      </c>
      <c r="C125" s="613" t="s">
        <v>3494</v>
      </c>
      <c r="D125" s="715" t="s">
        <v>398</v>
      </c>
      <c r="E125" s="262">
        <v>0.5</v>
      </c>
      <c r="F125" s="685">
        <v>5532.48</v>
      </c>
      <c r="G125" s="675">
        <f t="shared" si="21"/>
        <v>212539569.09119999</v>
      </c>
      <c r="H125" s="671">
        <v>3518.07</v>
      </c>
      <c r="I125" s="645">
        <f t="shared" si="22"/>
        <v>135152604.58830002</v>
      </c>
      <c r="J125" s="744">
        <f t="shared" si="23"/>
        <v>1759.0350000000001</v>
      </c>
      <c r="K125" s="675">
        <f t="shared" si="20"/>
        <v>67576302.29415001</v>
      </c>
      <c r="L125" s="266" t="s">
        <v>810</v>
      </c>
      <c r="M125" s="889" t="s">
        <v>819</v>
      </c>
      <c r="N125" s="613" t="s">
        <v>3416</v>
      </c>
      <c r="O125" s="87" t="s">
        <v>808</v>
      </c>
      <c r="P125" s="87" t="s">
        <v>808</v>
      </c>
      <c r="Q125" s="129">
        <v>4509</v>
      </c>
      <c r="R125" s="131">
        <v>45391</v>
      </c>
      <c r="S125" s="77" t="s">
        <v>840</v>
      </c>
    </row>
    <row r="126" spans="1:19" ht="10.5" customHeight="1">
      <c r="A126" s="14">
        <v>125</v>
      </c>
      <c r="B126" s="289" t="s">
        <v>3461</v>
      </c>
      <c r="C126" s="613" t="s">
        <v>3495</v>
      </c>
      <c r="D126" s="715" t="s">
        <v>384</v>
      </c>
      <c r="E126" s="262">
        <v>0.7</v>
      </c>
      <c r="F126" s="685">
        <v>3403.08</v>
      </c>
      <c r="G126" s="675">
        <f t="shared" si="21"/>
        <v>130735069.4052</v>
      </c>
      <c r="H126" s="671">
        <v>2471.09</v>
      </c>
      <c r="I126" s="645">
        <f t="shared" si="22"/>
        <v>94931098.492100015</v>
      </c>
      <c r="J126" s="744">
        <f t="shared" si="23"/>
        <v>1235.5450000000001</v>
      </c>
      <c r="K126" s="675">
        <f t="shared" si="20"/>
        <v>66451768.944470003</v>
      </c>
      <c r="L126" s="266" t="s">
        <v>810</v>
      </c>
      <c r="M126" s="889" t="s">
        <v>819</v>
      </c>
      <c r="N126" s="613" t="s">
        <v>3417</v>
      </c>
      <c r="O126" s="87" t="s">
        <v>808</v>
      </c>
      <c r="P126" s="87" t="s">
        <v>808</v>
      </c>
      <c r="Q126" s="129">
        <v>4512</v>
      </c>
      <c r="R126" s="131">
        <v>45404</v>
      </c>
      <c r="S126" s="77" t="s">
        <v>2672</v>
      </c>
    </row>
    <row r="127" spans="1:19" ht="10.5" customHeight="1">
      <c r="A127" s="14">
        <v>126</v>
      </c>
      <c r="B127" s="289" t="s">
        <v>3462</v>
      </c>
      <c r="C127" s="613" t="s">
        <v>3496</v>
      </c>
      <c r="D127" s="715" t="s">
        <v>384</v>
      </c>
      <c r="E127" s="262">
        <v>0.8</v>
      </c>
      <c r="F127" s="685">
        <v>674.05573350581949</v>
      </c>
      <c r="G127" s="675">
        <f t="shared" si="21"/>
        <v>25894990.156815682</v>
      </c>
      <c r="H127" s="671">
        <v>486.2</v>
      </c>
      <c r="I127" s="645">
        <f t="shared" si="22"/>
        <v>18678194.677999999</v>
      </c>
      <c r="J127" s="744">
        <f t="shared" si="23"/>
        <v>243.1</v>
      </c>
      <c r="K127" s="675">
        <f t="shared" si="20"/>
        <v>14942555.7424</v>
      </c>
      <c r="L127" s="266" t="s">
        <v>810</v>
      </c>
      <c r="M127" s="889" t="s">
        <v>819</v>
      </c>
      <c r="N127" s="613" t="s">
        <v>3418</v>
      </c>
      <c r="O127" s="87" t="s">
        <v>808</v>
      </c>
      <c r="P127" s="87" t="s">
        <v>808</v>
      </c>
      <c r="Q127" s="129">
        <v>4517</v>
      </c>
      <c r="R127" s="131">
        <v>45407</v>
      </c>
      <c r="S127" s="77" t="s">
        <v>813</v>
      </c>
    </row>
    <row r="128" spans="1:19" ht="10.5" customHeight="1">
      <c r="A128" s="14">
        <v>127</v>
      </c>
      <c r="B128" s="289" t="s">
        <v>3463</v>
      </c>
      <c r="C128" s="613" t="s">
        <v>3497</v>
      </c>
      <c r="D128" s="715" t="s">
        <v>384</v>
      </c>
      <c r="E128" s="262">
        <v>0.8</v>
      </c>
      <c r="F128" s="685">
        <v>2628.78301396187</v>
      </c>
      <c r="G128" s="675">
        <f t="shared" si="21"/>
        <v>100989142.12463884</v>
      </c>
      <c r="H128" s="671">
        <v>2028.08</v>
      </c>
      <c r="I128" s="645">
        <f t="shared" si="22"/>
        <v>77912120.655200005</v>
      </c>
      <c r="J128" s="744">
        <f t="shared" si="23"/>
        <v>1014.04</v>
      </c>
      <c r="K128" s="675">
        <f t="shared" si="20"/>
        <v>62329696.524160005</v>
      </c>
      <c r="L128" s="266" t="s">
        <v>810</v>
      </c>
      <c r="M128" s="889" t="s">
        <v>819</v>
      </c>
      <c r="N128" s="613" t="s">
        <v>3419</v>
      </c>
      <c r="O128" s="87" t="s">
        <v>808</v>
      </c>
      <c r="P128" s="87" t="s">
        <v>808</v>
      </c>
      <c r="Q128" s="129">
        <v>4527</v>
      </c>
      <c r="R128" s="131">
        <v>45408</v>
      </c>
      <c r="S128" s="77" t="s">
        <v>813</v>
      </c>
    </row>
    <row r="129" spans="1:19" ht="10.5" customHeight="1">
      <c r="A129" s="14">
        <v>128</v>
      </c>
      <c r="B129" s="289" t="s">
        <v>2639</v>
      </c>
      <c r="C129" s="613" t="s">
        <v>2631</v>
      </c>
      <c r="D129" s="715" t="s">
        <v>384</v>
      </c>
      <c r="E129" s="262">
        <v>0.5</v>
      </c>
      <c r="F129" s="685">
        <v>1749.27</v>
      </c>
      <c r="G129" s="675">
        <f t="shared" si="21"/>
        <v>67201163.316300005</v>
      </c>
      <c r="H129" s="671">
        <v>1253.97</v>
      </c>
      <c r="I129" s="645">
        <f t="shared" si="22"/>
        <v>48173376.759300001</v>
      </c>
      <c r="J129" s="744">
        <f t="shared" si="23"/>
        <v>626.98500000000001</v>
      </c>
      <c r="K129" s="675">
        <f t="shared" si="20"/>
        <v>24086688.37965</v>
      </c>
      <c r="L129" s="266" t="s">
        <v>4011</v>
      </c>
      <c r="M129" s="262" t="s">
        <v>3443</v>
      </c>
      <c r="N129" s="613" t="s">
        <v>3420</v>
      </c>
      <c r="O129" s="87" t="s">
        <v>808</v>
      </c>
      <c r="P129" s="87" t="s">
        <v>808</v>
      </c>
      <c r="Q129" s="129">
        <v>4525</v>
      </c>
      <c r="R129" s="131">
        <v>45411</v>
      </c>
      <c r="S129" s="77" t="s">
        <v>840</v>
      </c>
    </row>
    <row r="130" spans="1:19" ht="10.5" customHeight="1">
      <c r="A130" s="14">
        <v>129</v>
      </c>
      <c r="B130" s="289" t="s">
        <v>4197</v>
      </c>
      <c r="C130" s="613" t="s">
        <v>4198</v>
      </c>
      <c r="D130" s="715" t="s">
        <v>384</v>
      </c>
      <c r="E130" s="262">
        <v>0.7</v>
      </c>
      <c r="F130" s="685">
        <v>8405.36</v>
      </c>
      <c r="G130" s="675">
        <f t="shared" ref="G130:G153" si="25">+F130*$B$217</f>
        <v>322906109.45840007</v>
      </c>
      <c r="H130" s="671">
        <v>8357.77</v>
      </c>
      <c r="I130" s="645">
        <f t="shared" ref="I130:I153" si="26">H130*$B$217</f>
        <v>321077859.18130004</v>
      </c>
      <c r="J130" s="744">
        <f t="shared" ref="J130:J153" si="27">+H130*$E$225</f>
        <v>4178.8850000000002</v>
      </c>
      <c r="K130" s="675">
        <f t="shared" ref="K130" si="28">+I130*E130</f>
        <v>224754501.42691001</v>
      </c>
      <c r="L130" s="266" t="s">
        <v>4011</v>
      </c>
      <c r="M130" s="262" t="s">
        <v>819</v>
      </c>
      <c r="N130" s="77" t="s">
        <v>4285</v>
      </c>
      <c r="O130" s="87" t="s">
        <v>808</v>
      </c>
      <c r="P130" s="87" t="s">
        <v>808</v>
      </c>
      <c r="Q130" s="129">
        <v>4528</v>
      </c>
      <c r="R130" s="131">
        <v>45526</v>
      </c>
      <c r="S130" s="77"/>
    </row>
    <row r="131" spans="1:19" ht="10.5" customHeight="1">
      <c r="A131" s="14">
        <v>130</v>
      </c>
      <c r="B131" s="289" t="s">
        <v>3464</v>
      </c>
      <c r="C131" s="613" t="s">
        <v>3498</v>
      </c>
      <c r="D131" s="715" t="s">
        <v>384</v>
      </c>
      <c r="E131" s="262">
        <v>0.8</v>
      </c>
      <c r="F131" s="685">
        <v>1640.8957527541115</v>
      </c>
      <c r="G131" s="675">
        <f t="shared" si="25"/>
        <v>63037783.455871351</v>
      </c>
      <c r="H131" s="671">
        <v>1249.54</v>
      </c>
      <c r="I131" s="645">
        <f t="shared" si="26"/>
        <v>48003190.8226</v>
      </c>
      <c r="J131" s="744">
        <f t="shared" si="27"/>
        <v>624.77</v>
      </c>
      <c r="K131" s="675">
        <f t="shared" si="20"/>
        <v>38402552.658080004</v>
      </c>
      <c r="L131" s="266" t="s">
        <v>810</v>
      </c>
      <c r="M131" s="889" t="s">
        <v>819</v>
      </c>
      <c r="N131" s="613" t="s">
        <v>3421</v>
      </c>
      <c r="O131" s="87" t="s">
        <v>808</v>
      </c>
      <c r="P131" s="87" t="s">
        <v>808</v>
      </c>
      <c r="Q131" s="129">
        <v>4475</v>
      </c>
      <c r="R131" s="131">
        <v>45420</v>
      </c>
      <c r="S131" s="77" t="s">
        <v>2672</v>
      </c>
    </row>
    <row r="132" spans="1:19" ht="10.5" customHeight="1">
      <c r="A132" s="14">
        <v>131</v>
      </c>
      <c r="B132" s="789" t="s">
        <v>3465</v>
      </c>
      <c r="C132" s="613" t="s">
        <v>3499</v>
      </c>
      <c r="D132" s="715" t="s">
        <v>384</v>
      </c>
      <c r="E132" s="262">
        <v>0.7</v>
      </c>
      <c r="F132" s="685">
        <v>564.9880684218017</v>
      </c>
      <c r="G132" s="675">
        <f t="shared" si="25"/>
        <v>21704971.478259146</v>
      </c>
      <c r="H132" s="671">
        <v>434.84</v>
      </c>
      <c r="I132" s="645">
        <f t="shared" si="26"/>
        <v>16705113.479599999</v>
      </c>
      <c r="J132" s="744">
        <f t="shared" si="27"/>
        <v>217.42</v>
      </c>
      <c r="K132" s="675">
        <f t="shared" si="20"/>
        <v>11693579.435719999</v>
      </c>
      <c r="L132" s="266" t="s">
        <v>810</v>
      </c>
      <c r="M132" s="889" t="s">
        <v>819</v>
      </c>
      <c r="N132" s="613" t="s">
        <v>3413</v>
      </c>
      <c r="O132" s="87" t="s">
        <v>808</v>
      </c>
      <c r="P132" s="87" t="s">
        <v>808</v>
      </c>
      <c r="Q132" s="129">
        <v>4529</v>
      </c>
      <c r="R132" s="131">
        <v>45428</v>
      </c>
      <c r="S132" s="77" t="s">
        <v>813</v>
      </c>
    </row>
    <row r="133" spans="1:19" ht="10.5" customHeight="1">
      <c r="A133" s="14">
        <v>132</v>
      </c>
      <c r="B133" s="789" t="s">
        <v>3466</v>
      </c>
      <c r="C133" s="613" t="s">
        <v>3500</v>
      </c>
      <c r="D133" s="715" t="s">
        <v>384</v>
      </c>
      <c r="E133" s="262">
        <v>0.7</v>
      </c>
      <c r="F133" s="685">
        <v>3130.3171153368889</v>
      </c>
      <c r="G133" s="675">
        <f t="shared" si="25"/>
        <v>120256422.22159152</v>
      </c>
      <c r="H133" s="671">
        <v>2032.53</v>
      </c>
      <c r="I133" s="645">
        <f t="shared" si="26"/>
        <v>78083074.925700009</v>
      </c>
      <c r="J133" s="744">
        <f t="shared" si="27"/>
        <v>1016.265</v>
      </c>
      <c r="K133" s="675">
        <f t="shared" si="20"/>
        <v>54658152.44799</v>
      </c>
      <c r="L133" s="266" t="s">
        <v>810</v>
      </c>
      <c r="M133" s="889" t="s">
        <v>819</v>
      </c>
      <c r="N133" s="613" t="s">
        <v>3422</v>
      </c>
      <c r="O133" s="87" t="s">
        <v>808</v>
      </c>
      <c r="P133" s="87" t="s">
        <v>808</v>
      </c>
      <c r="Q133" s="129">
        <v>4531</v>
      </c>
      <c r="R133" s="131">
        <v>45428</v>
      </c>
      <c r="S133" s="77" t="s">
        <v>2672</v>
      </c>
    </row>
    <row r="134" spans="1:19" ht="10.5" customHeight="1">
      <c r="A134" s="14">
        <v>133</v>
      </c>
      <c r="B134" s="289" t="s">
        <v>3467</v>
      </c>
      <c r="C134" s="613" t="s">
        <v>3501</v>
      </c>
      <c r="D134" s="715" t="s">
        <v>398</v>
      </c>
      <c r="E134" s="262">
        <v>0.5</v>
      </c>
      <c r="F134" s="685">
        <v>1935.72</v>
      </c>
      <c r="G134" s="675">
        <f t="shared" si="25"/>
        <v>74363955.166800007</v>
      </c>
      <c r="H134" s="671">
        <v>1507.91</v>
      </c>
      <c r="I134" s="645">
        <f t="shared" si="26"/>
        <v>57928911.017900005</v>
      </c>
      <c r="J134" s="744">
        <f t="shared" si="27"/>
        <v>753.95500000000004</v>
      </c>
      <c r="K134" s="675">
        <f t="shared" si="20"/>
        <v>28964455.508950002</v>
      </c>
      <c r="L134" s="266" t="s">
        <v>810</v>
      </c>
      <c r="M134" s="889" t="s">
        <v>819</v>
      </c>
      <c r="N134" s="613" t="s">
        <v>3423</v>
      </c>
      <c r="O134" s="87" t="s">
        <v>808</v>
      </c>
      <c r="P134" s="87" t="s">
        <v>808</v>
      </c>
      <c r="Q134" s="129">
        <v>4535</v>
      </c>
      <c r="R134" s="131">
        <v>45439</v>
      </c>
      <c r="S134" s="77" t="s">
        <v>2672</v>
      </c>
    </row>
    <row r="135" spans="1:19" ht="10.5" customHeight="1">
      <c r="A135" s="14">
        <v>134</v>
      </c>
      <c r="B135" s="289" t="s">
        <v>3468</v>
      </c>
      <c r="C135" s="613" t="s">
        <v>3502</v>
      </c>
      <c r="D135" s="715" t="s">
        <v>384</v>
      </c>
      <c r="E135" s="262">
        <v>0.7</v>
      </c>
      <c r="F135" s="685">
        <v>1377.7215604897044</v>
      </c>
      <c r="G135" s="675">
        <f t="shared" si="25"/>
        <v>52927502.095649227</v>
      </c>
      <c r="H135" s="671">
        <v>1094.3800000000001</v>
      </c>
      <c r="I135" s="645">
        <f t="shared" si="26"/>
        <v>42042457.20220001</v>
      </c>
      <c r="J135" s="744">
        <f t="shared" si="27"/>
        <v>547.19000000000005</v>
      </c>
      <c r="K135" s="675">
        <f t="shared" si="20"/>
        <v>29429720.041540004</v>
      </c>
      <c r="L135" s="266" t="s">
        <v>810</v>
      </c>
      <c r="M135" s="889" t="s">
        <v>819</v>
      </c>
      <c r="N135" s="613" t="s">
        <v>3424</v>
      </c>
      <c r="O135" s="87" t="s">
        <v>808</v>
      </c>
      <c r="P135" s="87" t="s">
        <v>808</v>
      </c>
      <c r="Q135" s="129">
        <v>4534</v>
      </c>
      <c r="R135" s="131">
        <v>45442</v>
      </c>
      <c r="S135" s="77" t="s">
        <v>2672</v>
      </c>
    </row>
    <row r="136" spans="1:19" ht="10.5" customHeight="1">
      <c r="A136" s="14">
        <v>135</v>
      </c>
      <c r="B136" s="289" t="s">
        <v>3469</v>
      </c>
      <c r="C136" s="613" t="s">
        <v>3503</v>
      </c>
      <c r="D136" s="715" t="s">
        <v>384</v>
      </c>
      <c r="E136" s="262">
        <v>0.8</v>
      </c>
      <c r="F136" s="685">
        <v>1633.3634934991685</v>
      </c>
      <c r="G136" s="675">
        <f t="shared" si="25"/>
        <v>62748418.987074576</v>
      </c>
      <c r="H136" s="671">
        <v>1305.0999999999999</v>
      </c>
      <c r="I136" s="645">
        <f t="shared" si="26"/>
        <v>50137622.119000003</v>
      </c>
      <c r="J136" s="744">
        <f t="shared" si="27"/>
        <v>652.54999999999995</v>
      </c>
      <c r="K136" s="675">
        <f t="shared" si="20"/>
        <v>40110097.695200004</v>
      </c>
      <c r="L136" s="266" t="s">
        <v>810</v>
      </c>
      <c r="M136" s="889" t="s">
        <v>819</v>
      </c>
      <c r="N136" s="613" t="s">
        <v>3425</v>
      </c>
      <c r="O136" s="87" t="s">
        <v>808</v>
      </c>
      <c r="P136" s="87" t="s">
        <v>808</v>
      </c>
      <c r="Q136" s="129">
        <v>4550</v>
      </c>
      <c r="R136" s="131">
        <v>45443</v>
      </c>
      <c r="S136" s="77" t="s">
        <v>2672</v>
      </c>
    </row>
    <row r="137" spans="1:19" ht="10.5" customHeight="1">
      <c r="A137" s="14">
        <v>136</v>
      </c>
      <c r="B137" s="289" t="s">
        <v>411</v>
      </c>
      <c r="C137" s="613" t="s">
        <v>3505</v>
      </c>
      <c r="D137" s="715" t="s">
        <v>384</v>
      </c>
      <c r="E137" s="262">
        <v>0.8</v>
      </c>
      <c r="F137" s="791">
        <v>846.65002527421382</v>
      </c>
      <c r="G137" s="675">
        <f t="shared" si="25"/>
        <v>32525491.55945164</v>
      </c>
      <c r="H137" s="671">
        <v>664.48</v>
      </c>
      <c r="I137" s="645">
        <f t="shared" si="26"/>
        <v>25527122.171200003</v>
      </c>
      <c r="J137" s="744">
        <f t="shared" si="27"/>
        <v>332.24</v>
      </c>
      <c r="K137" s="675">
        <f t="shared" si="20"/>
        <v>20421697.736960005</v>
      </c>
      <c r="L137" s="266" t="s">
        <v>619</v>
      </c>
      <c r="M137" s="883">
        <v>45392</v>
      </c>
      <c r="N137" s="613" t="s">
        <v>3427</v>
      </c>
      <c r="O137" s="87" t="s">
        <v>808</v>
      </c>
      <c r="P137" s="87" t="s">
        <v>808</v>
      </c>
      <c r="Q137" s="129">
        <v>4532</v>
      </c>
      <c r="R137" s="131">
        <v>45441</v>
      </c>
      <c r="S137" s="77" t="s">
        <v>813</v>
      </c>
    </row>
    <row r="138" spans="1:19" ht="10.5" customHeight="1">
      <c r="A138" s="14">
        <v>137</v>
      </c>
      <c r="B138" s="790" t="s">
        <v>3016</v>
      </c>
      <c r="C138" s="613" t="s">
        <v>3002</v>
      </c>
      <c r="D138" s="715" t="s">
        <v>384</v>
      </c>
      <c r="E138" s="262">
        <v>0.7</v>
      </c>
      <c r="F138" s="791">
        <v>1554.251347683618</v>
      </c>
      <c r="G138" s="675">
        <f t="shared" si="25"/>
        <v>59709192.206043772</v>
      </c>
      <c r="H138" s="671">
        <v>1321.76</v>
      </c>
      <c r="I138" s="645">
        <f t="shared" si="26"/>
        <v>50777644.174400002</v>
      </c>
      <c r="J138" s="744">
        <f t="shared" si="27"/>
        <v>660.88</v>
      </c>
      <c r="K138" s="675">
        <f t="shared" si="20"/>
        <v>35544350.922079995</v>
      </c>
      <c r="L138" s="266" t="s">
        <v>619</v>
      </c>
      <c r="M138" s="262" t="s">
        <v>3444</v>
      </c>
      <c r="N138" s="613" t="s">
        <v>3428</v>
      </c>
      <c r="O138" s="87" t="s">
        <v>808</v>
      </c>
      <c r="P138" s="87" t="s">
        <v>808</v>
      </c>
      <c r="Q138" s="129">
        <v>4551</v>
      </c>
      <c r="R138" s="131">
        <v>45443</v>
      </c>
      <c r="S138" s="77" t="s">
        <v>813</v>
      </c>
    </row>
    <row r="139" spans="1:19" ht="10.5" customHeight="1">
      <c r="A139" s="14">
        <v>138</v>
      </c>
      <c r="B139" s="289" t="s">
        <v>3451</v>
      </c>
      <c r="C139" s="613" t="s">
        <v>3483</v>
      </c>
      <c r="D139" s="715" t="s">
        <v>384</v>
      </c>
      <c r="E139" s="262">
        <v>0.5</v>
      </c>
      <c r="F139" s="791">
        <v>1832.59</v>
      </c>
      <c r="G139" s="675">
        <f t="shared" si="25"/>
        <v>70402041.927100003</v>
      </c>
      <c r="H139" s="671">
        <v>1793.42</v>
      </c>
      <c r="I139" s="645">
        <f t="shared" si="26"/>
        <v>68897260.179800004</v>
      </c>
      <c r="J139" s="744">
        <f t="shared" si="27"/>
        <v>896.71</v>
      </c>
      <c r="K139" s="675">
        <f t="shared" si="20"/>
        <v>34448630.089900002</v>
      </c>
      <c r="L139" s="266" t="s">
        <v>619</v>
      </c>
      <c r="M139" s="262" t="s">
        <v>3445</v>
      </c>
      <c r="N139" s="613" t="s">
        <v>3430</v>
      </c>
      <c r="O139" s="87" t="s">
        <v>808</v>
      </c>
      <c r="P139" s="87" t="s">
        <v>808</v>
      </c>
      <c r="Q139" s="129">
        <v>4556</v>
      </c>
      <c r="R139" s="131">
        <v>45447</v>
      </c>
      <c r="S139" s="77" t="s">
        <v>813</v>
      </c>
    </row>
    <row r="140" spans="1:19" ht="10.5" customHeight="1">
      <c r="A140" s="14">
        <v>139</v>
      </c>
      <c r="B140" s="289" t="s">
        <v>3471</v>
      </c>
      <c r="C140" s="613" t="s">
        <v>3506</v>
      </c>
      <c r="D140" s="715" t="s">
        <v>384</v>
      </c>
      <c r="E140" s="262">
        <v>0.5</v>
      </c>
      <c r="F140" s="544">
        <v>2137.33</v>
      </c>
      <c r="G140" s="675">
        <f t="shared" si="25"/>
        <v>82109144.037699997</v>
      </c>
      <c r="H140" s="671">
        <v>1320.52</v>
      </c>
      <c r="I140" s="645">
        <f t="shared" si="26"/>
        <v>50730007.478799999</v>
      </c>
      <c r="J140" s="744">
        <f t="shared" si="27"/>
        <v>660.26</v>
      </c>
      <c r="K140" s="675">
        <f t="shared" si="20"/>
        <v>25365003.739399999</v>
      </c>
      <c r="L140" s="266" t="s">
        <v>619</v>
      </c>
      <c r="M140" s="889" t="s">
        <v>819</v>
      </c>
      <c r="N140" s="613" t="s">
        <v>3431</v>
      </c>
      <c r="O140" s="87" t="s">
        <v>808</v>
      </c>
      <c r="P140" s="87" t="s">
        <v>808</v>
      </c>
      <c r="Q140" s="129">
        <v>4545</v>
      </c>
      <c r="R140" s="131">
        <v>45453</v>
      </c>
      <c r="S140" s="77" t="s">
        <v>840</v>
      </c>
    </row>
    <row r="141" spans="1:19" ht="10.5" customHeight="1">
      <c r="A141" s="14">
        <v>140</v>
      </c>
      <c r="B141" s="289" t="s">
        <v>3472</v>
      </c>
      <c r="C141" s="613" t="s">
        <v>3507</v>
      </c>
      <c r="D141" s="715" t="s">
        <v>384</v>
      </c>
      <c r="E141" s="262">
        <v>0.8</v>
      </c>
      <c r="F141" s="685">
        <v>3176.2331516972072</v>
      </c>
      <c r="G141" s="675">
        <f t="shared" si="25"/>
        <v>122020364.35647459</v>
      </c>
      <c r="H141" s="671">
        <v>2191.8000000000002</v>
      </c>
      <c r="I141" s="645">
        <f t="shared" si="26"/>
        <v>84201701.142000005</v>
      </c>
      <c r="J141" s="744">
        <f t="shared" si="27"/>
        <v>1095.9000000000001</v>
      </c>
      <c r="K141" s="675">
        <f t="shared" si="20"/>
        <v>67361360.913600013</v>
      </c>
      <c r="L141" s="266" t="s">
        <v>619</v>
      </c>
      <c r="M141" s="889" t="s">
        <v>819</v>
      </c>
      <c r="N141" s="613" t="s">
        <v>3432</v>
      </c>
      <c r="O141" s="87" t="s">
        <v>808</v>
      </c>
      <c r="P141" s="87" t="s">
        <v>808</v>
      </c>
      <c r="Q141" s="129">
        <v>4549</v>
      </c>
      <c r="R141" s="131">
        <v>45468</v>
      </c>
      <c r="S141" s="77" t="s">
        <v>809</v>
      </c>
    </row>
    <row r="142" spans="1:19" ht="10.5" customHeight="1">
      <c r="A142" s="14">
        <v>141</v>
      </c>
      <c r="B142" s="289" t="s">
        <v>3473</v>
      </c>
      <c r="C142" s="613" t="s">
        <v>3508</v>
      </c>
      <c r="D142" s="715" t="s">
        <v>384</v>
      </c>
      <c r="E142" s="262">
        <v>0.7</v>
      </c>
      <c r="F142" s="685">
        <v>3607.0670457985393</v>
      </c>
      <c r="G142" s="675">
        <f t="shared" si="25"/>
        <v>138571576.5076583</v>
      </c>
      <c r="H142" s="671">
        <v>2762.77</v>
      </c>
      <c r="I142" s="645">
        <f t="shared" si="26"/>
        <v>106136478.6313</v>
      </c>
      <c r="J142" s="744">
        <f t="shared" si="27"/>
        <v>1381.385</v>
      </c>
      <c r="K142" s="675">
        <f t="shared" si="20"/>
        <v>74295535.041909993</v>
      </c>
      <c r="L142" s="266" t="s">
        <v>619</v>
      </c>
      <c r="M142" s="889" t="s">
        <v>819</v>
      </c>
      <c r="N142" s="613" t="s">
        <v>3433</v>
      </c>
      <c r="O142" s="87" t="s">
        <v>808</v>
      </c>
      <c r="P142" s="87" t="s">
        <v>808</v>
      </c>
      <c r="Q142" s="129">
        <v>4562</v>
      </c>
      <c r="R142" s="131">
        <v>45469</v>
      </c>
      <c r="S142" s="77" t="s">
        <v>2672</v>
      </c>
    </row>
    <row r="143" spans="1:19" ht="10.5" customHeight="1">
      <c r="A143" s="14">
        <v>142</v>
      </c>
      <c r="B143" s="86" t="s">
        <v>1754</v>
      </c>
      <c r="C143" s="613" t="s">
        <v>1755</v>
      </c>
      <c r="D143" s="129" t="s">
        <v>2638</v>
      </c>
      <c r="E143" s="262">
        <v>0.45</v>
      </c>
      <c r="F143" s="685">
        <v>6697.8065127779473</v>
      </c>
      <c r="G143" s="675">
        <f t="shared" si="25"/>
        <v>257307556.48137146</v>
      </c>
      <c r="H143" s="671">
        <v>4840.83</v>
      </c>
      <c r="I143" s="645">
        <f t="shared" si="26"/>
        <v>185968665.45270002</v>
      </c>
      <c r="J143" s="744">
        <f t="shared" si="27"/>
        <v>2420.415</v>
      </c>
      <c r="K143" s="675">
        <f t="shared" si="20"/>
        <v>83685899.453715011</v>
      </c>
      <c r="L143" s="266" t="s">
        <v>619</v>
      </c>
      <c r="M143" s="889" t="s">
        <v>819</v>
      </c>
      <c r="N143" s="613" t="s">
        <v>3434</v>
      </c>
      <c r="O143" s="87" t="s">
        <v>808</v>
      </c>
      <c r="P143" s="87" t="s">
        <v>808</v>
      </c>
      <c r="Q143" s="129">
        <v>4563</v>
      </c>
      <c r="R143" s="131">
        <v>45471</v>
      </c>
      <c r="S143" s="77" t="s">
        <v>840</v>
      </c>
    </row>
    <row r="144" spans="1:19" ht="10.5" customHeight="1">
      <c r="A144" s="14">
        <v>143</v>
      </c>
      <c r="B144" s="86" t="s">
        <v>3450</v>
      </c>
      <c r="C144" s="613" t="s">
        <v>3509</v>
      </c>
      <c r="D144" s="130" t="s">
        <v>384</v>
      </c>
      <c r="E144" s="262">
        <v>0.7</v>
      </c>
      <c r="F144" s="685">
        <v>5166.1989675612303</v>
      </c>
      <c r="G144" s="692">
        <f t="shared" si="25"/>
        <v>198468264.21511987</v>
      </c>
      <c r="H144" s="671">
        <v>2746.47</v>
      </c>
      <c r="I144" s="645">
        <f t="shared" si="26"/>
        <v>105510286.5843</v>
      </c>
      <c r="J144" s="788">
        <f t="shared" si="27"/>
        <v>1373.2349999999999</v>
      </c>
      <c r="K144" s="692">
        <f t="shared" si="20"/>
        <v>73857200.609009996</v>
      </c>
      <c r="L144" s="266" t="s">
        <v>619</v>
      </c>
      <c r="M144" s="889" t="s">
        <v>819</v>
      </c>
      <c r="N144" s="613" t="s">
        <v>3435</v>
      </c>
      <c r="O144" s="87" t="s">
        <v>808</v>
      </c>
      <c r="P144" s="87" t="s">
        <v>808</v>
      </c>
      <c r="Q144" s="129">
        <v>4571</v>
      </c>
      <c r="R144" s="131">
        <v>45469</v>
      </c>
      <c r="S144" s="77" t="s">
        <v>2672</v>
      </c>
    </row>
    <row r="145" spans="1:19" ht="10.5" customHeight="1">
      <c r="A145" s="14">
        <v>144</v>
      </c>
      <c r="B145" s="86" t="s">
        <v>3475</v>
      </c>
      <c r="C145" s="613" t="s">
        <v>3511</v>
      </c>
      <c r="D145" s="130" t="s">
        <v>384</v>
      </c>
      <c r="E145" s="262">
        <v>0.5</v>
      </c>
      <c r="F145" s="685">
        <v>1656.7550674919707</v>
      </c>
      <c r="G145" s="675">
        <f t="shared" si="25"/>
        <v>63647045.833768122</v>
      </c>
      <c r="H145" s="671">
        <v>1266.3399999999999</v>
      </c>
      <c r="I145" s="645">
        <f t="shared" si="26"/>
        <v>48648591.214599997</v>
      </c>
      <c r="J145" s="744">
        <f t="shared" si="27"/>
        <v>633.16999999999996</v>
      </c>
      <c r="K145" s="675">
        <f t="shared" si="20"/>
        <v>24324295.607299998</v>
      </c>
      <c r="L145" s="266" t="s">
        <v>619</v>
      </c>
      <c r="M145" s="889" t="s">
        <v>819</v>
      </c>
      <c r="N145" s="613" t="s">
        <v>3437</v>
      </c>
      <c r="O145" s="87" t="s">
        <v>808</v>
      </c>
      <c r="P145" s="87" t="s">
        <v>808</v>
      </c>
      <c r="Q145" s="129">
        <v>4573</v>
      </c>
      <c r="R145" s="131">
        <v>45471</v>
      </c>
      <c r="S145" s="77" t="s">
        <v>813</v>
      </c>
    </row>
    <row r="146" spans="1:19" s="27" customFormat="1" ht="19.5" customHeight="1">
      <c r="A146" s="14">
        <v>145</v>
      </c>
      <c r="B146" s="14" t="s">
        <v>2640</v>
      </c>
      <c r="C146" s="13" t="s">
        <v>2645</v>
      </c>
      <c r="D146" s="129" t="s">
        <v>2638</v>
      </c>
      <c r="E146" s="670">
        <v>0.6</v>
      </c>
      <c r="F146" s="672">
        <v>3031.98</v>
      </c>
      <c r="G146" s="645">
        <f t="shared" si="25"/>
        <v>116478635.74620001</v>
      </c>
      <c r="H146" s="671">
        <v>2820.63</v>
      </c>
      <c r="I146" s="645">
        <f t="shared" si="26"/>
        <v>108359268.31470001</v>
      </c>
      <c r="J146" s="667">
        <f t="shared" si="27"/>
        <v>1410.3150000000001</v>
      </c>
      <c r="K146" s="675">
        <f>+I146*E146</f>
        <v>65015560.988820001</v>
      </c>
      <c r="L146" s="129" t="s">
        <v>619</v>
      </c>
      <c r="M146" s="54">
        <v>46614</v>
      </c>
      <c r="N146" s="14" t="s">
        <v>2657</v>
      </c>
      <c r="O146" s="87" t="s">
        <v>808</v>
      </c>
      <c r="P146" s="87" t="s">
        <v>808</v>
      </c>
      <c r="Q146" s="129">
        <v>4581</v>
      </c>
      <c r="R146" s="54">
        <v>45500</v>
      </c>
      <c r="S146" s="13" t="s">
        <v>840</v>
      </c>
    </row>
    <row r="147" spans="1:19" ht="10.5" customHeight="1">
      <c r="A147" s="14">
        <v>146</v>
      </c>
      <c r="B147" s="86" t="s">
        <v>3470</v>
      </c>
      <c r="C147" s="613" t="s">
        <v>3504</v>
      </c>
      <c r="D147" s="130" t="s">
        <v>384</v>
      </c>
      <c r="E147" s="262">
        <v>0.7</v>
      </c>
      <c r="F147" s="685">
        <v>3958.2433629886705</v>
      </c>
      <c r="G147" s="675">
        <f t="shared" si="25"/>
        <v>152062608.22049323</v>
      </c>
      <c r="H147" s="671">
        <v>2932.3</v>
      </c>
      <c r="I147" s="645">
        <f t="shared" si="26"/>
        <v>112649260.08700001</v>
      </c>
      <c r="J147" s="744">
        <f t="shared" si="27"/>
        <v>1466.15</v>
      </c>
      <c r="K147" s="675">
        <f>+I147*E147</f>
        <v>78854482.060900003</v>
      </c>
      <c r="L147" s="266" t="s">
        <v>619</v>
      </c>
      <c r="M147" s="890">
        <v>47011</v>
      </c>
      <c r="N147" s="613" t="s">
        <v>3672</v>
      </c>
      <c r="O147" s="87" t="s">
        <v>808</v>
      </c>
      <c r="P147" s="87" t="s">
        <v>808</v>
      </c>
      <c r="Q147" s="129">
        <v>4647</v>
      </c>
      <c r="R147" s="131">
        <v>45565</v>
      </c>
      <c r="S147" s="77" t="s">
        <v>2672</v>
      </c>
    </row>
    <row r="148" spans="1:19" ht="10.5" customHeight="1">
      <c r="A148" s="14">
        <v>147</v>
      </c>
      <c r="B148" s="86" t="s">
        <v>2650</v>
      </c>
      <c r="C148" s="613" t="s">
        <v>2688</v>
      </c>
      <c r="D148" s="130" t="s">
        <v>384</v>
      </c>
      <c r="E148" s="262">
        <v>0.7</v>
      </c>
      <c r="F148" s="544">
        <v>1676.71</v>
      </c>
      <c r="G148" s="675">
        <f t="shared" si="25"/>
        <v>64413648.289900005</v>
      </c>
      <c r="H148" s="671">
        <v>1566.76</v>
      </c>
      <c r="I148" s="645">
        <f t="shared" si="26"/>
        <v>60189733.224400006</v>
      </c>
      <c r="J148" s="744">
        <f t="shared" si="27"/>
        <v>783.38</v>
      </c>
      <c r="K148" s="675">
        <f>+I148*E148</f>
        <v>42132813.257080004</v>
      </c>
      <c r="L148" s="266" t="s">
        <v>619</v>
      </c>
      <c r="M148" s="890">
        <v>46305</v>
      </c>
      <c r="N148" s="613" t="s">
        <v>3429</v>
      </c>
      <c r="O148" s="87" t="s">
        <v>808</v>
      </c>
      <c r="P148" s="87" t="s">
        <v>808</v>
      </c>
      <c r="Q148" s="129">
        <v>4594</v>
      </c>
      <c r="R148" s="131">
        <v>45504</v>
      </c>
      <c r="S148" s="77" t="s">
        <v>813</v>
      </c>
    </row>
    <row r="149" spans="1:19">
      <c r="A149" s="14">
        <v>148</v>
      </c>
      <c r="B149" s="885" t="s">
        <v>3688</v>
      </c>
      <c r="C149" s="36" t="s">
        <v>3673</v>
      </c>
      <c r="D149" s="130" t="s">
        <v>384</v>
      </c>
      <c r="E149" s="262">
        <v>0.4</v>
      </c>
      <c r="F149" s="544">
        <v>1628.52</v>
      </c>
      <c r="G149" s="675">
        <f t="shared" si="25"/>
        <v>62562347.998800002</v>
      </c>
      <c r="H149" s="86">
        <v>1272.8</v>
      </c>
      <c r="I149" s="142">
        <f t="shared" si="26"/>
        <v>48896763.031999998</v>
      </c>
      <c r="J149" s="86">
        <f t="shared" si="27"/>
        <v>636.4</v>
      </c>
      <c r="K149" s="142">
        <f>+I149*E149</f>
        <v>19558705.2128</v>
      </c>
      <c r="L149" s="266" t="s">
        <v>619</v>
      </c>
      <c r="M149" s="265">
        <v>46310</v>
      </c>
      <c r="N149" s="613" t="s">
        <v>3703</v>
      </c>
      <c r="O149" s="87" t="s">
        <v>808</v>
      </c>
      <c r="P149" s="87" t="s">
        <v>808</v>
      </c>
      <c r="Q149" s="953">
        <v>4595</v>
      </c>
      <c r="R149" s="131">
        <v>45504</v>
      </c>
      <c r="S149" s="86" t="s">
        <v>809</v>
      </c>
    </row>
    <row r="150" spans="1:19">
      <c r="A150" s="14">
        <v>149</v>
      </c>
      <c r="B150" s="885" t="s">
        <v>2586</v>
      </c>
      <c r="C150" s="36" t="s">
        <v>2575</v>
      </c>
      <c r="D150" s="715" t="s">
        <v>398</v>
      </c>
      <c r="E150" s="262">
        <v>0.55000000000000004</v>
      </c>
      <c r="F150" s="544">
        <v>975.21</v>
      </c>
      <c r="G150" s="675">
        <f t="shared" si="25"/>
        <v>37464340.254900001</v>
      </c>
      <c r="H150" s="86">
        <v>777.91</v>
      </c>
      <c r="I150" s="142">
        <f t="shared" si="26"/>
        <v>29884727.317900002</v>
      </c>
      <c r="J150" s="86">
        <f t="shared" si="27"/>
        <v>388.95499999999998</v>
      </c>
      <c r="K150" s="142">
        <f t="shared" ref="K150:K165" si="29">+I150*E150</f>
        <v>16436600.024845002</v>
      </c>
      <c r="L150" s="266" t="s">
        <v>619</v>
      </c>
      <c r="M150" s="265">
        <v>46117</v>
      </c>
      <c r="N150" s="613" t="s">
        <v>3701</v>
      </c>
      <c r="O150" s="87" t="s">
        <v>808</v>
      </c>
      <c r="P150" s="87" t="s">
        <v>808</v>
      </c>
      <c r="Q150" s="953">
        <v>4597</v>
      </c>
      <c r="R150" s="131">
        <v>45506</v>
      </c>
      <c r="S150" s="86" t="s">
        <v>2672</v>
      </c>
    </row>
    <row r="151" spans="1:19" s="27" customFormat="1">
      <c r="A151" s="14">
        <v>150</v>
      </c>
      <c r="B151" s="33" t="s">
        <v>3689</v>
      </c>
      <c r="C151" s="36" t="s">
        <v>3674</v>
      </c>
      <c r="D151" s="886" t="s">
        <v>384</v>
      </c>
      <c r="E151" s="670">
        <v>0.7</v>
      </c>
      <c r="F151" s="887">
        <v>1671.93</v>
      </c>
      <c r="G151" s="675">
        <f t="shared" si="25"/>
        <v>64230016.511700004</v>
      </c>
      <c r="H151" s="14">
        <v>1326.12</v>
      </c>
      <c r="I151" s="681">
        <f t="shared" si="26"/>
        <v>50945140.9428</v>
      </c>
      <c r="J151" s="14">
        <f t="shared" si="27"/>
        <v>663.06</v>
      </c>
      <c r="K151" s="681">
        <f t="shared" si="29"/>
        <v>35661598.659959994</v>
      </c>
      <c r="L151" s="239" t="s">
        <v>619</v>
      </c>
      <c r="M151" s="54">
        <v>46701</v>
      </c>
      <c r="N151" s="290" t="s">
        <v>3706</v>
      </c>
      <c r="O151" s="87" t="s">
        <v>808</v>
      </c>
      <c r="P151" s="87" t="s">
        <v>808</v>
      </c>
      <c r="Q151" s="98">
        <v>4602</v>
      </c>
      <c r="R151" s="54">
        <v>45530</v>
      </c>
      <c r="S151" s="14" t="s">
        <v>809</v>
      </c>
    </row>
    <row r="152" spans="1:19">
      <c r="A152" s="14">
        <v>151</v>
      </c>
      <c r="B152" s="885" t="s">
        <v>3690</v>
      </c>
      <c r="C152" s="36" t="s">
        <v>3675</v>
      </c>
      <c r="D152" s="886" t="s">
        <v>384</v>
      </c>
      <c r="E152" s="262">
        <v>0.8</v>
      </c>
      <c r="F152" s="544">
        <v>2728.74</v>
      </c>
      <c r="G152" s="675">
        <f t="shared" si="25"/>
        <v>104829158.6706</v>
      </c>
      <c r="H152" s="86">
        <v>2194.87</v>
      </c>
      <c r="I152" s="142">
        <f t="shared" si="26"/>
        <v>84319640.3803</v>
      </c>
      <c r="J152" s="86">
        <f t="shared" si="27"/>
        <v>1097.4349999999999</v>
      </c>
      <c r="K152" s="142">
        <f t="shared" si="29"/>
        <v>67455712.304240003</v>
      </c>
      <c r="L152" s="266" t="s">
        <v>619</v>
      </c>
      <c r="M152" s="265">
        <v>46696</v>
      </c>
      <c r="N152" s="613" t="s">
        <v>3704</v>
      </c>
      <c r="O152" s="87" t="s">
        <v>808</v>
      </c>
      <c r="P152" s="87" t="s">
        <v>808</v>
      </c>
      <c r="Q152" s="654">
        <v>4607</v>
      </c>
      <c r="R152" s="131">
        <v>45526</v>
      </c>
      <c r="S152" s="14" t="s">
        <v>809</v>
      </c>
    </row>
    <row r="153" spans="1:19">
      <c r="A153" s="14">
        <v>152</v>
      </c>
      <c r="B153" s="885" t="s">
        <v>3691</v>
      </c>
      <c r="C153" s="36" t="s">
        <v>3676</v>
      </c>
      <c r="D153" s="886" t="s">
        <v>384</v>
      </c>
      <c r="E153" s="262">
        <v>0.5</v>
      </c>
      <c r="F153" s="544">
        <v>5515.35</v>
      </c>
      <c r="G153" s="675">
        <f t="shared" si="25"/>
        <v>211881491.19150004</v>
      </c>
      <c r="H153" s="86">
        <v>5371.48</v>
      </c>
      <c r="I153" s="142">
        <f t="shared" si="26"/>
        <v>206354482.00119999</v>
      </c>
      <c r="J153" s="86">
        <f t="shared" si="27"/>
        <v>2685.74</v>
      </c>
      <c r="K153" s="142">
        <f t="shared" si="29"/>
        <v>103177241.0006</v>
      </c>
      <c r="L153" s="266" t="s">
        <v>619</v>
      </c>
      <c r="M153" s="265">
        <v>46696</v>
      </c>
      <c r="N153" s="613" t="s">
        <v>3705</v>
      </c>
      <c r="O153" s="87" t="s">
        <v>808</v>
      </c>
      <c r="P153" s="87" t="s">
        <v>808</v>
      </c>
      <c r="Q153" s="953">
        <v>4609</v>
      </c>
      <c r="R153" s="131">
        <v>45565</v>
      </c>
      <c r="S153" s="14" t="s">
        <v>813</v>
      </c>
    </row>
    <row r="154" spans="1:19">
      <c r="A154" s="14">
        <v>153</v>
      </c>
      <c r="B154" s="885" t="s">
        <v>3689</v>
      </c>
      <c r="C154" s="36" t="s">
        <v>3674</v>
      </c>
      <c r="D154" s="886" t="s">
        <v>384</v>
      </c>
      <c r="E154" s="262">
        <v>0.7</v>
      </c>
      <c r="F154" s="544">
        <v>1671.93</v>
      </c>
      <c r="G154" s="675">
        <f t="shared" ref="G154:G165" si="30">+F154*$B$217</f>
        <v>64230016.511700004</v>
      </c>
      <c r="H154" s="86">
        <v>1326.12</v>
      </c>
      <c r="I154" s="142">
        <f t="shared" ref="I154:I165" si="31">H154*$B$217</f>
        <v>50945140.9428</v>
      </c>
      <c r="J154" s="86">
        <f t="shared" ref="J154:J165" si="32">+H154*$E$225</f>
        <v>663.06</v>
      </c>
      <c r="K154" s="142">
        <f t="shared" si="29"/>
        <v>35661598.659959994</v>
      </c>
      <c r="L154" s="266" t="s">
        <v>619</v>
      </c>
      <c r="M154" s="265">
        <v>46696</v>
      </c>
      <c r="N154" s="613" t="s">
        <v>3706</v>
      </c>
      <c r="O154" s="87" t="s">
        <v>808</v>
      </c>
      <c r="P154" s="87" t="s">
        <v>808</v>
      </c>
      <c r="Q154" s="953">
        <v>4610</v>
      </c>
      <c r="R154" s="131">
        <v>45530</v>
      </c>
      <c r="S154" s="86" t="s">
        <v>809</v>
      </c>
    </row>
    <row r="155" spans="1:19">
      <c r="A155" s="14">
        <v>154</v>
      </c>
      <c r="B155" s="885" t="s">
        <v>352</v>
      </c>
      <c r="C155" s="36" t="s">
        <v>3677</v>
      </c>
      <c r="D155" s="715" t="s">
        <v>398</v>
      </c>
      <c r="E155" s="262">
        <v>0.45</v>
      </c>
      <c r="F155" s="544">
        <v>3225.33</v>
      </c>
      <c r="G155" s="675">
        <f t="shared" si="30"/>
        <v>123906502.75770001</v>
      </c>
      <c r="H155" s="86">
        <v>2175.19</v>
      </c>
      <c r="I155" s="142">
        <f t="shared" si="31"/>
        <v>83563599.921100006</v>
      </c>
      <c r="J155" s="86">
        <f t="shared" si="32"/>
        <v>1087.595</v>
      </c>
      <c r="K155" s="142">
        <f t="shared" si="29"/>
        <v>37603619.964495003</v>
      </c>
      <c r="L155" s="266" t="s">
        <v>619</v>
      </c>
      <c r="M155" s="265">
        <v>46636</v>
      </c>
      <c r="N155" s="613" t="s">
        <v>3707</v>
      </c>
      <c r="O155" s="87" t="s">
        <v>808</v>
      </c>
      <c r="P155" s="87" t="s">
        <v>808</v>
      </c>
      <c r="Q155" s="953">
        <v>4611</v>
      </c>
      <c r="R155" s="131">
        <v>45533</v>
      </c>
      <c r="S155" s="86" t="s">
        <v>840</v>
      </c>
    </row>
    <row r="156" spans="1:19">
      <c r="A156" s="14">
        <v>155</v>
      </c>
      <c r="B156" s="885" t="s">
        <v>3692</v>
      </c>
      <c r="C156" s="36" t="s">
        <v>3678</v>
      </c>
      <c r="D156" s="888" t="s">
        <v>384</v>
      </c>
      <c r="E156" s="262">
        <v>0.7</v>
      </c>
      <c r="F156" s="544">
        <v>3255.45</v>
      </c>
      <c r="G156" s="675">
        <f t="shared" si="30"/>
        <v>125063613.4605</v>
      </c>
      <c r="H156" s="86">
        <v>2341.25</v>
      </c>
      <c r="I156" s="142">
        <f t="shared" si="31"/>
        <v>89943075.462500006</v>
      </c>
      <c r="J156" s="86">
        <f t="shared" si="32"/>
        <v>1170.625</v>
      </c>
      <c r="K156" s="142">
        <f t="shared" si="29"/>
        <v>62960152.823749997</v>
      </c>
      <c r="L156" s="266" t="s">
        <v>619</v>
      </c>
      <c r="M156" s="265">
        <v>47097</v>
      </c>
      <c r="N156" s="613" t="s">
        <v>3708</v>
      </c>
      <c r="O156" s="87" t="s">
        <v>808</v>
      </c>
      <c r="P156" s="87" t="s">
        <v>808</v>
      </c>
      <c r="Q156" s="953">
        <v>4613</v>
      </c>
      <c r="R156" s="131">
        <v>45565</v>
      </c>
      <c r="S156" s="86" t="s">
        <v>809</v>
      </c>
    </row>
    <row r="157" spans="1:19">
      <c r="A157" s="14">
        <v>156</v>
      </c>
      <c r="B157" s="885" t="s">
        <v>3693</v>
      </c>
      <c r="C157" s="36" t="s">
        <v>3679</v>
      </c>
      <c r="D157" s="888" t="s">
        <v>384</v>
      </c>
      <c r="E157" s="262">
        <v>0.6</v>
      </c>
      <c r="F157" s="544">
        <v>392.97</v>
      </c>
      <c r="G157" s="675">
        <f t="shared" si="30"/>
        <v>15096606.669300001</v>
      </c>
      <c r="H157" s="86">
        <v>260.61</v>
      </c>
      <c r="I157" s="136">
        <f t="shared" si="31"/>
        <v>10011773.5809</v>
      </c>
      <c r="J157" s="86">
        <f t="shared" si="32"/>
        <v>130.30500000000001</v>
      </c>
      <c r="K157" s="136">
        <f t="shared" si="29"/>
        <v>6007064.1485400004</v>
      </c>
      <c r="L157" s="266" t="s">
        <v>619</v>
      </c>
      <c r="M157" s="265">
        <v>46300</v>
      </c>
      <c r="N157" s="613" t="s">
        <v>3709</v>
      </c>
      <c r="O157" s="87" t="s">
        <v>808</v>
      </c>
      <c r="P157" s="87" t="s">
        <v>808</v>
      </c>
      <c r="Q157" s="953">
        <v>4615</v>
      </c>
      <c r="R157" s="131">
        <v>45531</v>
      </c>
      <c r="S157" s="86" t="s">
        <v>813</v>
      </c>
    </row>
    <row r="158" spans="1:19">
      <c r="A158" s="14">
        <v>157</v>
      </c>
      <c r="B158" s="885" t="s">
        <v>3694</v>
      </c>
      <c r="C158" s="36" t="s">
        <v>3680</v>
      </c>
      <c r="D158" s="888" t="s">
        <v>384</v>
      </c>
      <c r="E158" s="262">
        <v>0.7</v>
      </c>
      <c r="F158" s="544">
        <v>2252.52</v>
      </c>
      <c r="G158" s="675">
        <f t="shared" si="30"/>
        <v>86534362.558800012</v>
      </c>
      <c r="H158" s="86">
        <v>1793.88</v>
      </c>
      <c r="I158" s="136">
        <f t="shared" si="31"/>
        <v>68914931.857200012</v>
      </c>
      <c r="J158" s="86">
        <f t="shared" si="32"/>
        <v>896.94</v>
      </c>
      <c r="K158" s="136">
        <f t="shared" si="29"/>
        <v>48240452.300040007</v>
      </c>
      <c r="L158" s="266" t="s">
        <v>619</v>
      </c>
      <c r="M158" s="265">
        <v>47097</v>
      </c>
      <c r="N158" s="613" t="s">
        <v>3710</v>
      </c>
      <c r="O158" s="87" t="s">
        <v>808</v>
      </c>
      <c r="P158" s="87" t="s">
        <v>808</v>
      </c>
      <c r="Q158" s="953">
        <v>4621</v>
      </c>
      <c r="R158" s="131">
        <v>45534</v>
      </c>
      <c r="S158" s="86" t="s">
        <v>2672</v>
      </c>
    </row>
    <row r="159" spans="1:19">
      <c r="A159" s="14">
        <v>158</v>
      </c>
      <c r="B159" s="885" t="s">
        <v>3695</v>
      </c>
      <c r="C159" s="36" t="s">
        <v>3681</v>
      </c>
      <c r="D159" s="888" t="s">
        <v>384</v>
      </c>
      <c r="E159" s="262">
        <v>0.8</v>
      </c>
      <c r="F159" s="544">
        <v>1939.39</v>
      </c>
      <c r="G159" s="675">
        <f t="shared" si="30"/>
        <v>74504944.419100001</v>
      </c>
      <c r="H159" s="86">
        <v>1486.25</v>
      </c>
      <c r="I159" s="136">
        <f t="shared" si="31"/>
        <v>57096805.512500003</v>
      </c>
      <c r="J159" s="86">
        <f t="shared" si="32"/>
        <v>743.125</v>
      </c>
      <c r="K159" s="136">
        <f t="shared" si="29"/>
        <v>45677444.410000004</v>
      </c>
      <c r="L159" s="266" t="s">
        <v>619</v>
      </c>
      <c r="M159" s="265">
        <v>46731</v>
      </c>
      <c r="N159" s="613" t="s">
        <v>3711</v>
      </c>
      <c r="O159" s="87" t="s">
        <v>808</v>
      </c>
      <c r="P159" s="87" t="s">
        <v>808</v>
      </c>
      <c r="Q159" s="953">
        <v>4623</v>
      </c>
      <c r="R159" s="131">
        <v>45559</v>
      </c>
      <c r="S159" s="86" t="s">
        <v>2672</v>
      </c>
    </row>
    <row r="160" spans="1:19">
      <c r="A160" s="14">
        <v>159</v>
      </c>
      <c r="B160" s="885" t="s">
        <v>3696</v>
      </c>
      <c r="C160" s="36" t="s">
        <v>3682</v>
      </c>
      <c r="D160" s="715" t="s">
        <v>398</v>
      </c>
      <c r="E160" s="262">
        <v>0.45</v>
      </c>
      <c r="F160" s="544">
        <v>10361.75</v>
      </c>
      <c r="G160" s="675">
        <f t="shared" si="30"/>
        <v>398064137.60750002</v>
      </c>
      <c r="H160" s="86">
        <v>7546.15</v>
      </c>
      <c r="I160" s="142">
        <f t="shared" si="31"/>
        <v>289898105.24349999</v>
      </c>
      <c r="J160" s="86">
        <f t="shared" si="32"/>
        <v>3773.0749999999998</v>
      </c>
      <c r="K160" s="142">
        <f t="shared" si="29"/>
        <v>130454147.359575</v>
      </c>
      <c r="L160" s="266" t="s">
        <v>619</v>
      </c>
      <c r="M160" s="265">
        <v>46696</v>
      </c>
      <c r="N160" s="613" t="s">
        <v>3712</v>
      </c>
      <c r="O160" s="87" t="s">
        <v>808</v>
      </c>
      <c r="P160" s="87" t="s">
        <v>808</v>
      </c>
      <c r="Q160" s="953">
        <v>4624</v>
      </c>
      <c r="R160" s="131">
        <v>45565</v>
      </c>
      <c r="S160" s="86" t="s">
        <v>813</v>
      </c>
    </row>
    <row r="161" spans="1:19">
      <c r="A161" s="14">
        <v>160</v>
      </c>
      <c r="B161" s="885" t="s">
        <v>3697</v>
      </c>
      <c r="C161" s="36" t="s">
        <v>3683</v>
      </c>
      <c r="D161" s="886" t="s">
        <v>384</v>
      </c>
      <c r="E161" s="262">
        <v>0.6</v>
      </c>
      <c r="F161" s="544">
        <v>662.01</v>
      </c>
      <c r="G161" s="675">
        <f t="shared" si="30"/>
        <v>25432232.946900003</v>
      </c>
      <c r="H161" s="86">
        <v>452.1</v>
      </c>
      <c r="I161" s="136">
        <f t="shared" si="31"/>
        <v>17368185.549000002</v>
      </c>
      <c r="J161" s="86">
        <f t="shared" si="32"/>
        <v>226.05</v>
      </c>
      <c r="K161" s="136">
        <f t="shared" si="29"/>
        <v>10420911.329400001</v>
      </c>
      <c r="L161" s="266" t="s">
        <v>619</v>
      </c>
      <c r="M161" s="265">
        <v>46331</v>
      </c>
      <c r="N161" s="613" t="s">
        <v>3713</v>
      </c>
      <c r="O161" s="87" t="s">
        <v>808</v>
      </c>
      <c r="P161" s="87" t="s">
        <v>808</v>
      </c>
      <c r="Q161" s="953">
        <v>4628</v>
      </c>
      <c r="R161" s="131">
        <v>45544</v>
      </c>
      <c r="S161" s="86" t="s">
        <v>840</v>
      </c>
    </row>
    <row r="162" spans="1:19">
      <c r="A162" s="14">
        <v>161</v>
      </c>
      <c r="B162" s="885" t="s">
        <v>3698</v>
      </c>
      <c r="C162" s="36" t="s">
        <v>3684</v>
      </c>
      <c r="D162" s="886" t="s">
        <v>384</v>
      </c>
      <c r="E162" s="262">
        <v>0.6</v>
      </c>
      <c r="F162" s="544">
        <v>984.11</v>
      </c>
      <c r="G162" s="675">
        <f t="shared" si="30"/>
        <v>37806248.795900002</v>
      </c>
      <c r="H162" s="86">
        <v>754</v>
      </c>
      <c r="I162" s="136">
        <f t="shared" si="31"/>
        <v>28966184.260000002</v>
      </c>
      <c r="J162" s="86">
        <f t="shared" si="32"/>
        <v>377</v>
      </c>
      <c r="K162" s="136">
        <f t="shared" si="29"/>
        <v>17379710.556000002</v>
      </c>
      <c r="L162" s="266" t="s">
        <v>619</v>
      </c>
      <c r="M162" s="265">
        <v>46366</v>
      </c>
      <c r="N162" s="613" t="s">
        <v>3714</v>
      </c>
      <c r="O162" s="87" t="s">
        <v>808</v>
      </c>
      <c r="P162" s="87" t="s">
        <v>808</v>
      </c>
      <c r="Q162" s="953">
        <v>4635</v>
      </c>
      <c r="R162" s="131">
        <v>45562</v>
      </c>
      <c r="S162" s="86" t="s">
        <v>809</v>
      </c>
    </row>
    <row r="163" spans="1:19">
      <c r="A163" s="14">
        <v>162</v>
      </c>
      <c r="B163" s="885" t="s">
        <v>3699</v>
      </c>
      <c r="C163" s="36" t="s">
        <v>3685</v>
      </c>
      <c r="D163" s="886" t="s">
        <v>384</v>
      </c>
      <c r="E163" s="262">
        <v>0.5</v>
      </c>
      <c r="F163" s="544">
        <v>1851.2</v>
      </c>
      <c r="G163" s="675">
        <f t="shared" si="30"/>
        <v>71116976.528000012</v>
      </c>
      <c r="H163" s="86">
        <v>1500.6</v>
      </c>
      <c r="I163" s="136">
        <f t="shared" si="31"/>
        <v>57648085.013999999</v>
      </c>
      <c r="J163" s="86">
        <f t="shared" si="32"/>
        <v>750.3</v>
      </c>
      <c r="K163" s="136">
        <f t="shared" si="29"/>
        <v>28824042.506999999</v>
      </c>
      <c r="L163" s="266" t="s">
        <v>619</v>
      </c>
      <c r="M163" s="265">
        <v>47067</v>
      </c>
      <c r="N163" s="613" t="s">
        <v>3715</v>
      </c>
      <c r="O163" s="87" t="s">
        <v>808</v>
      </c>
      <c r="P163" s="87" t="s">
        <v>808</v>
      </c>
      <c r="Q163" s="953">
        <v>4642</v>
      </c>
      <c r="R163" s="131">
        <v>45565</v>
      </c>
      <c r="S163" s="86" t="s">
        <v>2672</v>
      </c>
    </row>
    <row r="164" spans="1:19">
      <c r="A164" s="14">
        <v>163</v>
      </c>
      <c r="B164" s="885" t="s">
        <v>3700</v>
      </c>
      <c r="C164" s="36" t="s">
        <v>3686</v>
      </c>
      <c r="D164" s="886" t="s">
        <v>384</v>
      </c>
      <c r="E164" s="262">
        <v>0.8</v>
      </c>
      <c r="F164" s="544">
        <v>2375.37</v>
      </c>
      <c r="G164" s="675">
        <f t="shared" si="30"/>
        <v>91253852.925300002</v>
      </c>
      <c r="H164" s="86">
        <v>1768.54</v>
      </c>
      <c r="I164" s="136">
        <f t="shared" si="31"/>
        <v>67941452.932600006</v>
      </c>
      <c r="J164" s="86">
        <f t="shared" si="32"/>
        <v>884.27</v>
      </c>
      <c r="K164" s="136">
        <f t="shared" si="29"/>
        <v>54353162.346080005</v>
      </c>
      <c r="L164" s="266" t="s">
        <v>619</v>
      </c>
      <c r="M164" s="265">
        <v>47128</v>
      </c>
      <c r="N164" s="613" t="s">
        <v>3716</v>
      </c>
      <c r="O164" s="87" t="s">
        <v>808</v>
      </c>
      <c r="P164" s="87" t="s">
        <v>808</v>
      </c>
      <c r="Q164" s="953">
        <v>4643</v>
      </c>
      <c r="R164" s="131">
        <v>45562</v>
      </c>
      <c r="S164" s="86" t="s">
        <v>813</v>
      </c>
    </row>
    <row r="165" spans="1:19" ht="21">
      <c r="A165" s="14">
        <v>164</v>
      </c>
      <c r="B165" s="949" t="s">
        <v>3470</v>
      </c>
      <c r="C165" s="679" t="s">
        <v>3687</v>
      </c>
      <c r="D165" s="950" t="s">
        <v>384</v>
      </c>
      <c r="E165" s="262">
        <v>0.7</v>
      </c>
      <c r="F165" s="544">
        <v>2965.53</v>
      </c>
      <c r="G165" s="721">
        <f t="shared" si="30"/>
        <v>113925846.69570002</v>
      </c>
      <c r="H165" s="86">
        <v>2932.3</v>
      </c>
      <c r="I165" s="142">
        <f t="shared" si="31"/>
        <v>112649260.08700001</v>
      </c>
      <c r="J165" s="86">
        <f t="shared" si="32"/>
        <v>1466.15</v>
      </c>
      <c r="K165" s="142">
        <f t="shared" si="29"/>
        <v>78854482.060900003</v>
      </c>
      <c r="L165" s="266" t="s">
        <v>619</v>
      </c>
      <c r="M165" s="131">
        <v>47011</v>
      </c>
      <c r="N165" s="560" t="s">
        <v>3702</v>
      </c>
      <c r="O165" s="87" t="s">
        <v>808</v>
      </c>
      <c r="P165" s="87" t="s">
        <v>808</v>
      </c>
      <c r="Q165" s="953">
        <v>4647</v>
      </c>
      <c r="R165" s="131">
        <v>45565</v>
      </c>
      <c r="S165" s="86" t="s">
        <v>2672</v>
      </c>
    </row>
    <row r="166" spans="1:19">
      <c r="A166" s="14">
        <v>165</v>
      </c>
      <c r="B166" s="885" t="s">
        <v>4199</v>
      </c>
      <c r="C166" s="13" t="s">
        <v>4249</v>
      </c>
      <c r="D166" s="129" t="s">
        <v>384</v>
      </c>
      <c r="E166" s="262">
        <v>0.7</v>
      </c>
      <c r="F166" s="544">
        <v>2249.69</v>
      </c>
      <c r="G166" s="675">
        <f t="shared" ref="G166:G199" si="33">+F166*$B$217</f>
        <v>86425643.326100007</v>
      </c>
      <c r="H166" s="952">
        <v>1699.4899872945846</v>
      </c>
      <c r="I166" s="142">
        <f t="shared" ref="I166:I199" si="34">H166*$B$217</f>
        <v>65288780</v>
      </c>
      <c r="J166" s="86">
        <f t="shared" ref="J166:J199" si="35">+H166*$E$225</f>
        <v>849.74499364729229</v>
      </c>
      <c r="K166" s="142">
        <f t="shared" ref="K166:K199" si="36">+I166*E166</f>
        <v>45702146</v>
      </c>
      <c r="L166" s="266" t="s">
        <v>619</v>
      </c>
      <c r="M166" s="86"/>
      <c r="N166" s="86" t="s">
        <v>4250</v>
      </c>
      <c r="O166" s="87" t="s">
        <v>808</v>
      </c>
      <c r="P166" s="87" t="s">
        <v>808</v>
      </c>
      <c r="Q166" s="951">
        <v>4566</v>
      </c>
      <c r="R166" s="131">
        <v>45534</v>
      </c>
      <c r="S166" s="77" t="s">
        <v>813</v>
      </c>
    </row>
    <row r="167" spans="1:19">
      <c r="A167" s="14">
        <v>166</v>
      </c>
      <c r="B167" s="885" t="s">
        <v>4200</v>
      </c>
      <c r="C167" s="13" t="s">
        <v>4223</v>
      </c>
      <c r="D167" s="129" t="s">
        <v>384</v>
      </c>
      <c r="E167" s="262">
        <v>0.7</v>
      </c>
      <c r="F167" s="544">
        <v>2257.34</v>
      </c>
      <c r="G167" s="675">
        <f t="shared" si="33"/>
        <v>86719531.004600018</v>
      </c>
      <c r="H167" s="952">
        <v>1694.7803936257912</v>
      </c>
      <c r="I167" s="142">
        <f t="shared" si="34"/>
        <v>65107853</v>
      </c>
      <c r="J167" s="86">
        <f t="shared" si="35"/>
        <v>847.39019681289562</v>
      </c>
      <c r="K167" s="142">
        <f t="shared" si="36"/>
        <v>45575497.099999994</v>
      </c>
      <c r="L167" s="266" t="s">
        <v>619</v>
      </c>
      <c r="M167" s="86"/>
      <c r="N167" s="86" t="s">
        <v>4251</v>
      </c>
      <c r="O167" s="87" t="s">
        <v>808</v>
      </c>
      <c r="P167" s="87" t="s">
        <v>808</v>
      </c>
      <c r="Q167" s="951">
        <v>4567</v>
      </c>
      <c r="R167" s="131">
        <v>45497</v>
      </c>
      <c r="S167" s="86" t="s">
        <v>813</v>
      </c>
    </row>
    <row r="168" spans="1:19">
      <c r="A168" s="14">
        <v>167</v>
      </c>
      <c r="B168" s="885" t="s">
        <v>4201</v>
      </c>
      <c r="C168" s="13" t="s">
        <v>4224</v>
      </c>
      <c r="D168" s="129" t="s">
        <v>384</v>
      </c>
      <c r="E168" s="262">
        <v>0.7</v>
      </c>
      <c r="F168" s="544">
        <v>2215.2600000000002</v>
      </c>
      <c r="G168" s="675">
        <f t="shared" si="33"/>
        <v>85102956.689400017</v>
      </c>
      <c r="H168" s="952">
        <v>1662.2354242387878</v>
      </c>
      <c r="I168" s="142">
        <f t="shared" si="34"/>
        <v>63857583</v>
      </c>
      <c r="J168" s="86">
        <f t="shared" si="35"/>
        <v>831.1177121193939</v>
      </c>
      <c r="K168" s="142">
        <f t="shared" si="36"/>
        <v>44700308.099999994</v>
      </c>
      <c r="L168" s="266" t="s">
        <v>619</v>
      </c>
      <c r="M168" s="86"/>
      <c r="N168" s="86" t="s">
        <v>4253</v>
      </c>
      <c r="O168" s="87" t="s">
        <v>808</v>
      </c>
      <c r="P168" s="87" t="s">
        <v>808</v>
      </c>
      <c r="Q168" s="951">
        <v>4568</v>
      </c>
      <c r="R168" s="86" t="s">
        <v>4252</v>
      </c>
      <c r="S168" s="86" t="s">
        <v>813</v>
      </c>
    </row>
    <row r="169" spans="1:19">
      <c r="A169" s="14">
        <v>168</v>
      </c>
      <c r="B169" s="885" t="s">
        <v>3475</v>
      </c>
      <c r="C169" s="13" t="s">
        <v>3511</v>
      </c>
      <c r="D169" s="129" t="s">
        <v>384</v>
      </c>
      <c r="E169" s="262">
        <v>0.5</v>
      </c>
      <c r="F169" s="544">
        <v>1656.76</v>
      </c>
      <c r="G169" s="675">
        <f t="shared" si="33"/>
        <v>63647235.3244</v>
      </c>
      <c r="H169" s="952">
        <v>1266.3393436550623</v>
      </c>
      <c r="I169" s="142">
        <f t="shared" si="34"/>
        <v>48648566</v>
      </c>
      <c r="J169" s="86">
        <f t="shared" si="35"/>
        <v>633.16967182753115</v>
      </c>
      <c r="K169" s="142">
        <f t="shared" si="36"/>
        <v>24324283</v>
      </c>
      <c r="L169" s="266" t="s">
        <v>619</v>
      </c>
      <c r="M169" s="86"/>
      <c r="N169" s="86" t="s">
        <v>4254</v>
      </c>
      <c r="O169" s="87" t="s">
        <v>808</v>
      </c>
      <c r="P169" s="87" t="s">
        <v>808</v>
      </c>
      <c r="Q169" s="951">
        <v>4573</v>
      </c>
      <c r="R169" s="131">
        <v>45471</v>
      </c>
      <c r="S169" s="86" t="s">
        <v>813</v>
      </c>
    </row>
    <row r="170" spans="1:19">
      <c r="A170" s="14">
        <v>169</v>
      </c>
      <c r="B170" s="885" t="s">
        <v>4202</v>
      </c>
      <c r="C170" s="13" t="s">
        <v>4225</v>
      </c>
      <c r="D170" s="129" t="s">
        <v>384</v>
      </c>
      <c r="E170" s="262">
        <v>0.8</v>
      </c>
      <c r="F170" s="544">
        <v>2258.37</v>
      </c>
      <c r="G170" s="675">
        <f t="shared" si="33"/>
        <v>86759100.195299998</v>
      </c>
      <c r="H170" s="952">
        <v>1446.473186523878</v>
      </c>
      <c r="I170" s="142">
        <f t="shared" si="34"/>
        <v>55568712</v>
      </c>
      <c r="J170" s="86">
        <f t="shared" si="35"/>
        <v>723.23659326193899</v>
      </c>
      <c r="K170" s="142">
        <f t="shared" si="36"/>
        <v>44454969.600000001</v>
      </c>
      <c r="L170" s="266" t="s">
        <v>619</v>
      </c>
      <c r="M170" s="86"/>
      <c r="N170" s="86" t="s">
        <v>4255</v>
      </c>
      <c r="O170" s="87" t="s">
        <v>808</v>
      </c>
      <c r="P170" s="87" t="s">
        <v>808</v>
      </c>
      <c r="Q170" s="951">
        <v>4574</v>
      </c>
      <c r="R170" s="131">
        <v>45491</v>
      </c>
      <c r="S170" s="86" t="s">
        <v>813</v>
      </c>
    </row>
    <row r="171" spans="1:19">
      <c r="A171" s="14">
        <v>170</v>
      </c>
      <c r="B171" s="885" t="s">
        <v>2854</v>
      </c>
      <c r="C171" s="13" t="s">
        <v>2836</v>
      </c>
      <c r="D171" s="129" t="s">
        <v>384</v>
      </c>
      <c r="E171" s="262">
        <v>0.7</v>
      </c>
      <c r="F171" s="544">
        <v>2732.5</v>
      </c>
      <c r="G171" s="675">
        <f t="shared" si="33"/>
        <v>104973605.42500001</v>
      </c>
      <c r="H171" s="952">
        <v>2794.4445239816337</v>
      </c>
      <c r="I171" s="142">
        <f t="shared" si="34"/>
        <v>107353309</v>
      </c>
      <c r="J171" s="86">
        <f t="shared" si="35"/>
        <v>1397.2222619908168</v>
      </c>
      <c r="K171" s="142">
        <f t="shared" si="36"/>
        <v>75147316.299999997</v>
      </c>
      <c r="L171" s="266" t="s">
        <v>619</v>
      </c>
      <c r="M171" s="86"/>
      <c r="N171" s="86" t="s">
        <v>4256</v>
      </c>
      <c r="O171" s="87" t="s">
        <v>808</v>
      </c>
      <c r="P171" s="87" t="s">
        <v>808</v>
      </c>
      <c r="Q171" s="951">
        <v>4576</v>
      </c>
      <c r="R171" s="131">
        <v>45624</v>
      </c>
      <c r="S171" s="86" t="s">
        <v>809</v>
      </c>
    </row>
    <row r="172" spans="1:19">
      <c r="A172" s="14">
        <v>171</v>
      </c>
      <c r="B172" s="885" t="s">
        <v>4203</v>
      </c>
      <c r="C172" s="13" t="s">
        <v>4226</v>
      </c>
      <c r="D172" s="129" t="s">
        <v>4248</v>
      </c>
      <c r="E172" s="262">
        <v>0.45</v>
      </c>
      <c r="F172" s="544">
        <v>4263.67</v>
      </c>
      <c r="G172" s="675">
        <f t="shared" si="33"/>
        <v>163796088.6523</v>
      </c>
      <c r="H172" s="952">
        <v>3810.5882365190751</v>
      </c>
      <c r="I172" s="142">
        <f t="shared" si="34"/>
        <v>146390187</v>
      </c>
      <c r="J172" s="86">
        <f t="shared" si="35"/>
        <v>1905.2941182595375</v>
      </c>
      <c r="K172" s="142">
        <f t="shared" si="36"/>
        <v>65875584.149999999</v>
      </c>
      <c r="L172" s="266" t="s">
        <v>619</v>
      </c>
      <c r="M172" s="86"/>
      <c r="N172" s="86" t="s">
        <v>4257</v>
      </c>
      <c r="O172" s="87" t="s">
        <v>808</v>
      </c>
      <c r="P172" s="87" t="s">
        <v>808</v>
      </c>
      <c r="Q172" s="951">
        <v>4616</v>
      </c>
      <c r="R172" s="131">
        <v>45565</v>
      </c>
      <c r="S172" s="86" t="s">
        <v>2672</v>
      </c>
    </row>
    <row r="173" spans="1:19">
      <c r="A173" s="14">
        <v>172</v>
      </c>
      <c r="B173" s="885" t="s">
        <v>4204</v>
      </c>
      <c r="C173" s="13" t="s">
        <v>4227</v>
      </c>
      <c r="D173" s="129" t="s">
        <v>384</v>
      </c>
      <c r="E173" s="262">
        <v>0.6</v>
      </c>
      <c r="F173" s="544">
        <v>593.17999999999995</v>
      </c>
      <c r="G173" s="675">
        <f t="shared" si="33"/>
        <v>22788012.174199998</v>
      </c>
      <c r="H173" s="952">
        <v>458.42468468782704</v>
      </c>
      <c r="I173" s="142">
        <f t="shared" si="34"/>
        <v>17611159</v>
      </c>
      <c r="J173" s="86">
        <f t="shared" si="35"/>
        <v>229.21234234391352</v>
      </c>
      <c r="K173" s="142">
        <f t="shared" si="36"/>
        <v>10566695.4</v>
      </c>
      <c r="L173" s="266" t="s">
        <v>619</v>
      </c>
      <c r="M173" s="86"/>
      <c r="N173" s="86" t="s">
        <v>4258</v>
      </c>
      <c r="O173" s="87" t="s">
        <v>808</v>
      </c>
      <c r="P173" s="87" t="s">
        <v>808</v>
      </c>
      <c r="Q173" s="951">
        <v>4620</v>
      </c>
      <c r="R173" s="131">
        <v>45545</v>
      </c>
      <c r="S173" s="86" t="s">
        <v>2672</v>
      </c>
    </row>
    <row r="174" spans="1:19">
      <c r="A174" s="14">
        <v>173</v>
      </c>
      <c r="B174" s="885" t="s">
        <v>4205</v>
      </c>
      <c r="C174" s="13" t="s">
        <v>4228</v>
      </c>
      <c r="D174" s="129" t="s">
        <v>384</v>
      </c>
      <c r="E174" s="262">
        <v>0.6</v>
      </c>
      <c r="F174" s="544">
        <v>587.52</v>
      </c>
      <c r="G174" s="675">
        <f t="shared" si="33"/>
        <v>22570573.708799999</v>
      </c>
      <c r="H174" s="952">
        <v>571.25603481195276</v>
      </c>
      <c r="I174" s="142">
        <f t="shared" si="34"/>
        <v>21945766</v>
      </c>
      <c r="J174" s="86">
        <f t="shared" si="35"/>
        <v>285.62801740597638</v>
      </c>
      <c r="K174" s="142">
        <f t="shared" si="36"/>
        <v>13167459.6</v>
      </c>
      <c r="L174" s="266" t="s">
        <v>619</v>
      </c>
      <c r="M174" s="86"/>
      <c r="N174" s="86" t="s">
        <v>4259</v>
      </c>
      <c r="O174" s="87" t="s">
        <v>808</v>
      </c>
      <c r="P174" s="87" t="s">
        <v>808</v>
      </c>
      <c r="Q174" s="951">
        <v>4645</v>
      </c>
      <c r="R174" s="131">
        <v>45579</v>
      </c>
      <c r="S174" s="86" t="s">
        <v>2672</v>
      </c>
    </row>
    <row r="175" spans="1:19">
      <c r="A175" s="14">
        <v>174</v>
      </c>
      <c r="B175" s="885" t="s">
        <v>4206</v>
      </c>
      <c r="C175" s="13" t="s">
        <v>4229</v>
      </c>
      <c r="D175" s="129" t="s">
        <v>384</v>
      </c>
      <c r="E175" s="262">
        <v>0.5</v>
      </c>
      <c r="F175" s="544">
        <v>2933.56</v>
      </c>
      <c r="G175" s="675">
        <f t="shared" si="33"/>
        <v>112697665.1164</v>
      </c>
      <c r="H175" s="952">
        <v>2357.159245109352</v>
      </c>
      <c r="I175" s="142">
        <f t="shared" si="34"/>
        <v>90554256</v>
      </c>
      <c r="J175" s="86">
        <f t="shared" si="35"/>
        <v>1178.579622554676</v>
      </c>
      <c r="K175" s="142">
        <f t="shared" si="36"/>
        <v>45277128</v>
      </c>
      <c r="L175" s="266" t="s">
        <v>619</v>
      </c>
      <c r="M175" s="86"/>
      <c r="N175" s="86" t="s">
        <v>4260</v>
      </c>
      <c r="O175" s="87" t="s">
        <v>808</v>
      </c>
      <c r="P175" s="87" t="s">
        <v>808</v>
      </c>
      <c r="Q175" s="951">
        <v>4646</v>
      </c>
      <c r="R175" s="131">
        <v>45565</v>
      </c>
      <c r="S175" s="86" t="s">
        <v>813</v>
      </c>
    </row>
    <row r="176" spans="1:19">
      <c r="A176" s="14">
        <v>175</v>
      </c>
      <c r="B176" s="885" t="s">
        <v>4205</v>
      </c>
      <c r="C176" s="13" t="s">
        <v>4228</v>
      </c>
      <c r="D176" s="129" t="s">
        <v>384</v>
      </c>
      <c r="E176" s="262">
        <v>0.6</v>
      </c>
      <c r="F176" s="544">
        <v>240.43</v>
      </c>
      <c r="G176" s="675">
        <f t="shared" si="33"/>
        <v>9236524.7767000012</v>
      </c>
      <c r="H176" s="952">
        <v>217.15600693344479</v>
      </c>
      <c r="I176" s="142">
        <f t="shared" si="34"/>
        <v>8342414.9999999991</v>
      </c>
      <c r="J176" s="86">
        <f t="shared" si="35"/>
        <v>108.57800346672239</v>
      </c>
      <c r="K176" s="142">
        <f t="shared" si="36"/>
        <v>5005448.9999999991</v>
      </c>
      <c r="L176" s="266" t="s">
        <v>619</v>
      </c>
      <c r="M176" s="86"/>
      <c r="N176" s="86" t="s">
        <v>4261</v>
      </c>
      <c r="O176" s="87" t="s">
        <v>808</v>
      </c>
      <c r="P176" s="87" t="s">
        <v>808</v>
      </c>
      <c r="Q176" s="951">
        <v>4649</v>
      </c>
      <c r="R176" s="131">
        <v>45576</v>
      </c>
      <c r="S176" s="86" t="s">
        <v>2672</v>
      </c>
    </row>
    <row r="177" spans="1:19">
      <c r="A177" s="14">
        <v>176</v>
      </c>
      <c r="B177" s="885" t="s">
        <v>1410</v>
      </c>
      <c r="C177" s="13" t="s">
        <v>4230</v>
      </c>
      <c r="D177" s="129" t="s">
        <v>4248</v>
      </c>
      <c r="E177" s="262">
        <v>0.55000000000000004</v>
      </c>
      <c r="F177" s="544">
        <v>1721.71</v>
      </c>
      <c r="G177" s="675">
        <f t="shared" si="33"/>
        <v>66142399.339900002</v>
      </c>
      <c r="H177" s="952">
        <v>1367.5848960438809</v>
      </c>
      <c r="I177" s="142">
        <f t="shared" si="34"/>
        <v>52538085</v>
      </c>
      <c r="J177" s="86">
        <f t="shared" si="35"/>
        <v>683.79244802194046</v>
      </c>
      <c r="K177" s="142">
        <f t="shared" si="36"/>
        <v>28895946.750000004</v>
      </c>
      <c r="L177" s="266" t="s">
        <v>619</v>
      </c>
      <c r="M177" s="86"/>
      <c r="N177" s="86" t="s">
        <v>4262</v>
      </c>
      <c r="O177" s="87" t="s">
        <v>808</v>
      </c>
      <c r="P177" s="87" t="s">
        <v>808</v>
      </c>
      <c r="Q177" s="951">
        <v>4650</v>
      </c>
      <c r="R177" s="131">
        <v>45575</v>
      </c>
      <c r="S177" s="86" t="s">
        <v>809</v>
      </c>
    </row>
    <row r="178" spans="1:19">
      <c r="A178" s="14">
        <v>177</v>
      </c>
      <c r="B178" s="885" t="s">
        <v>4207</v>
      </c>
      <c r="C178" s="13" t="s">
        <v>4231</v>
      </c>
      <c r="D178" s="129" t="s">
        <v>384</v>
      </c>
      <c r="E178" s="262">
        <v>0.5</v>
      </c>
      <c r="F178" s="544">
        <v>2752.48</v>
      </c>
      <c r="G178" s="675">
        <f t="shared" si="33"/>
        <v>105741170.89120001</v>
      </c>
      <c r="H178" s="952">
        <v>2218.6437977868472</v>
      </c>
      <c r="I178" s="142">
        <f t="shared" si="34"/>
        <v>85232951</v>
      </c>
      <c r="J178" s="86">
        <f t="shared" si="35"/>
        <v>1109.3218988934236</v>
      </c>
      <c r="K178" s="142">
        <f t="shared" si="36"/>
        <v>42616475.5</v>
      </c>
      <c r="L178" s="266" t="s">
        <v>619</v>
      </c>
      <c r="M178" s="86"/>
      <c r="N178" s="86" t="s">
        <v>4263</v>
      </c>
      <c r="O178" s="87" t="s">
        <v>808</v>
      </c>
      <c r="P178" s="87" t="s">
        <v>808</v>
      </c>
      <c r="Q178" s="951">
        <v>4652</v>
      </c>
      <c r="R178" s="131">
        <v>45575</v>
      </c>
      <c r="S178" s="86" t="s">
        <v>840</v>
      </c>
    </row>
    <row r="179" spans="1:19">
      <c r="A179" s="14">
        <v>178</v>
      </c>
      <c r="B179" s="885" t="s">
        <v>4208</v>
      </c>
      <c r="C179" s="13" t="s">
        <v>4232</v>
      </c>
      <c r="D179" s="129" t="s">
        <v>4248</v>
      </c>
      <c r="E179" s="262">
        <v>0.45</v>
      </c>
      <c r="F179" s="544">
        <v>7278.57</v>
      </c>
      <c r="G179" s="675">
        <f t="shared" si="33"/>
        <v>279618567.33329999</v>
      </c>
      <c r="H179" s="952">
        <v>6007.6402730167538</v>
      </c>
      <c r="I179" s="142">
        <f t="shared" si="34"/>
        <v>230793654</v>
      </c>
      <c r="J179" s="86">
        <f t="shared" si="35"/>
        <v>3003.8201365083769</v>
      </c>
      <c r="K179" s="142">
        <f t="shared" si="36"/>
        <v>103857144.3</v>
      </c>
      <c r="L179" s="266" t="s">
        <v>619</v>
      </c>
      <c r="M179" s="86"/>
      <c r="N179" s="86" t="s">
        <v>4264</v>
      </c>
      <c r="O179" s="87" t="s">
        <v>808</v>
      </c>
      <c r="P179" s="87" t="s">
        <v>808</v>
      </c>
      <c r="Q179" s="951">
        <v>4662</v>
      </c>
      <c r="R179" s="131">
        <v>45643</v>
      </c>
      <c r="S179" s="86" t="s">
        <v>2672</v>
      </c>
    </row>
    <row r="180" spans="1:19">
      <c r="A180" s="14">
        <v>179</v>
      </c>
      <c r="B180" s="885" t="s">
        <v>4209</v>
      </c>
      <c r="C180" s="13" t="s">
        <v>4233</v>
      </c>
      <c r="D180" s="129" t="s">
        <v>384</v>
      </c>
      <c r="E180" s="262">
        <v>0.6</v>
      </c>
      <c r="F180" s="544">
        <v>1549.98</v>
      </c>
      <c r="G180" s="675">
        <f t="shared" si="33"/>
        <v>59545101.166200005</v>
      </c>
      <c r="H180" s="952">
        <v>1233.4022530311695</v>
      </c>
      <c r="I180" s="142">
        <f t="shared" si="34"/>
        <v>47383232</v>
      </c>
      <c r="J180" s="86">
        <f t="shared" si="35"/>
        <v>616.70112651558475</v>
      </c>
      <c r="K180" s="142">
        <f t="shared" si="36"/>
        <v>28429939.199999999</v>
      </c>
      <c r="L180" s="266" t="s">
        <v>619</v>
      </c>
      <c r="M180" s="86"/>
      <c r="N180" s="86" t="s">
        <v>4265</v>
      </c>
      <c r="O180" s="87" t="s">
        <v>808</v>
      </c>
      <c r="P180" s="87" t="s">
        <v>808</v>
      </c>
      <c r="Q180" s="951">
        <v>4663</v>
      </c>
      <c r="R180" s="131">
        <v>45579</v>
      </c>
      <c r="S180" s="86" t="s">
        <v>2672</v>
      </c>
    </row>
    <row r="181" spans="1:19">
      <c r="A181" s="14">
        <v>180</v>
      </c>
      <c r="B181" s="885" t="s">
        <v>4210</v>
      </c>
      <c r="C181" s="13" t="s">
        <v>4234</v>
      </c>
      <c r="D181" s="129" t="s">
        <v>4248</v>
      </c>
      <c r="E181" s="262">
        <v>0.55000000000000004</v>
      </c>
      <c r="F181" s="544">
        <v>7735.63</v>
      </c>
      <c r="G181" s="675">
        <f t="shared" si="33"/>
        <v>297177299.66470003</v>
      </c>
      <c r="H181" s="952">
        <v>7645.2511395437759</v>
      </c>
      <c r="I181" s="142">
        <f t="shared" si="34"/>
        <v>293705243</v>
      </c>
      <c r="J181" s="86">
        <f t="shared" si="35"/>
        <v>3822.625569771888</v>
      </c>
      <c r="K181" s="142">
        <f t="shared" si="36"/>
        <v>161537883.65000001</v>
      </c>
      <c r="L181" s="266" t="s">
        <v>619</v>
      </c>
      <c r="M181" s="86"/>
      <c r="N181" s="86" t="s">
        <v>4266</v>
      </c>
      <c r="O181" s="87" t="s">
        <v>808</v>
      </c>
      <c r="P181" s="87" t="s">
        <v>808</v>
      </c>
      <c r="Q181" s="951">
        <v>4665</v>
      </c>
      <c r="R181" s="131">
        <v>45573</v>
      </c>
      <c r="S181" s="86" t="s">
        <v>840</v>
      </c>
    </row>
    <row r="182" spans="1:19" ht="21">
      <c r="A182" s="14">
        <v>181</v>
      </c>
      <c r="B182" s="885" t="s">
        <v>2690</v>
      </c>
      <c r="C182" s="13" t="s">
        <v>4235</v>
      </c>
      <c r="D182" s="129" t="s">
        <v>384</v>
      </c>
      <c r="E182" s="262">
        <v>0.4</v>
      </c>
      <c r="F182" s="544">
        <v>1013.83</v>
      </c>
      <c r="G182" s="675">
        <f t="shared" si="33"/>
        <v>38947992.822700001</v>
      </c>
      <c r="H182" s="952">
        <v>893.16200849162169</v>
      </c>
      <c r="I182" s="142">
        <f t="shared" si="34"/>
        <v>34312328</v>
      </c>
      <c r="J182" s="86">
        <f t="shared" si="35"/>
        <v>446.58100424581085</v>
      </c>
      <c r="K182" s="142">
        <f t="shared" si="36"/>
        <v>13724931.200000001</v>
      </c>
      <c r="L182" s="266" t="s">
        <v>619</v>
      </c>
      <c r="M182" s="86"/>
      <c r="N182" s="86" t="s">
        <v>4267</v>
      </c>
      <c r="O182" s="87" t="s">
        <v>808</v>
      </c>
      <c r="P182" s="87" t="s">
        <v>808</v>
      </c>
      <c r="Q182" s="951">
        <v>4670</v>
      </c>
      <c r="R182" s="131">
        <v>45595</v>
      </c>
      <c r="S182" s="86" t="s">
        <v>809</v>
      </c>
    </row>
    <row r="183" spans="1:19">
      <c r="A183" s="14">
        <v>182</v>
      </c>
      <c r="B183" s="885" t="s">
        <v>4211</v>
      </c>
      <c r="C183" s="13" t="s">
        <v>4236</v>
      </c>
      <c r="D183" s="129" t="s">
        <v>4248</v>
      </c>
      <c r="E183" s="262">
        <v>0.45</v>
      </c>
      <c r="F183" s="544">
        <v>11091.91</v>
      </c>
      <c r="G183" s="675">
        <f t="shared" si="33"/>
        <v>426114467.97790003</v>
      </c>
      <c r="H183" s="952">
        <v>9019.1322833903705</v>
      </c>
      <c r="I183" s="142">
        <f t="shared" si="34"/>
        <v>346485209.00000006</v>
      </c>
      <c r="J183" s="86">
        <f t="shared" si="35"/>
        <v>4509.5661416951853</v>
      </c>
      <c r="K183" s="142">
        <f t="shared" si="36"/>
        <v>155918344.05000004</v>
      </c>
      <c r="L183" s="266" t="s">
        <v>619</v>
      </c>
      <c r="M183" s="86"/>
      <c r="N183" s="86" t="s">
        <v>4268</v>
      </c>
      <c r="O183" s="87" t="s">
        <v>808</v>
      </c>
      <c r="P183" s="87" t="s">
        <v>808</v>
      </c>
      <c r="Q183" s="951">
        <v>4671</v>
      </c>
      <c r="R183" s="131">
        <v>45615</v>
      </c>
      <c r="S183" s="86" t="s">
        <v>840</v>
      </c>
    </row>
    <row r="184" spans="1:19">
      <c r="A184" s="14">
        <v>183</v>
      </c>
      <c r="B184" s="885" t="s">
        <v>4212</v>
      </c>
      <c r="C184" s="13" t="s">
        <v>4237</v>
      </c>
      <c r="D184" s="129" t="s">
        <v>384</v>
      </c>
      <c r="E184" s="262">
        <v>0.6</v>
      </c>
      <c r="F184" s="544">
        <v>2465.2800000000002</v>
      </c>
      <c r="G184" s="675">
        <f t="shared" si="33"/>
        <v>94707897.52320002</v>
      </c>
      <c r="H184" s="952">
        <v>2042.3819959501975</v>
      </c>
      <c r="I184" s="142">
        <f t="shared" si="34"/>
        <v>78461556</v>
      </c>
      <c r="J184" s="86">
        <f t="shared" si="35"/>
        <v>1021.1909979750988</v>
      </c>
      <c r="K184" s="142">
        <f t="shared" si="36"/>
        <v>47076933.600000001</v>
      </c>
      <c r="L184" s="266" t="s">
        <v>619</v>
      </c>
      <c r="M184" s="687"/>
      <c r="N184" s="86" t="s">
        <v>4269</v>
      </c>
      <c r="O184" s="87" t="s">
        <v>808</v>
      </c>
      <c r="P184" s="87" t="s">
        <v>808</v>
      </c>
      <c r="Q184" s="951">
        <v>4678</v>
      </c>
      <c r="R184" s="697">
        <v>45607</v>
      </c>
      <c r="S184" s="687" t="s">
        <v>2672</v>
      </c>
    </row>
    <row r="185" spans="1:19" ht="21">
      <c r="A185" s="14">
        <v>184</v>
      </c>
      <c r="B185" s="885" t="s">
        <v>3575</v>
      </c>
      <c r="C185" s="13" t="s">
        <v>4131</v>
      </c>
      <c r="D185" s="129" t="s">
        <v>384</v>
      </c>
      <c r="E185" s="262">
        <v>0.7</v>
      </c>
      <c r="F185" s="544">
        <v>839.97</v>
      </c>
      <c r="G185" s="675">
        <f t="shared" si="33"/>
        <v>32268867.099300005</v>
      </c>
      <c r="H185" s="952">
        <v>672.1098824495291</v>
      </c>
      <c r="I185" s="142">
        <f t="shared" si="34"/>
        <v>25820237</v>
      </c>
      <c r="J185" s="86">
        <f t="shared" si="35"/>
        <v>336.05494122476455</v>
      </c>
      <c r="K185" s="142">
        <f t="shared" si="36"/>
        <v>18074165.899999999</v>
      </c>
      <c r="L185" s="266" t="s">
        <v>619</v>
      </c>
      <c r="M185" s="86"/>
      <c r="N185" s="86" t="s">
        <v>4270</v>
      </c>
      <c r="O185" s="87" t="s">
        <v>808</v>
      </c>
      <c r="P185" s="87" t="s">
        <v>808</v>
      </c>
      <c r="Q185" s="951">
        <v>4682</v>
      </c>
      <c r="R185" s="131">
        <v>45595</v>
      </c>
      <c r="S185" s="86" t="s">
        <v>809</v>
      </c>
    </row>
    <row r="186" spans="1:19">
      <c r="A186" s="14">
        <v>185</v>
      </c>
      <c r="B186" s="885" t="s">
        <v>4213</v>
      </c>
      <c r="C186" s="13" t="s">
        <v>4238</v>
      </c>
      <c r="D186" s="129" t="s">
        <v>384</v>
      </c>
      <c r="E186" s="262">
        <v>0.7</v>
      </c>
      <c r="F186" s="544">
        <v>1382.84</v>
      </c>
      <c r="G186" s="675">
        <f t="shared" si="33"/>
        <v>53124135.599600002</v>
      </c>
      <c r="H186" s="952">
        <v>1642.8196963351083</v>
      </c>
      <c r="I186" s="142">
        <f t="shared" si="34"/>
        <v>63111695</v>
      </c>
      <c r="J186" s="86">
        <f t="shared" si="35"/>
        <v>821.40984816755417</v>
      </c>
      <c r="K186" s="142">
        <f t="shared" si="36"/>
        <v>44178186.5</v>
      </c>
      <c r="L186" s="266" t="s">
        <v>619</v>
      </c>
      <c r="M186" s="86"/>
      <c r="N186" s="86" t="s">
        <v>4271</v>
      </c>
      <c r="O186" s="87" t="s">
        <v>808</v>
      </c>
      <c r="P186" s="87" t="s">
        <v>808</v>
      </c>
      <c r="Q186" s="951">
        <v>4685</v>
      </c>
      <c r="R186" s="131">
        <v>45528</v>
      </c>
      <c r="S186" s="86" t="s">
        <v>813</v>
      </c>
    </row>
    <row r="187" spans="1:19">
      <c r="A187" s="14">
        <v>186</v>
      </c>
      <c r="B187" s="885" t="s">
        <v>4214</v>
      </c>
      <c r="C187" s="13" t="s">
        <v>4239</v>
      </c>
      <c r="D187" s="129" t="s">
        <v>384</v>
      </c>
      <c r="E187" s="262">
        <v>0.8</v>
      </c>
      <c r="F187" s="544">
        <v>3527.48</v>
      </c>
      <c r="G187" s="675">
        <f t="shared" si="33"/>
        <v>135514105.64120001</v>
      </c>
      <c r="H187" s="952">
        <v>2672.3362684291642</v>
      </c>
      <c r="I187" s="142">
        <f t="shared" si="34"/>
        <v>102662314</v>
      </c>
      <c r="J187" s="86">
        <f t="shared" si="35"/>
        <v>1336.1681342145821</v>
      </c>
      <c r="K187" s="142">
        <f t="shared" si="36"/>
        <v>82129851.200000003</v>
      </c>
      <c r="L187" s="266" t="s">
        <v>619</v>
      </c>
      <c r="M187" s="86"/>
      <c r="N187" s="86" t="s">
        <v>4272</v>
      </c>
      <c r="O187" s="87" t="s">
        <v>808</v>
      </c>
      <c r="P187" s="87" t="s">
        <v>808</v>
      </c>
      <c r="Q187" s="951">
        <v>4688</v>
      </c>
      <c r="R187" s="131">
        <v>45595</v>
      </c>
      <c r="S187" s="86" t="s">
        <v>813</v>
      </c>
    </row>
    <row r="188" spans="1:19">
      <c r="A188" s="14">
        <v>187</v>
      </c>
      <c r="B188" s="885" t="s">
        <v>4215</v>
      </c>
      <c r="C188" s="13" t="s">
        <v>4240</v>
      </c>
      <c r="D188" s="129" t="s">
        <v>384</v>
      </c>
      <c r="E188" s="262">
        <v>0.5</v>
      </c>
      <c r="F188" s="544">
        <v>1508.84</v>
      </c>
      <c r="G188" s="675">
        <f t="shared" si="33"/>
        <v>57964638.5396</v>
      </c>
      <c r="H188" s="952">
        <v>1256.17587043548</v>
      </c>
      <c r="I188" s="142">
        <f t="shared" si="34"/>
        <v>48258119</v>
      </c>
      <c r="J188" s="86">
        <f t="shared" si="35"/>
        <v>628.08793521773998</v>
      </c>
      <c r="K188" s="142">
        <f t="shared" si="36"/>
        <v>24129059.5</v>
      </c>
      <c r="L188" s="266" t="s">
        <v>619</v>
      </c>
      <c r="M188" s="86"/>
      <c r="N188" s="86" t="s">
        <v>4273</v>
      </c>
      <c r="O188" s="87" t="s">
        <v>808</v>
      </c>
      <c r="P188" s="87" t="s">
        <v>808</v>
      </c>
      <c r="Q188" s="951">
        <v>4689</v>
      </c>
      <c r="R188" s="131">
        <v>45618</v>
      </c>
      <c r="S188" s="86" t="s">
        <v>2672</v>
      </c>
    </row>
    <row r="189" spans="1:19">
      <c r="A189" s="14">
        <v>188</v>
      </c>
      <c r="B189" s="885" t="s">
        <v>4215</v>
      </c>
      <c r="C189" s="13" t="s">
        <v>4240</v>
      </c>
      <c r="D189" s="129" t="s">
        <v>384</v>
      </c>
      <c r="E189" s="262">
        <v>0.5</v>
      </c>
      <c r="F189" s="544">
        <v>1425.16</v>
      </c>
      <c r="G189" s="675">
        <f t="shared" si="33"/>
        <v>54749929.920400009</v>
      </c>
      <c r="H189" s="952">
        <v>1190.2485091766105</v>
      </c>
      <c r="I189" s="142">
        <f t="shared" si="34"/>
        <v>45725408</v>
      </c>
      <c r="J189" s="86">
        <f t="shared" si="35"/>
        <v>595.12425458830523</v>
      </c>
      <c r="K189" s="142">
        <f t="shared" si="36"/>
        <v>22862704</v>
      </c>
      <c r="L189" s="266" t="s">
        <v>619</v>
      </c>
      <c r="M189" s="86"/>
      <c r="N189" s="86" t="s">
        <v>4274</v>
      </c>
      <c r="O189" s="87" t="s">
        <v>808</v>
      </c>
      <c r="P189" s="87" t="s">
        <v>808</v>
      </c>
      <c r="Q189" s="951">
        <v>4690</v>
      </c>
      <c r="R189" s="131">
        <v>45595</v>
      </c>
      <c r="S189" s="86" t="s">
        <v>2672</v>
      </c>
    </row>
    <row r="190" spans="1:19" ht="21">
      <c r="A190" s="14">
        <v>189</v>
      </c>
      <c r="B190" s="885" t="s">
        <v>4216</v>
      </c>
      <c r="C190" s="13" t="s">
        <v>4241</v>
      </c>
      <c r="D190" s="129" t="s">
        <v>384</v>
      </c>
      <c r="E190" s="262">
        <v>0.5</v>
      </c>
      <c r="F190" s="544">
        <v>3241.2</v>
      </c>
      <c r="G190" s="675">
        <f t="shared" si="33"/>
        <v>124516175.62800001</v>
      </c>
      <c r="H190" s="952">
        <v>2394.4100858246766</v>
      </c>
      <c r="I190" s="142">
        <f t="shared" si="34"/>
        <v>91985310</v>
      </c>
      <c r="J190" s="86">
        <f t="shared" si="35"/>
        <v>1197.2050429123383</v>
      </c>
      <c r="K190" s="142">
        <f t="shared" si="36"/>
        <v>45992655</v>
      </c>
      <c r="L190" s="266" t="s">
        <v>619</v>
      </c>
      <c r="M190" s="86"/>
      <c r="N190" s="86" t="s">
        <v>4275</v>
      </c>
      <c r="O190" s="87" t="s">
        <v>808</v>
      </c>
      <c r="P190" s="87" t="s">
        <v>808</v>
      </c>
      <c r="Q190" s="951">
        <v>4691</v>
      </c>
      <c r="R190" s="131">
        <v>45623</v>
      </c>
      <c r="S190" s="86" t="s">
        <v>2672</v>
      </c>
    </row>
    <row r="191" spans="1:19">
      <c r="A191" s="14">
        <v>190</v>
      </c>
      <c r="B191" s="885" t="s">
        <v>4217</v>
      </c>
      <c r="C191" s="13" t="s">
        <v>4242</v>
      </c>
      <c r="D191" s="129" t="s">
        <v>384</v>
      </c>
      <c r="E191" s="262">
        <v>0.7</v>
      </c>
      <c r="F191" s="544">
        <v>2742.64</v>
      </c>
      <c r="G191" s="675">
        <f t="shared" si="33"/>
        <v>105363150.66160001</v>
      </c>
      <c r="H191" s="952">
        <v>1894.2830056415582</v>
      </c>
      <c r="I191" s="142">
        <f t="shared" si="34"/>
        <v>72772083</v>
      </c>
      <c r="J191" s="86">
        <f t="shared" si="35"/>
        <v>947.14150282077912</v>
      </c>
      <c r="K191" s="142">
        <f t="shared" si="36"/>
        <v>50940458.099999994</v>
      </c>
      <c r="L191" s="266" t="s">
        <v>619</v>
      </c>
      <c r="M191" s="86"/>
      <c r="N191" s="86" t="s">
        <v>4276</v>
      </c>
      <c r="O191" s="87" t="s">
        <v>808</v>
      </c>
      <c r="P191" s="87" t="s">
        <v>808</v>
      </c>
      <c r="Q191" s="951">
        <v>4692</v>
      </c>
      <c r="R191" s="131">
        <v>45610</v>
      </c>
      <c r="S191" s="86" t="s">
        <v>809</v>
      </c>
    </row>
    <row r="192" spans="1:19">
      <c r="A192" s="14">
        <v>191</v>
      </c>
      <c r="B192" s="885" t="s">
        <v>3688</v>
      </c>
      <c r="C192" s="13" t="s">
        <v>3673</v>
      </c>
      <c r="D192" s="129" t="s">
        <v>384</v>
      </c>
      <c r="E192" s="262">
        <v>0.7</v>
      </c>
      <c r="F192" s="544">
        <v>1016.56</v>
      </c>
      <c r="G192" s="675">
        <f t="shared" si="33"/>
        <v>39052870.386399999</v>
      </c>
      <c r="H192" s="952">
        <v>832.17742080330186</v>
      </c>
      <c r="I192" s="142">
        <f t="shared" si="34"/>
        <v>31969502</v>
      </c>
      <c r="J192" s="86">
        <f t="shared" si="35"/>
        <v>416.08871040165093</v>
      </c>
      <c r="K192" s="142">
        <f t="shared" si="36"/>
        <v>22378651.399999999</v>
      </c>
      <c r="L192" s="266" t="s">
        <v>619</v>
      </c>
      <c r="M192" s="86"/>
      <c r="N192" s="86" t="s">
        <v>4277</v>
      </c>
      <c r="O192" s="87" t="s">
        <v>808</v>
      </c>
      <c r="P192" s="87" t="s">
        <v>808</v>
      </c>
      <c r="Q192" s="951">
        <v>4694</v>
      </c>
      <c r="R192" s="131">
        <v>45614</v>
      </c>
      <c r="S192" s="86" t="s">
        <v>809</v>
      </c>
    </row>
    <row r="193" spans="1:19" ht="21">
      <c r="A193" s="14">
        <v>192</v>
      </c>
      <c r="B193" s="885" t="s">
        <v>4218</v>
      </c>
      <c r="C193" s="13" t="s">
        <v>4243</v>
      </c>
      <c r="D193" s="129" t="s">
        <v>4248</v>
      </c>
      <c r="E193" s="262">
        <v>0.5</v>
      </c>
      <c r="F193" s="544">
        <v>2699.58</v>
      </c>
      <c r="G193" s="675">
        <f t="shared" si="33"/>
        <v>103708927.9902</v>
      </c>
      <c r="H193" s="952">
        <v>2242.4308028619853</v>
      </c>
      <c r="I193" s="142">
        <f t="shared" si="34"/>
        <v>86146769</v>
      </c>
      <c r="J193" s="86">
        <f t="shared" si="35"/>
        <v>1121.2154014309926</v>
      </c>
      <c r="K193" s="142">
        <f t="shared" si="36"/>
        <v>43073384.5</v>
      </c>
      <c r="L193" s="266" t="s">
        <v>619</v>
      </c>
      <c r="M193" s="86"/>
      <c r="N193" s="86" t="s">
        <v>4278</v>
      </c>
      <c r="O193" s="87" t="s">
        <v>808</v>
      </c>
      <c r="P193" s="87" t="s">
        <v>808</v>
      </c>
      <c r="Q193" s="951">
        <v>4700</v>
      </c>
      <c r="R193" s="131">
        <v>45624</v>
      </c>
      <c r="S193" s="86" t="s">
        <v>2672</v>
      </c>
    </row>
    <row r="194" spans="1:19">
      <c r="A194" s="14">
        <v>193</v>
      </c>
      <c r="B194" s="885" t="s">
        <v>4219</v>
      </c>
      <c r="C194" s="13" t="s">
        <v>4244</v>
      </c>
      <c r="D194" s="129" t="s">
        <v>384</v>
      </c>
      <c r="E194" s="262">
        <v>0.7</v>
      </c>
      <c r="F194" s="544">
        <v>1520.79</v>
      </c>
      <c r="G194" s="675">
        <f t="shared" si="33"/>
        <v>58423717.985100001</v>
      </c>
      <c r="H194" s="952">
        <v>1270.0995322605877</v>
      </c>
      <c r="I194" s="142">
        <f t="shared" si="34"/>
        <v>48793020</v>
      </c>
      <c r="J194" s="86">
        <f t="shared" si="35"/>
        <v>635.04976613029385</v>
      </c>
      <c r="K194" s="142">
        <f t="shared" si="36"/>
        <v>34155114</v>
      </c>
      <c r="L194" s="266" t="s">
        <v>619</v>
      </c>
      <c r="M194" s="86"/>
      <c r="N194" s="86" t="s">
        <v>4279</v>
      </c>
      <c r="O194" s="87" t="s">
        <v>808</v>
      </c>
      <c r="P194" s="87" t="s">
        <v>808</v>
      </c>
      <c r="Q194" s="951">
        <v>4703</v>
      </c>
      <c r="R194" s="131">
        <v>45649</v>
      </c>
      <c r="S194" s="86" t="s">
        <v>2672</v>
      </c>
    </row>
    <row r="195" spans="1:19">
      <c r="A195" s="14">
        <v>194</v>
      </c>
      <c r="B195" s="885" t="s">
        <v>3112</v>
      </c>
      <c r="C195" s="13" t="s">
        <v>3218</v>
      </c>
      <c r="D195" s="129" t="s">
        <v>384</v>
      </c>
      <c r="E195" s="262">
        <v>0.7</v>
      </c>
      <c r="F195" s="544">
        <v>1520.79</v>
      </c>
      <c r="G195" s="675">
        <f t="shared" si="33"/>
        <v>58423717.985100001</v>
      </c>
      <c r="H195" s="952">
        <v>1801.0595134562607</v>
      </c>
      <c r="I195" s="142">
        <f t="shared" si="34"/>
        <v>69190745</v>
      </c>
      <c r="J195" s="86">
        <f t="shared" si="35"/>
        <v>900.52975672813034</v>
      </c>
      <c r="K195" s="142">
        <f t="shared" si="36"/>
        <v>48433521.5</v>
      </c>
      <c r="L195" s="266" t="s">
        <v>619</v>
      </c>
      <c r="M195" s="687"/>
      <c r="N195" s="86" t="s">
        <v>4279</v>
      </c>
      <c r="O195" s="87" t="s">
        <v>808</v>
      </c>
      <c r="P195" s="87" t="s">
        <v>808</v>
      </c>
      <c r="Q195" s="951">
        <v>4704</v>
      </c>
      <c r="R195" s="697">
        <v>45649</v>
      </c>
      <c r="S195" s="687" t="s">
        <v>2672</v>
      </c>
    </row>
    <row r="196" spans="1:19">
      <c r="A196" s="14">
        <v>195</v>
      </c>
      <c r="B196" s="885" t="s">
        <v>4220</v>
      </c>
      <c r="C196" s="13" t="s">
        <v>4245</v>
      </c>
      <c r="D196" s="129" t="s">
        <v>384</v>
      </c>
      <c r="E196" s="262">
        <v>0.8</v>
      </c>
      <c r="F196" s="544">
        <v>2324.4699999999998</v>
      </c>
      <c r="G196" s="675">
        <f t="shared" si="33"/>
        <v>89298443.404300004</v>
      </c>
      <c r="H196" s="952">
        <v>1923.9454258032119</v>
      </c>
      <c r="I196" s="142">
        <f t="shared" si="34"/>
        <v>73911615</v>
      </c>
      <c r="J196" s="86">
        <f t="shared" si="35"/>
        <v>961.97271290160597</v>
      </c>
      <c r="K196" s="142">
        <f t="shared" si="36"/>
        <v>59129292</v>
      </c>
      <c r="L196" s="266" t="s">
        <v>619</v>
      </c>
      <c r="M196" s="86"/>
      <c r="N196" s="86" t="s">
        <v>4280</v>
      </c>
      <c r="O196" s="87" t="s">
        <v>808</v>
      </c>
      <c r="P196" s="87" t="s">
        <v>808</v>
      </c>
      <c r="Q196" s="951">
        <v>4706</v>
      </c>
      <c r="R196" s="131">
        <v>45636</v>
      </c>
      <c r="S196" s="86" t="s">
        <v>2672</v>
      </c>
    </row>
    <row r="197" spans="1:19">
      <c r="A197" s="14">
        <v>196</v>
      </c>
      <c r="B197" s="885" t="s">
        <v>4221</v>
      </c>
      <c r="C197" s="13" t="s">
        <v>4246</v>
      </c>
      <c r="D197" s="129" t="s">
        <v>384</v>
      </c>
      <c r="E197" s="262">
        <v>0.5</v>
      </c>
      <c r="F197" s="544">
        <v>2436.17</v>
      </c>
      <c r="G197" s="675">
        <f t="shared" si="33"/>
        <v>93589587.677300006</v>
      </c>
      <c r="H197" s="952">
        <v>2024.0475689082009</v>
      </c>
      <c r="I197" s="142">
        <f t="shared" si="34"/>
        <v>77757208</v>
      </c>
      <c r="J197" s="86">
        <f t="shared" si="35"/>
        <v>1012.0237844541005</v>
      </c>
      <c r="K197" s="142">
        <f t="shared" si="36"/>
        <v>38878604</v>
      </c>
      <c r="L197" s="266" t="s">
        <v>619</v>
      </c>
      <c r="M197" s="86"/>
      <c r="N197" s="86" t="s">
        <v>4281</v>
      </c>
      <c r="O197" s="87" t="s">
        <v>808</v>
      </c>
      <c r="P197" s="87" t="s">
        <v>808</v>
      </c>
      <c r="Q197" s="951">
        <v>4708</v>
      </c>
      <c r="R197" s="131">
        <v>45635</v>
      </c>
      <c r="S197" s="86" t="s">
        <v>2672</v>
      </c>
    </row>
    <row r="198" spans="1:19" ht="21">
      <c r="A198" s="14">
        <v>197</v>
      </c>
      <c r="B198" s="885" t="s">
        <v>4222</v>
      </c>
      <c r="C198" s="13" t="s">
        <v>4247</v>
      </c>
      <c r="D198" s="129" t="s">
        <v>384</v>
      </c>
      <c r="E198" s="262">
        <v>0.7</v>
      </c>
      <c r="F198" s="544">
        <v>2521.35</v>
      </c>
      <c r="G198" s="675">
        <f t="shared" si="33"/>
        <v>96861921.331500009</v>
      </c>
      <c r="H198" s="952">
        <v>1874.1736729530835</v>
      </c>
      <c r="I198" s="142">
        <f t="shared" si="34"/>
        <v>71999549</v>
      </c>
      <c r="J198" s="86">
        <f t="shared" si="35"/>
        <v>937.08683647654175</v>
      </c>
      <c r="K198" s="142">
        <f t="shared" si="36"/>
        <v>50399684.299999997</v>
      </c>
      <c r="L198" s="266" t="s">
        <v>619</v>
      </c>
      <c r="M198" s="86"/>
      <c r="N198" s="86" t="s">
        <v>4282</v>
      </c>
      <c r="O198" s="87" t="s">
        <v>808</v>
      </c>
      <c r="P198" s="87" t="s">
        <v>808</v>
      </c>
      <c r="Q198" s="951">
        <v>4729</v>
      </c>
      <c r="R198" s="131">
        <v>45650</v>
      </c>
      <c r="S198" s="86" t="s">
        <v>2672</v>
      </c>
    </row>
    <row r="199" spans="1:19" ht="15" customHeight="1">
      <c r="A199" s="14">
        <v>198</v>
      </c>
      <c r="B199" s="885" t="s">
        <v>2852</v>
      </c>
      <c r="C199" s="13" t="s">
        <v>2835</v>
      </c>
      <c r="D199" s="129" t="s">
        <v>384</v>
      </c>
      <c r="E199" s="262">
        <v>0.5</v>
      </c>
      <c r="F199" s="544">
        <v>38404.32</v>
      </c>
      <c r="G199" s="675">
        <f t="shared" si="33"/>
        <v>1475366856.1008</v>
      </c>
      <c r="H199" s="952">
        <v>1761.784240131047</v>
      </c>
      <c r="I199" s="142">
        <f t="shared" si="34"/>
        <v>67681919</v>
      </c>
      <c r="J199" s="86">
        <f t="shared" si="35"/>
        <v>880.8921200655235</v>
      </c>
      <c r="K199" s="142">
        <f t="shared" si="36"/>
        <v>33840959.5</v>
      </c>
      <c r="L199" s="266" t="s">
        <v>619</v>
      </c>
      <c r="M199" s="86"/>
      <c r="N199" s="77" t="s">
        <v>4283</v>
      </c>
      <c r="O199" s="87" t="s">
        <v>808</v>
      </c>
      <c r="P199" s="87" t="s">
        <v>808</v>
      </c>
      <c r="Q199" s="951">
        <v>4743</v>
      </c>
      <c r="R199" s="131">
        <v>45652</v>
      </c>
      <c r="S199" s="86" t="s">
        <v>809</v>
      </c>
    </row>
    <row r="216" spans="1:24" ht="14.5">
      <c r="B216" s="127" t="s">
        <v>4194</v>
      </c>
      <c r="N216"/>
    </row>
    <row r="217" spans="1:24" ht="14.5">
      <c r="B217" s="269">
        <v>38416.69</v>
      </c>
      <c r="N217"/>
    </row>
    <row r="218" spans="1:24" ht="14.5">
      <c r="B218" s="270"/>
      <c r="N218"/>
    </row>
    <row r="219" spans="1:24" ht="14.5">
      <c r="B219" s="270"/>
      <c r="N219"/>
    </row>
    <row r="221" spans="1:24" ht="14.5">
      <c r="N221"/>
    </row>
    <row r="222" spans="1:24" ht="42">
      <c r="A222" s="253" t="s">
        <v>783</v>
      </c>
      <c r="B222" s="253" t="s">
        <v>784</v>
      </c>
      <c r="C222" s="253" t="s">
        <v>785</v>
      </c>
      <c r="D222" s="254" t="s">
        <v>786</v>
      </c>
      <c r="E222" s="254" t="s">
        <v>787</v>
      </c>
      <c r="F222" s="253" t="s">
        <v>788</v>
      </c>
      <c r="G222" s="253" t="s">
        <v>789</v>
      </c>
      <c r="H222" s="253" t="s">
        <v>790</v>
      </c>
      <c r="I222" s="253" t="s">
        <v>791</v>
      </c>
      <c r="J222" s="253" t="s">
        <v>792</v>
      </c>
      <c r="K222" s="129" t="s">
        <v>793</v>
      </c>
      <c r="L222" s="253" t="s">
        <v>794</v>
      </c>
      <c r="M222" s="255" t="s">
        <v>795</v>
      </c>
      <c r="N222" s="256" t="s">
        <v>796</v>
      </c>
      <c r="O222" s="257" t="s">
        <v>797</v>
      </c>
      <c r="P222" s="253" t="s">
        <v>798</v>
      </c>
      <c r="Q222" s="129" t="s">
        <v>799</v>
      </c>
      <c r="R222" s="253" t="s">
        <v>800</v>
      </c>
      <c r="S222" s="253" t="s">
        <v>801</v>
      </c>
    </row>
    <row r="223" spans="1:24" s="12" customFormat="1" ht="36" customHeight="1">
      <c r="A223" s="77">
        <v>11</v>
      </c>
      <c r="B223" s="77" t="s">
        <v>855</v>
      </c>
      <c r="C223" s="77" t="s">
        <v>856</v>
      </c>
      <c r="D223" s="130" t="s">
        <v>384</v>
      </c>
      <c r="E223" s="262">
        <v>0.5</v>
      </c>
      <c r="F223" s="263">
        <v>868.63777589739084</v>
      </c>
      <c r="G223" s="259">
        <f t="shared" ref="G223:G254" si="37">+F223*$B$217</f>
        <v>33370188.158939537</v>
      </c>
      <c r="H223" s="86">
        <v>150.87</v>
      </c>
      <c r="I223" s="136"/>
      <c r="J223" s="259">
        <f t="shared" ref="J223:J233" si="38">+H223*$E$225</f>
        <v>75.435000000000002</v>
      </c>
      <c r="K223" s="136">
        <f t="shared" ref="K223:K254" si="39">+I223*E223</f>
        <v>0</v>
      </c>
      <c r="L223" s="260" t="s">
        <v>619</v>
      </c>
      <c r="M223" s="265" t="s">
        <v>3125</v>
      </c>
      <c r="N223" s="726" t="s">
        <v>3123</v>
      </c>
      <c r="O223" s="625" t="s">
        <v>808</v>
      </c>
      <c r="P223" s="267" t="s">
        <v>808</v>
      </c>
      <c r="Q223" s="654">
        <v>3870</v>
      </c>
      <c r="R223" s="80">
        <v>44617</v>
      </c>
      <c r="S223" s="77" t="s">
        <v>813</v>
      </c>
      <c r="T223" s="77" t="s">
        <v>810</v>
      </c>
      <c r="U223" s="77">
        <v>37</v>
      </c>
      <c r="V223" s="77">
        <v>11.55</v>
      </c>
      <c r="W223" s="77">
        <v>4.45</v>
      </c>
      <c r="X223" s="77">
        <f>+W223+V223</f>
        <v>16</v>
      </c>
    </row>
    <row r="224" spans="1:24" s="12" customFormat="1" ht="36" customHeight="1">
      <c r="A224" s="77">
        <v>12</v>
      </c>
      <c r="B224" s="77" t="s">
        <v>855</v>
      </c>
      <c r="C224" s="77" t="s">
        <v>856</v>
      </c>
      <c r="D224" s="130" t="s">
        <v>384</v>
      </c>
      <c r="E224" s="262">
        <v>0.5</v>
      </c>
      <c r="F224" s="263">
        <v>865.38159499448932</v>
      </c>
      <c r="G224" s="259">
        <f t="shared" si="37"/>
        <v>33245096.466608848</v>
      </c>
      <c r="H224" s="86">
        <v>3652.99</v>
      </c>
      <c r="I224" s="136"/>
      <c r="J224" s="259">
        <f t="shared" si="38"/>
        <v>1826.4949999999999</v>
      </c>
      <c r="K224" s="136">
        <f t="shared" si="39"/>
        <v>0</v>
      </c>
      <c r="L224" s="260" t="s">
        <v>619</v>
      </c>
      <c r="M224" s="265" t="s">
        <v>3126</v>
      </c>
      <c r="N224" s="475" t="s">
        <v>3124</v>
      </c>
      <c r="O224" s="625" t="s">
        <v>808</v>
      </c>
      <c r="P224" s="267" t="s">
        <v>808</v>
      </c>
      <c r="Q224" s="654">
        <v>3871</v>
      </c>
      <c r="R224" s="80">
        <v>44617</v>
      </c>
      <c r="S224" s="77" t="s">
        <v>813</v>
      </c>
      <c r="T224" s="77" t="s">
        <v>810</v>
      </c>
      <c r="U224" s="77">
        <v>37</v>
      </c>
      <c r="V224" s="77">
        <v>11.55</v>
      </c>
      <c r="W224" s="77">
        <v>4.45</v>
      </c>
      <c r="X224" s="77">
        <f>+W224+V224</f>
        <v>16</v>
      </c>
    </row>
    <row r="225" spans="1:24" s="157" customFormat="1" ht="19.5" customHeight="1">
      <c r="A225" s="13">
        <v>1</v>
      </c>
      <c r="B225" s="13" t="s">
        <v>386</v>
      </c>
      <c r="C225" s="13" t="s">
        <v>807</v>
      </c>
      <c r="D225" s="129" t="s">
        <v>384</v>
      </c>
      <c r="E225" s="670">
        <v>0.5</v>
      </c>
      <c r="F225" s="671">
        <v>5286.48</v>
      </c>
      <c r="G225" s="168">
        <f t="shared" si="37"/>
        <v>203089063.35119998</v>
      </c>
      <c r="H225" s="671"/>
      <c r="I225" s="645"/>
      <c r="J225" s="667">
        <f t="shared" si="38"/>
        <v>0</v>
      </c>
      <c r="K225" s="645">
        <f t="shared" si="39"/>
        <v>0</v>
      </c>
      <c r="L225" s="668" t="s">
        <v>3565</v>
      </c>
      <c r="M225" s="166" t="s">
        <v>3565</v>
      </c>
      <c r="N225" s="261" t="s">
        <v>3663</v>
      </c>
      <c r="O225" s="38" t="s">
        <v>808</v>
      </c>
      <c r="P225" s="38" t="s">
        <v>808</v>
      </c>
      <c r="Q225" s="882">
        <v>3847</v>
      </c>
      <c r="R225" s="42">
        <v>44610</v>
      </c>
      <c r="S225" s="13" t="s">
        <v>809</v>
      </c>
      <c r="T225" s="100" t="s">
        <v>810</v>
      </c>
      <c r="U225" s="520">
        <v>50</v>
      </c>
      <c r="V225" s="100">
        <v>9.0500000000000007</v>
      </c>
      <c r="W225" s="100">
        <v>4.45</v>
      </c>
      <c r="X225" s="100">
        <f>+W225+V225</f>
        <v>13.5</v>
      </c>
    </row>
    <row r="226" spans="1:24" s="157" customFormat="1" ht="19.5" customHeight="1">
      <c r="A226" s="13">
        <v>2</v>
      </c>
      <c r="B226" s="13" t="s">
        <v>387</v>
      </c>
      <c r="C226" s="13" t="s">
        <v>811</v>
      </c>
      <c r="D226" s="129" t="s">
        <v>384</v>
      </c>
      <c r="E226" s="670">
        <v>0.8</v>
      </c>
      <c r="F226" s="671">
        <v>814.2</v>
      </c>
      <c r="G226" s="168">
        <f t="shared" si="37"/>
        <v>31278868.998000003</v>
      </c>
      <c r="H226" s="671"/>
      <c r="I226" s="645"/>
      <c r="J226" s="667">
        <f t="shared" si="38"/>
        <v>0</v>
      </c>
      <c r="K226" s="645">
        <f t="shared" si="39"/>
        <v>0</v>
      </c>
      <c r="L226" s="668" t="s">
        <v>3565</v>
      </c>
      <c r="M226" s="827">
        <v>45813</v>
      </c>
      <c r="N226" s="261" t="s">
        <v>812</v>
      </c>
      <c r="O226" s="669" t="s">
        <v>808</v>
      </c>
      <c r="P226" s="38" t="s">
        <v>808</v>
      </c>
      <c r="Q226" s="98">
        <v>3883</v>
      </c>
      <c r="R226" s="42">
        <v>44635</v>
      </c>
      <c r="S226" s="13" t="s">
        <v>813</v>
      </c>
      <c r="T226" s="13" t="s">
        <v>810</v>
      </c>
      <c r="U226" s="13">
        <v>37</v>
      </c>
      <c r="V226" s="13">
        <v>11.55</v>
      </c>
      <c r="W226" s="13">
        <v>4.45</v>
      </c>
      <c r="X226" s="13">
        <f>+W226+V226</f>
        <v>16</v>
      </c>
    </row>
    <row r="227" spans="1:24" s="157" customFormat="1" ht="19.5" customHeight="1">
      <c r="A227" s="13">
        <v>3</v>
      </c>
      <c r="B227" s="13" t="s">
        <v>388</v>
      </c>
      <c r="C227" s="13" t="s">
        <v>814</v>
      </c>
      <c r="D227" s="129" t="s">
        <v>384</v>
      </c>
      <c r="E227" s="670">
        <v>0.7</v>
      </c>
      <c r="F227" s="671">
        <v>2115.3300319794998</v>
      </c>
      <c r="G227" s="168">
        <f t="shared" si="37"/>
        <v>81263978.086246535</v>
      </c>
      <c r="H227" s="671"/>
      <c r="I227" s="645"/>
      <c r="J227" s="667">
        <f t="shared" si="38"/>
        <v>0</v>
      </c>
      <c r="K227" s="645">
        <f t="shared" si="39"/>
        <v>0</v>
      </c>
      <c r="L227" s="668" t="s">
        <v>3565</v>
      </c>
      <c r="M227" s="827" t="s">
        <v>3664</v>
      </c>
      <c r="N227" s="261" t="s">
        <v>815</v>
      </c>
      <c r="O227" s="669" t="s">
        <v>808</v>
      </c>
      <c r="P227" s="38" t="s">
        <v>808</v>
      </c>
      <c r="Q227" s="98">
        <v>3887</v>
      </c>
      <c r="R227" s="42">
        <v>44645</v>
      </c>
      <c r="S227" s="13" t="s">
        <v>813</v>
      </c>
      <c r="T227" s="13" t="s">
        <v>810</v>
      </c>
      <c r="U227" s="13">
        <v>37</v>
      </c>
      <c r="V227" s="13">
        <v>11.05</v>
      </c>
      <c r="W227" s="13">
        <v>4.45</v>
      </c>
      <c r="X227" s="13">
        <v>15.5</v>
      </c>
    </row>
    <row r="228" spans="1:24" s="157" customFormat="1" ht="19.5" customHeight="1">
      <c r="A228" s="13">
        <v>4</v>
      </c>
      <c r="B228" s="13" t="s">
        <v>389</v>
      </c>
      <c r="C228" s="13" t="s">
        <v>816</v>
      </c>
      <c r="D228" s="129" t="s">
        <v>384</v>
      </c>
      <c r="E228" s="670">
        <v>0.5</v>
      </c>
      <c r="F228" s="671">
        <v>6170.18</v>
      </c>
      <c r="G228" s="168">
        <f t="shared" si="37"/>
        <v>237037892.30420002</v>
      </c>
      <c r="H228" s="671"/>
      <c r="I228" s="645"/>
      <c r="J228" s="667">
        <f t="shared" si="38"/>
        <v>0</v>
      </c>
      <c r="K228" s="645">
        <f t="shared" si="39"/>
        <v>0</v>
      </c>
      <c r="L228" s="668" t="s">
        <v>3565</v>
      </c>
      <c r="M228" s="827" t="s">
        <v>3665</v>
      </c>
      <c r="N228" s="261" t="s">
        <v>817</v>
      </c>
      <c r="O228" s="669" t="s">
        <v>808</v>
      </c>
      <c r="P228" s="38" t="s">
        <v>808</v>
      </c>
      <c r="Q228" s="98">
        <v>3885</v>
      </c>
      <c r="R228" s="42">
        <v>44649</v>
      </c>
      <c r="S228" s="13" t="s">
        <v>813</v>
      </c>
      <c r="T228" s="13" t="s">
        <v>810</v>
      </c>
      <c r="U228" s="13">
        <v>38</v>
      </c>
      <c r="V228" s="13">
        <v>9.5500000000000007</v>
      </c>
      <c r="W228" s="13">
        <v>4.45</v>
      </c>
      <c r="X228" s="13">
        <f>+W228+V228</f>
        <v>14</v>
      </c>
    </row>
    <row r="229" spans="1:24" s="27" customFormat="1" ht="19.5" customHeight="1">
      <c r="A229" s="13">
        <v>5</v>
      </c>
      <c r="B229" s="14" t="s">
        <v>390</v>
      </c>
      <c r="C229" s="13" t="s">
        <v>818</v>
      </c>
      <c r="D229" s="129" t="s">
        <v>384</v>
      </c>
      <c r="E229" s="670">
        <v>0.5</v>
      </c>
      <c r="F229" s="672">
        <v>757.0881333970184</v>
      </c>
      <c r="G229" s="645">
        <f t="shared" si="37"/>
        <v>29084820.123391904</v>
      </c>
      <c r="H229" s="671">
        <v>540.23</v>
      </c>
      <c r="I229" s="645"/>
      <c r="J229" s="667">
        <f t="shared" si="38"/>
        <v>270.11500000000001</v>
      </c>
      <c r="K229" s="645">
        <f t="shared" si="39"/>
        <v>0</v>
      </c>
      <c r="L229" s="668" t="s">
        <v>3565</v>
      </c>
      <c r="M229" s="673" t="s">
        <v>3565</v>
      </c>
      <c r="N229" s="261" t="s">
        <v>820</v>
      </c>
      <c r="O229" s="669" t="s">
        <v>808</v>
      </c>
      <c r="P229" s="38" t="s">
        <v>808</v>
      </c>
      <c r="Q229" s="98">
        <v>3892</v>
      </c>
      <c r="R229" s="54">
        <v>44665</v>
      </c>
      <c r="S229" s="13" t="s">
        <v>813</v>
      </c>
      <c r="T229" s="14" t="s">
        <v>810</v>
      </c>
      <c r="U229" s="14">
        <v>37</v>
      </c>
      <c r="V229" s="14">
        <v>11.55</v>
      </c>
      <c r="W229" s="14">
        <v>4.45</v>
      </c>
      <c r="X229" s="14">
        <v>16</v>
      </c>
    </row>
    <row r="230" spans="1:24" s="27" customFormat="1" ht="19.5" customHeight="1">
      <c r="A230" s="13">
        <v>6</v>
      </c>
      <c r="B230" s="14" t="s">
        <v>390</v>
      </c>
      <c r="C230" s="13" t="s">
        <v>818</v>
      </c>
      <c r="D230" s="129" t="s">
        <v>384</v>
      </c>
      <c r="E230" s="674">
        <v>0.5</v>
      </c>
      <c r="F230" s="672">
        <v>561.53681942575747</v>
      </c>
      <c r="G230" s="168">
        <f t="shared" si="37"/>
        <v>21572385.915465303</v>
      </c>
      <c r="H230" s="671">
        <v>403.14</v>
      </c>
      <c r="I230" s="645"/>
      <c r="J230" s="667">
        <f t="shared" si="38"/>
        <v>201.57</v>
      </c>
      <c r="K230" s="645">
        <f t="shared" si="39"/>
        <v>0</v>
      </c>
      <c r="L230" s="668" t="s">
        <v>3565</v>
      </c>
      <c r="M230" s="673" t="s">
        <v>3565</v>
      </c>
      <c r="N230" s="261" t="s">
        <v>821</v>
      </c>
      <c r="O230" s="669" t="s">
        <v>808</v>
      </c>
      <c r="P230" s="38" t="s">
        <v>808</v>
      </c>
      <c r="Q230" s="98">
        <v>3893</v>
      </c>
      <c r="R230" s="54">
        <v>44665</v>
      </c>
      <c r="S230" s="88" t="s">
        <v>813</v>
      </c>
      <c r="T230" s="14" t="s">
        <v>810</v>
      </c>
      <c r="U230" s="14">
        <v>37</v>
      </c>
      <c r="V230" s="14">
        <v>11.55</v>
      </c>
      <c r="W230" s="14">
        <v>4.45</v>
      </c>
      <c r="X230" s="14">
        <v>16</v>
      </c>
    </row>
    <row r="231" spans="1:24" s="27" customFormat="1" ht="19.5" customHeight="1">
      <c r="A231" s="88">
        <v>7</v>
      </c>
      <c r="B231" s="14" t="s">
        <v>390</v>
      </c>
      <c r="C231" s="13" t="s">
        <v>818</v>
      </c>
      <c r="D231" s="129" t="s">
        <v>384</v>
      </c>
      <c r="E231" s="674">
        <v>0.5</v>
      </c>
      <c r="F231" s="672">
        <v>706.28624967134886</v>
      </c>
      <c r="G231" s="168">
        <f t="shared" si="37"/>
        <v>27133179.904886812</v>
      </c>
      <c r="H231" s="671"/>
      <c r="I231" s="645"/>
      <c r="J231" s="667">
        <f t="shared" si="38"/>
        <v>0</v>
      </c>
      <c r="K231" s="645">
        <f t="shared" si="39"/>
        <v>0</v>
      </c>
      <c r="L231" s="668" t="s">
        <v>3565</v>
      </c>
      <c r="M231" s="673" t="s">
        <v>819</v>
      </c>
      <c r="N231" s="261" t="s">
        <v>822</v>
      </c>
      <c r="O231" s="669" t="s">
        <v>808</v>
      </c>
      <c r="P231" s="38" t="s">
        <v>808</v>
      </c>
      <c r="Q231" s="98">
        <v>3894</v>
      </c>
      <c r="R231" s="54">
        <v>44665</v>
      </c>
      <c r="S231" s="88" t="s">
        <v>813</v>
      </c>
      <c r="T231" s="14" t="s">
        <v>810</v>
      </c>
      <c r="U231" s="14">
        <v>37</v>
      </c>
      <c r="V231" s="14">
        <v>11.55</v>
      </c>
      <c r="W231" s="14">
        <v>4.45</v>
      </c>
      <c r="X231" s="14">
        <v>16</v>
      </c>
    </row>
    <row r="232" spans="1:24" s="27" customFormat="1" ht="19.5" customHeight="1">
      <c r="A232" s="14">
        <v>11</v>
      </c>
      <c r="B232" s="14" t="s">
        <v>399</v>
      </c>
      <c r="C232" s="14" t="s">
        <v>829</v>
      </c>
      <c r="D232" s="129" t="s">
        <v>398</v>
      </c>
      <c r="E232" s="670">
        <v>0.45</v>
      </c>
      <c r="F232" s="14">
        <v>3648.35</v>
      </c>
      <c r="G232" s="168">
        <f t="shared" si="37"/>
        <v>140157530.96150002</v>
      </c>
      <c r="H232" s="671"/>
      <c r="I232" s="675"/>
      <c r="J232" s="667">
        <f t="shared" si="38"/>
        <v>0</v>
      </c>
      <c r="K232" s="675">
        <f t="shared" si="39"/>
        <v>0</v>
      </c>
      <c r="L232" s="668" t="s">
        <v>3565</v>
      </c>
      <c r="M232" s="673" t="s">
        <v>3666</v>
      </c>
      <c r="N232" s="14" t="s">
        <v>2480</v>
      </c>
      <c r="O232" s="669" t="s">
        <v>808</v>
      </c>
      <c r="P232" s="38" t="s">
        <v>808</v>
      </c>
      <c r="Q232" s="239">
        <v>3896</v>
      </c>
      <c r="R232" s="54">
        <v>44692</v>
      </c>
      <c r="S232" s="14" t="s">
        <v>809</v>
      </c>
    </row>
    <row r="233" spans="1:24" s="27" customFormat="1" ht="19.5" customHeight="1">
      <c r="A233" s="14">
        <v>12</v>
      </c>
      <c r="B233" s="14" t="s">
        <v>401</v>
      </c>
      <c r="C233" s="14" t="s">
        <v>830</v>
      </c>
      <c r="D233" s="129" t="s">
        <v>384</v>
      </c>
      <c r="E233" s="670">
        <v>0.6</v>
      </c>
      <c r="F233" s="14">
        <v>2301.21</v>
      </c>
      <c r="G233" s="168">
        <f t="shared" si="37"/>
        <v>88404871.194900006</v>
      </c>
      <c r="H233" s="671"/>
      <c r="I233" s="675"/>
      <c r="J233" s="667">
        <f t="shared" si="38"/>
        <v>0</v>
      </c>
      <c r="K233" s="675">
        <f t="shared" si="39"/>
        <v>0</v>
      </c>
      <c r="L233" s="668" t="s">
        <v>3565</v>
      </c>
      <c r="M233" s="673" t="s">
        <v>3667</v>
      </c>
      <c r="N233" s="14" t="s">
        <v>2481</v>
      </c>
      <c r="O233" s="669" t="s">
        <v>808</v>
      </c>
      <c r="P233" s="38" t="s">
        <v>808</v>
      </c>
      <c r="Q233" s="239">
        <v>3933</v>
      </c>
      <c r="R233" s="54">
        <v>44711</v>
      </c>
      <c r="S233" s="14" t="s">
        <v>813</v>
      </c>
    </row>
    <row r="234" spans="1:24" s="27" customFormat="1" ht="19.5" customHeight="1">
      <c r="A234" s="14">
        <v>13</v>
      </c>
      <c r="B234" s="14" t="s">
        <v>399</v>
      </c>
      <c r="C234" s="14" t="s">
        <v>829</v>
      </c>
      <c r="D234" s="129" t="s">
        <v>398</v>
      </c>
      <c r="E234" s="670">
        <v>0.45</v>
      </c>
      <c r="F234" s="14">
        <v>2380.02</v>
      </c>
      <c r="G234" s="168">
        <f t="shared" si="37"/>
        <v>91432490.533800006</v>
      </c>
      <c r="H234" s="671"/>
      <c r="I234" s="675"/>
      <c r="J234" s="667">
        <v>78.989999999999995</v>
      </c>
      <c r="K234" s="675">
        <f t="shared" si="39"/>
        <v>0</v>
      </c>
      <c r="L234" s="668" t="s">
        <v>3565</v>
      </c>
      <c r="M234" s="673" t="s">
        <v>3670</v>
      </c>
      <c r="N234" s="14" t="s">
        <v>2482</v>
      </c>
      <c r="O234" s="669" t="s">
        <v>808</v>
      </c>
      <c r="P234" s="38" t="s">
        <v>808</v>
      </c>
      <c r="Q234" s="239">
        <v>3958</v>
      </c>
      <c r="R234" s="54">
        <v>44742</v>
      </c>
      <c r="S234" s="14" t="s">
        <v>809</v>
      </c>
    </row>
    <row r="235" spans="1:24" s="27" customFormat="1" ht="19.5" customHeight="1">
      <c r="A235" s="14">
        <v>14</v>
      </c>
      <c r="B235" s="14" t="s">
        <v>2465</v>
      </c>
      <c r="C235" s="331" t="s">
        <v>2466</v>
      </c>
      <c r="D235" s="129" t="s">
        <v>384</v>
      </c>
      <c r="E235" s="670">
        <v>0.8</v>
      </c>
      <c r="F235" s="14">
        <v>2876.15</v>
      </c>
      <c r="G235" s="168">
        <f t="shared" si="37"/>
        <v>110492162.94350001</v>
      </c>
      <c r="H235" s="671">
        <v>0</v>
      </c>
      <c r="I235" s="675">
        <v>0</v>
      </c>
      <c r="J235" s="667">
        <v>844.99</v>
      </c>
      <c r="K235" s="675">
        <f t="shared" si="39"/>
        <v>0</v>
      </c>
      <c r="L235" s="668" t="s">
        <v>3565</v>
      </c>
      <c r="M235" s="673" t="s">
        <v>3565</v>
      </c>
      <c r="N235" s="13" t="s">
        <v>2483</v>
      </c>
      <c r="O235" s="669" t="s">
        <v>808</v>
      </c>
      <c r="P235" s="38" t="s">
        <v>808</v>
      </c>
      <c r="Q235" s="239">
        <v>3946</v>
      </c>
      <c r="R235" s="54">
        <v>44742</v>
      </c>
      <c r="S235" s="14" t="s">
        <v>809</v>
      </c>
    </row>
    <row r="236" spans="1:24" s="27" customFormat="1" ht="19.5" customHeight="1">
      <c r="A236" s="14">
        <v>16</v>
      </c>
      <c r="B236" s="14" t="s">
        <v>403</v>
      </c>
      <c r="C236" s="331" t="s">
        <v>833</v>
      </c>
      <c r="D236" s="129" t="s">
        <v>384</v>
      </c>
      <c r="E236" s="670">
        <v>0.6</v>
      </c>
      <c r="F236" s="14">
        <v>2087.9499999999998</v>
      </c>
      <c r="G236" s="168">
        <f t="shared" si="37"/>
        <v>80212127.885499999</v>
      </c>
      <c r="H236" s="671">
        <f>+I236/$B$217</f>
        <v>0</v>
      </c>
      <c r="I236" s="675">
        <v>0</v>
      </c>
      <c r="J236" s="667">
        <f t="shared" ref="J236:J279" si="40">+H236*$E$225</f>
        <v>0</v>
      </c>
      <c r="K236" s="675">
        <f t="shared" si="39"/>
        <v>0</v>
      </c>
      <c r="L236" s="668" t="s">
        <v>3565</v>
      </c>
      <c r="M236" s="673" t="s">
        <v>3565</v>
      </c>
      <c r="N236" s="14" t="s">
        <v>834</v>
      </c>
      <c r="O236" s="87" t="s">
        <v>808</v>
      </c>
      <c r="P236" s="87" t="s">
        <v>808</v>
      </c>
      <c r="Q236" s="239">
        <v>3967</v>
      </c>
      <c r="R236" s="54">
        <v>44762</v>
      </c>
      <c r="S236" s="14" t="s">
        <v>813</v>
      </c>
    </row>
    <row r="237" spans="1:24" s="27" customFormat="1" ht="19.5" customHeight="1">
      <c r="A237" s="14">
        <v>17</v>
      </c>
      <c r="B237" s="14" t="s">
        <v>403</v>
      </c>
      <c r="C237" s="331" t="s">
        <v>833</v>
      </c>
      <c r="D237" s="129" t="s">
        <v>384</v>
      </c>
      <c r="E237" s="670">
        <v>0.6</v>
      </c>
      <c r="F237" s="14">
        <v>2395.4699999999998</v>
      </c>
      <c r="G237" s="168">
        <f t="shared" si="37"/>
        <v>92026028.394299999</v>
      </c>
      <c r="H237" s="671">
        <f>+I237/$B$217</f>
        <v>0</v>
      </c>
      <c r="I237" s="675">
        <v>0</v>
      </c>
      <c r="J237" s="667">
        <f t="shared" si="40"/>
        <v>0</v>
      </c>
      <c r="K237" s="675">
        <f t="shared" si="39"/>
        <v>0</v>
      </c>
      <c r="L237" s="668" t="s">
        <v>3565</v>
      </c>
      <c r="M237" s="673" t="s">
        <v>3565</v>
      </c>
      <c r="N237" s="14" t="s">
        <v>835</v>
      </c>
      <c r="O237" s="87" t="s">
        <v>808</v>
      </c>
      <c r="P237" s="87" t="s">
        <v>808</v>
      </c>
      <c r="Q237" s="239">
        <v>3955</v>
      </c>
      <c r="R237" s="54">
        <v>44762</v>
      </c>
      <c r="S237" s="14" t="s">
        <v>813</v>
      </c>
    </row>
    <row r="238" spans="1:24" s="27" customFormat="1" ht="19.5" customHeight="1">
      <c r="A238" s="14">
        <v>22</v>
      </c>
      <c r="B238" s="33" t="s">
        <v>410</v>
      </c>
      <c r="C238" s="13" t="s">
        <v>839</v>
      </c>
      <c r="D238" s="129" t="s">
        <v>384</v>
      </c>
      <c r="E238" s="670">
        <v>0.7</v>
      </c>
      <c r="F238" s="672">
        <v>559.81322570555699</v>
      </c>
      <c r="G238" s="168">
        <f t="shared" si="37"/>
        <v>21506171.149830416</v>
      </c>
      <c r="H238" s="671">
        <v>0</v>
      </c>
      <c r="I238" s="675">
        <v>0</v>
      </c>
      <c r="J238" s="667">
        <f t="shared" si="40"/>
        <v>0</v>
      </c>
      <c r="K238" s="675">
        <f t="shared" si="39"/>
        <v>0</v>
      </c>
      <c r="L238" s="668" t="s">
        <v>3565</v>
      </c>
      <c r="M238" s="673" t="s">
        <v>819</v>
      </c>
      <c r="N238" s="14" t="s">
        <v>835</v>
      </c>
      <c r="O238" s="87" t="s">
        <v>808</v>
      </c>
      <c r="P238" s="87" t="s">
        <v>808</v>
      </c>
      <c r="Q238" s="239">
        <v>4002</v>
      </c>
      <c r="R238" s="54" t="s">
        <v>414</v>
      </c>
      <c r="S238" s="14" t="s">
        <v>840</v>
      </c>
    </row>
    <row r="239" spans="1:24" s="27" customFormat="1" ht="19.5" customHeight="1">
      <c r="A239" s="14">
        <v>23</v>
      </c>
      <c r="B239" s="33" t="s">
        <v>411</v>
      </c>
      <c r="C239" s="13" t="s">
        <v>841</v>
      </c>
      <c r="D239" s="129" t="s">
        <v>384</v>
      </c>
      <c r="E239" s="670">
        <v>0.8</v>
      </c>
      <c r="F239" s="672">
        <v>1813.8989866852703</v>
      </c>
      <c r="G239" s="168">
        <f t="shared" si="37"/>
        <v>69683995.062802166</v>
      </c>
      <c r="H239" s="671">
        <v>0</v>
      </c>
      <c r="I239" s="675">
        <v>0</v>
      </c>
      <c r="J239" s="667">
        <f t="shared" si="40"/>
        <v>0</v>
      </c>
      <c r="K239" s="675">
        <f t="shared" si="39"/>
        <v>0</v>
      </c>
      <c r="L239" s="668" t="s">
        <v>3565</v>
      </c>
      <c r="M239" s="673" t="s">
        <v>3671</v>
      </c>
      <c r="N239" s="14" t="s">
        <v>835</v>
      </c>
      <c r="O239" s="87" t="s">
        <v>808</v>
      </c>
      <c r="P239" s="87" t="s">
        <v>808</v>
      </c>
      <c r="Q239" s="239">
        <v>4001</v>
      </c>
      <c r="R239" s="54" t="s">
        <v>414</v>
      </c>
      <c r="S239" s="14" t="s">
        <v>813</v>
      </c>
    </row>
    <row r="240" spans="1:24" s="27" customFormat="1" ht="19.5" customHeight="1">
      <c r="A240" s="14">
        <v>25</v>
      </c>
      <c r="B240" s="33" t="s">
        <v>416</v>
      </c>
      <c r="C240" s="13" t="s">
        <v>843</v>
      </c>
      <c r="D240" s="129" t="s">
        <v>398</v>
      </c>
      <c r="E240" s="670">
        <v>0.45</v>
      </c>
      <c r="F240" s="672">
        <v>24754.66</v>
      </c>
      <c r="G240" s="168">
        <f t="shared" si="37"/>
        <v>950992099.27540004</v>
      </c>
      <c r="H240" s="671">
        <f t="shared" ref="H240:H247" si="41">+I240/$B$217</f>
        <v>0</v>
      </c>
      <c r="I240" s="675"/>
      <c r="J240" s="667">
        <f t="shared" si="40"/>
        <v>0</v>
      </c>
      <c r="K240" s="675">
        <f t="shared" si="39"/>
        <v>0</v>
      </c>
      <c r="L240" s="668" t="s">
        <v>3565</v>
      </c>
      <c r="M240" s="673" t="s">
        <v>3565</v>
      </c>
      <c r="N240" s="14" t="s">
        <v>844</v>
      </c>
      <c r="O240" s="87" t="s">
        <v>808</v>
      </c>
      <c r="P240" s="87" t="s">
        <v>808</v>
      </c>
      <c r="Q240" s="239">
        <v>3991</v>
      </c>
      <c r="R240" s="54" t="s">
        <v>414</v>
      </c>
      <c r="S240" s="14" t="s">
        <v>840</v>
      </c>
    </row>
    <row r="241" spans="1:25" s="27" customFormat="1" ht="19.5" customHeight="1">
      <c r="A241" s="14">
        <v>44</v>
      </c>
      <c r="B241" s="14" t="s">
        <v>416</v>
      </c>
      <c r="C241" s="13" t="s">
        <v>2630</v>
      </c>
      <c r="D241" s="129" t="s">
        <v>2636</v>
      </c>
      <c r="E241" s="670">
        <v>0.45</v>
      </c>
      <c r="F241" s="672">
        <v>17587.63</v>
      </c>
      <c r="G241" s="645">
        <f t="shared" si="37"/>
        <v>675658529.54470003</v>
      </c>
      <c r="H241" s="671">
        <f t="shared" si="41"/>
        <v>0</v>
      </c>
      <c r="I241" s="675"/>
      <c r="J241" s="667">
        <f t="shared" si="40"/>
        <v>0</v>
      </c>
      <c r="K241" s="675">
        <f t="shared" si="39"/>
        <v>0</v>
      </c>
      <c r="L241" s="129" t="s">
        <v>2652</v>
      </c>
      <c r="M241" s="54">
        <v>46058</v>
      </c>
      <c r="N241" s="36" t="s">
        <v>2651</v>
      </c>
      <c r="O241" s="87" t="s">
        <v>2506</v>
      </c>
      <c r="P241" s="87" t="s">
        <v>2507</v>
      </c>
      <c r="Q241" s="129">
        <v>4130</v>
      </c>
      <c r="R241" s="54">
        <v>44980</v>
      </c>
      <c r="S241" s="13" t="s">
        <v>840</v>
      </c>
    </row>
    <row r="242" spans="1:25" s="27" customFormat="1" ht="19.5" customHeight="1">
      <c r="A242" s="14">
        <v>26</v>
      </c>
      <c r="B242" s="33" t="s">
        <v>417</v>
      </c>
      <c r="C242" s="13" t="s">
        <v>845</v>
      </c>
      <c r="D242" s="129" t="s">
        <v>384</v>
      </c>
      <c r="E242" s="670">
        <v>0.7</v>
      </c>
      <c r="F242" s="672">
        <v>1549.09</v>
      </c>
      <c r="G242" s="168">
        <f t="shared" si="37"/>
        <v>59510910.312100001</v>
      </c>
      <c r="H242" s="671">
        <f t="shared" si="41"/>
        <v>0</v>
      </c>
      <c r="I242" s="675"/>
      <c r="J242" s="667">
        <f t="shared" si="40"/>
        <v>0</v>
      </c>
      <c r="K242" s="675">
        <f t="shared" si="39"/>
        <v>0</v>
      </c>
      <c r="L242" s="668" t="s">
        <v>3565</v>
      </c>
      <c r="M242" s="673" t="s">
        <v>3565</v>
      </c>
      <c r="N242" s="27" t="s">
        <v>846</v>
      </c>
      <c r="O242" s="87" t="s">
        <v>808</v>
      </c>
      <c r="P242" s="87" t="s">
        <v>808</v>
      </c>
      <c r="Q242" s="239">
        <v>4013</v>
      </c>
      <c r="R242" s="54" t="s">
        <v>414</v>
      </c>
      <c r="S242" s="14" t="s">
        <v>813</v>
      </c>
    </row>
    <row r="243" spans="1:25" s="27" customFormat="1" ht="19.5" customHeight="1">
      <c r="A243" s="14">
        <v>30</v>
      </c>
      <c r="B243" s="33" t="s">
        <v>417</v>
      </c>
      <c r="C243" s="13" t="s">
        <v>851</v>
      </c>
      <c r="D243" s="129" t="s">
        <v>384</v>
      </c>
      <c r="E243" s="670">
        <v>0.6</v>
      </c>
      <c r="F243" s="672">
        <v>579.28</v>
      </c>
      <c r="G243" s="645">
        <f t="shared" si="37"/>
        <v>22254020.183200002</v>
      </c>
      <c r="H243" s="671">
        <f t="shared" si="41"/>
        <v>0</v>
      </c>
      <c r="I243" s="645">
        <v>0</v>
      </c>
      <c r="J243" s="667">
        <f t="shared" si="40"/>
        <v>0</v>
      </c>
      <c r="K243" s="675">
        <f t="shared" si="39"/>
        <v>0</v>
      </c>
      <c r="L243" s="668" t="s">
        <v>3565</v>
      </c>
      <c r="M243" s="808" t="s">
        <v>3565</v>
      </c>
      <c r="N243" s="627" t="s">
        <v>2458</v>
      </c>
      <c r="O243" s="803" t="s">
        <v>808</v>
      </c>
      <c r="P243" s="87" t="s">
        <v>808</v>
      </c>
      <c r="Q243" s="239">
        <v>4038</v>
      </c>
      <c r="R243" s="54">
        <v>44860</v>
      </c>
      <c r="S243" s="14" t="s">
        <v>813</v>
      </c>
    </row>
    <row r="244" spans="1:25" s="27" customFormat="1" ht="19.5" customHeight="1">
      <c r="A244" s="14">
        <v>32</v>
      </c>
      <c r="B244" s="33" t="s">
        <v>424</v>
      </c>
      <c r="C244" s="13" t="s">
        <v>853</v>
      </c>
      <c r="D244" s="129" t="s">
        <v>398</v>
      </c>
      <c r="E244" s="670">
        <v>0.55000000000000004</v>
      </c>
      <c r="F244" s="672">
        <v>5004.4799999999996</v>
      </c>
      <c r="G244" s="645">
        <f t="shared" si="37"/>
        <v>192255556.7712</v>
      </c>
      <c r="H244" s="671">
        <f t="shared" si="41"/>
        <v>0</v>
      </c>
      <c r="I244" s="645"/>
      <c r="J244" s="667">
        <f t="shared" si="40"/>
        <v>0</v>
      </c>
      <c r="K244" s="675">
        <f t="shared" si="39"/>
        <v>0</v>
      </c>
      <c r="L244" s="668" t="s">
        <v>3565</v>
      </c>
      <c r="M244" s="673" t="s">
        <v>3565</v>
      </c>
      <c r="N244" s="627" t="s">
        <v>2460</v>
      </c>
      <c r="O244" s="803" t="s">
        <v>808</v>
      </c>
      <c r="P244" s="87" t="s">
        <v>808</v>
      </c>
      <c r="Q244" s="239">
        <v>4032</v>
      </c>
      <c r="R244" s="54">
        <v>44861</v>
      </c>
      <c r="S244" s="14" t="s">
        <v>809</v>
      </c>
    </row>
    <row r="245" spans="1:25" ht="24.75" customHeight="1">
      <c r="A245" s="14">
        <v>81</v>
      </c>
      <c r="B245" s="86" t="s">
        <v>424</v>
      </c>
      <c r="C245" s="77" t="s">
        <v>853</v>
      </c>
      <c r="D245" s="130" t="s">
        <v>398</v>
      </c>
      <c r="E245" s="262">
        <v>0.55000000000000004</v>
      </c>
      <c r="F245" s="685">
        <v>3912.54</v>
      </c>
      <c r="G245" s="645">
        <f t="shared" si="37"/>
        <v>150306836.29260001</v>
      </c>
      <c r="H245" s="671">
        <f t="shared" si="41"/>
        <v>0</v>
      </c>
      <c r="I245" s="645"/>
      <c r="J245" s="667">
        <f t="shared" si="40"/>
        <v>0</v>
      </c>
      <c r="K245" s="675">
        <f t="shared" si="39"/>
        <v>0</v>
      </c>
      <c r="L245" s="306" t="s">
        <v>3565</v>
      </c>
      <c r="M245" s="807" t="s">
        <v>3565</v>
      </c>
      <c r="N245" s="77" t="s">
        <v>2811</v>
      </c>
      <c r="O245" s="78" t="s">
        <v>2881</v>
      </c>
      <c r="P245" s="78" t="s">
        <v>2881</v>
      </c>
      <c r="Q245" s="129">
        <v>4229</v>
      </c>
      <c r="R245" s="131">
        <v>45085</v>
      </c>
      <c r="S245" s="77" t="s">
        <v>809</v>
      </c>
    </row>
    <row r="246" spans="1:25" s="27" customFormat="1" ht="19.5" customHeight="1">
      <c r="A246" s="14">
        <v>33</v>
      </c>
      <c r="B246" s="33" t="s">
        <v>425</v>
      </c>
      <c r="C246" s="13" t="s">
        <v>854</v>
      </c>
      <c r="D246" s="129" t="s">
        <v>384</v>
      </c>
      <c r="E246" s="670">
        <v>0.7</v>
      </c>
      <c r="F246" s="672">
        <v>2549.04</v>
      </c>
      <c r="G246" s="645">
        <f t="shared" si="37"/>
        <v>97925679.477600008</v>
      </c>
      <c r="H246" s="671">
        <f t="shared" si="41"/>
        <v>0</v>
      </c>
      <c r="I246" s="645">
        <v>0</v>
      </c>
      <c r="J246" s="667">
        <f t="shared" si="40"/>
        <v>0</v>
      </c>
      <c r="K246" s="675">
        <f t="shared" si="39"/>
        <v>0</v>
      </c>
      <c r="L246" s="668" t="s">
        <v>3565</v>
      </c>
      <c r="M246" s="673" t="s">
        <v>3565</v>
      </c>
      <c r="N246" s="14" t="s">
        <v>2461</v>
      </c>
      <c r="O246" s="803" t="s">
        <v>808</v>
      </c>
      <c r="P246" s="87" t="s">
        <v>808</v>
      </c>
      <c r="Q246" s="239">
        <v>4039</v>
      </c>
      <c r="R246" s="54">
        <v>44862</v>
      </c>
      <c r="S246" s="14" t="s">
        <v>813</v>
      </c>
      <c r="Y246" s="27" t="s">
        <v>2960</v>
      </c>
    </row>
    <row r="247" spans="1:25" s="27" customFormat="1" ht="19.5" customHeight="1">
      <c r="A247" s="14">
        <v>37</v>
      </c>
      <c r="B247" s="33" t="s">
        <v>425</v>
      </c>
      <c r="C247" s="13" t="s">
        <v>854</v>
      </c>
      <c r="D247" s="129" t="s">
        <v>384</v>
      </c>
      <c r="E247" s="670">
        <v>0.6</v>
      </c>
      <c r="F247" s="672">
        <v>5047.1099999999997</v>
      </c>
      <c r="G247" s="645">
        <f t="shared" si="37"/>
        <v>193893260.26589999</v>
      </c>
      <c r="H247" s="671">
        <f t="shared" si="41"/>
        <v>0</v>
      </c>
      <c r="I247" s="645">
        <v>0</v>
      </c>
      <c r="J247" s="667">
        <f t="shared" si="40"/>
        <v>0</v>
      </c>
      <c r="K247" s="675">
        <f t="shared" si="39"/>
        <v>0</v>
      </c>
      <c r="L247" s="668" t="s">
        <v>3565</v>
      </c>
      <c r="M247" s="808" t="s">
        <v>3565</v>
      </c>
      <c r="N247" s="14" t="s">
        <v>2461</v>
      </c>
      <c r="O247" s="803" t="s">
        <v>808</v>
      </c>
      <c r="P247" s="87" t="s">
        <v>808</v>
      </c>
      <c r="Q247" s="239">
        <v>4054</v>
      </c>
      <c r="R247" s="54">
        <v>44862</v>
      </c>
      <c r="S247" s="14" t="s">
        <v>813</v>
      </c>
    </row>
    <row r="248" spans="1:25" s="27" customFormat="1" ht="19.5" customHeight="1">
      <c r="A248" s="14">
        <v>40</v>
      </c>
      <c r="B248" s="33" t="s">
        <v>2586</v>
      </c>
      <c r="C248" s="13" t="s">
        <v>2575</v>
      </c>
      <c r="D248" s="129" t="s">
        <v>398</v>
      </c>
      <c r="E248" s="670">
        <v>0.55000000000000004</v>
      </c>
      <c r="F248" s="672">
        <v>2707.34</v>
      </c>
      <c r="G248" s="645">
        <f t="shared" si="37"/>
        <v>104007041.50460002</v>
      </c>
      <c r="H248" s="671">
        <v>0</v>
      </c>
      <c r="I248" s="645">
        <f>H248*$B$217</f>
        <v>0</v>
      </c>
      <c r="J248" s="667">
        <f t="shared" si="40"/>
        <v>0</v>
      </c>
      <c r="K248" s="675">
        <f t="shared" si="39"/>
        <v>0</v>
      </c>
      <c r="L248" s="668" t="s">
        <v>3565</v>
      </c>
      <c r="M248" s="673" t="s">
        <v>819</v>
      </c>
      <c r="N248" s="627" t="s">
        <v>2582</v>
      </c>
      <c r="O248" s="803" t="s">
        <v>808</v>
      </c>
      <c r="P248" s="87" t="s">
        <v>808</v>
      </c>
      <c r="Q248" s="239">
        <v>4060</v>
      </c>
      <c r="R248" s="54">
        <v>44937</v>
      </c>
      <c r="S248" s="14" t="s">
        <v>2508</v>
      </c>
    </row>
    <row r="249" spans="1:25" s="27" customFormat="1" ht="19.5" customHeight="1">
      <c r="A249" s="14">
        <v>47</v>
      </c>
      <c r="B249" s="14" t="s">
        <v>2639</v>
      </c>
      <c r="C249" s="13" t="s">
        <v>2631</v>
      </c>
      <c r="D249" s="129" t="s">
        <v>2637</v>
      </c>
      <c r="E249" s="670">
        <v>0.5</v>
      </c>
      <c r="F249" s="672">
        <v>3396.15</v>
      </c>
      <c r="G249" s="645">
        <f t="shared" si="37"/>
        <v>130468841.74350001</v>
      </c>
      <c r="H249" s="671">
        <v>0</v>
      </c>
      <c r="I249" s="645">
        <f>H249*$B$217</f>
        <v>0</v>
      </c>
      <c r="J249" s="667">
        <f t="shared" si="40"/>
        <v>0</v>
      </c>
      <c r="K249" s="675">
        <f t="shared" si="39"/>
        <v>0</v>
      </c>
      <c r="L249" s="129" t="s">
        <v>3565</v>
      </c>
      <c r="M249" s="806" t="s">
        <v>3565</v>
      </c>
      <c r="N249" s="14" t="s">
        <v>2656</v>
      </c>
      <c r="O249" s="87" t="s">
        <v>808</v>
      </c>
      <c r="P249" s="87" t="s">
        <v>808</v>
      </c>
      <c r="Q249" s="129">
        <v>4058</v>
      </c>
      <c r="R249" s="54">
        <v>44965</v>
      </c>
      <c r="S249" s="13" t="s">
        <v>813</v>
      </c>
    </row>
    <row r="250" spans="1:25" s="27" customFormat="1" ht="19.5" customHeight="1">
      <c r="A250" s="14">
        <v>58</v>
      </c>
      <c r="B250" s="14" t="s">
        <v>2640</v>
      </c>
      <c r="C250" s="13" t="s">
        <v>2645</v>
      </c>
      <c r="D250" s="129" t="s">
        <v>2638</v>
      </c>
      <c r="E250" s="670">
        <v>0.6</v>
      </c>
      <c r="F250" s="672">
        <v>4950.8100000000004</v>
      </c>
      <c r="G250" s="645">
        <f t="shared" si="37"/>
        <v>190193733.01890004</v>
      </c>
      <c r="H250" s="671">
        <v>0</v>
      </c>
      <c r="I250" s="645">
        <f>H250*$B$217</f>
        <v>0</v>
      </c>
      <c r="J250" s="667">
        <f t="shared" si="40"/>
        <v>0</v>
      </c>
      <c r="K250" s="675">
        <f t="shared" si="39"/>
        <v>0</v>
      </c>
      <c r="L250" s="38" t="s">
        <v>3565</v>
      </c>
      <c r="M250" s="54">
        <v>46522</v>
      </c>
      <c r="N250" s="14" t="s">
        <v>2657</v>
      </c>
      <c r="O250" s="87" t="s">
        <v>808</v>
      </c>
      <c r="P250" s="87" t="s">
        <v>808</v>
      </c>
      <c r="Q250" s="129">
        <v>4122</v>
      </c>
      <c r="R250" s="54">
        <v>44965</v>
      </c>
      <c r="S250" s="13" t="s">
        <v>840</v>
      </c>
    </row>
    <row r="251" spans="1:25" s="27" customFormat="1" ht="15.75" customHeight="1">
      <c r="A251" s="14">
        <v>59</v>
      </c>
      <c r="B251" s="14" t="s">
        <v>2674</v>
      </c>
      <c r="C251" s="13" t="s">
        <v>2675</v>
      </c>
      <c r="D251" s="129" t="s">
        <v>2637</v>
      </c>
      <c r="E251" s="670">
        <v>0.7</v>
      </c>
      <c r="F251" s="672">
        <v>2961.15</v>
      </c>
      <c r="G251" s="645">
        <f t="shared" si="37"/>
        <v>113757581.5935</v>
      </c>
      <c r="H251" s="671">
        <f>+I251/$B$217</f>
        <v>0</v>
      </c>
      <c r="I251" s="645"/>
      <c r="J251" s="667">
        <f t="shared" si="40"/>
        <v>0</v>
      </c>
      <c r="K251" s="675">
        <f t="shared" si="39"/>
        <v>0</v>
      </c>
      <c r="L251" s="129" t="s">
        <v>3565</v>
      </c>
      <c r="M251" s="806" t="s">
        <v>3565</v>
      </c>
      <c r="N251" s="14" t="s">
        <v>2676</v>
      </c>
      <c r="O251" s="87" t="s">
        <v>808</v>
      </c>
      <c r="P251" s="87" t="s">
        <v>808</v>
      </c>
      <c r="Q251" s="129">
        <v>4111</v>
      </c>
      <c r="R251" s="54">
        <v>45007</v>
      </c>
      <c r="S251" s="13" t="s">
        <v>809</v>
      </c>
      <c r="Y251" s="27" t="s">
        <v>2962</v>
      </c>
    </row>
    <row r="252" spans="1:25" s="27" customFormat="1" ht="19.5" customHeight="1">
      <c r="A252" s="14">
        <v>50</v>
      </c>
      <c r="B252" s="14" t="s">
        <v>2642</v>
      </c>
      <c r="C252" s="13" t="s">
        <v>2633</v>
      </c>
      <c r="D252" s="129" t="s">
        <v>2638</v>
      </c>
      <c r="E252" s="670">
        <v>0.55000000000000004</v>
      </c>
      <c r="F252" s="672">
        <v>1519.03</v>
      </c>
      <c r="G252" s="645">
        <f t="shared" si="37"/>
        <v>58356104.610700004</v>
      </c>
      <c r="H252" s="671">
        <f>+I252/$B$217</f>
        <v>0</v>
      </c>
      <c r="I252" s="645">
        <v>0</v>
      </c>
      <c r="J252" s="667">
        <f t="shared" si="40"/>
        <v>0</v>
      </c>
      <c r="K252" s="675">
        <f t="shared" si="39"/>
        <v>0</v>
      </c>
      <c r="L252" s="129" t="s">
        <v>3565</v>
      </c>
      <c r="M252" s="806" t="s">
        <v>3565</v>
      </c>
      <c r="N252" s="14" t="s">
        <v>2659</v>
      </c>
      <c r="O252" s="87" t="s">
        <v>808</v>
      </c>
      <c r="P252" s="87" t="s">
        <v>808</v>
      </c>
      <c r="Q252" s="129">
        <v>4004</v>
      </c>
      <c r="R252" s="54">
        <v>44981</v>
      </c>
      <c r="S252" s="13" t="s">
        <v>813</v>
      </c>
      <c r="Y252" s="27" t="s">
        <v>2961</v>
      </c>
    </row>
    <row r="253" spans="1:25" s="27" customFormat="1" ht="19.5" customHeight="1">
      <c r="A253" s="14">
        <v>52</v>
      </c>
      <c r="B253" s="14" t="s">
        <v>2642</v>
      </c>
      <c r="C253" s="13" t="s">
        <v>2633</v>
      </c>
      <c r="D253" s="129" t="s">
        <v>2638</v>
      </c>
      <c r="E253" s="670">
        <v>0.55000000000000004</v>
      </c>
      <c r="F253" s="672">
        <v>2351.73</v>
      </c>
      <c r="G253" s="645">
        <f t="shared" si="37"/>
        <v>90345682.373700008</v>
      </c>
      <c r="H253" s="671">
        <f>+I253/$B$217</f>
        <v>0</v>
      </c>
      <c r="I253" s="645"/>
      <c r="J253" s="667">
        <f t="shared" si="40"/>
        <v>0</v>
      </c>
      <c r="K253" s="675">
        <f t="shared" si="39"/>
        <v>0</v>
      </c>
      <c r="L253" s="129" t="s">
        <v>3565</v>
      </c>
      <c r="M253" s="806" t="s">
        <v>3565</v>
      </c>
      <c r="N253" s="14" t="s">
        <v>2661</v>
      </c>
      <c r="O253" s="87" t="s">
        <v>808</v>
      </c>
      <c r="P253" s="87" t="s">
        <v>808</v>
      </c>
      <c r="Q253" s="129">
        <v>4140</v>
      </c>
      <c r="R253" s="54">
        <v>44981</v>
      </c>
      <c r="S253" s="13" t="s">
        <v>813</v>
      </c>
      <c r="Y253" s="27" t="s">
        <v>2961</v>
      </c>
    </row>
    <row r="254" spans="1:25" s="27" customFormat="1" ht="19.5" customHeight="1">
      <c r="A254" s="14">
        <v>53</v>
      </c>
      <c r="B254" s="14" t="s">
        <v>2643</v>
      </c>
      <c r="C254" s="13" t="s">
        <v>2634</v>
      </c>
      <c r="D254" s="129" t="s">
        <v>2637</v>
      </c>
      <c r="E254" s="670">
        <v>0.8</v>
      </c>
      <c r="F254" s="672">
        <v>3186.34</v>
      </c>
      <c r="G254" s="645">
        <f t="shared" si="37"/>
        <v>122408636.01460001</v>
      </c>
      <c r="H254" s="671">
        <f>+I254/$B$217</f>
        <v>0</v>
      </c>
      <c r="I254" s="645"/>
      <c r="J254" s="667">
        <f t="shared" si="40"/>
        <v>0</v>
      </c>
      <c r="K254" s="675">
        <f t="shared" si="39"/>
        <v>0</v>
      </c>
      <c r="L254" s="129" t="s">
        <v>3565</v>
      </c>
      <c r="M254" s="806" t="s">
        <v>3565</v>
      </c>
      <c r="N254" s="14" t="s">
        <v>2662</v>
      </c>
      <c r="O254" s="87" t="s">
        <v>808</v>
      </c>
      <c r="P254" s="87" t="s">
        <v>808</v>
      </c>
      <c r="Q254" s="129">
        <v>4135</v>
      </c>
      <c r="R254" s="54">
        <v>44985</v>
      </c>
      <c r="S254" s="13" t="s">
        <v>840</v>
      </c>
    </row>
    <row r="255" spans="1:25" s="27" customFormat="1" ht="12" customHeight="1">
      <c r="A255" s="14">
        <v>53</v>
      </c>
      <c r="B255" s="14" t="s">
        <v>2650</v>
      </c>
      <c r="C255" s="27" t="s">
        <v>2688</v>
      </c>
      <c r="D255" s="129" t="s">
        <v>2637</v>
      </c>
      <c r="E255" s="670">
        <v>0.7</v>
      </c>
      <c r="F255" s="672">
        <v>2601.23</v>
      </c>
      <c r="G255" s="645">
        <f t="shared" ref="G255:G279" si="42">+F255*$B$217</f>
        <v>99930646.528700009</v>
      </c>
      <c r="H255" s="671">
        <f>+I255/$B$217</f>
        <v>0</v>
      </c>
      <c r="I255" s="645"/>
      <c r="J255" s="667">
        <f t="shared" si="40"/>
        <v>0</v>
      </c>
      <c r="K255" s="675">
        <f t="shared" ref="K255:K279" si="43">+I255*E255</f>
        <v>0</v>
      </c>
      <c r="L255" s="129" t="s">
        <v>3565</v>
      </c>
      <c r="M255" s="806" t="s">
        <v>3565</v>
      </c>
      <c r="N255" s="14" t="s">
        <v>2682</v>
      </c>
      <c r="O255" s="87" t="s">
        <v>808</v>
      </c>
      <c r="P255" s="87" t="s">
        <v>808</v>
      </c>
      <c r="Q255" s="239">
        <v>4159</v>
      </c>
      <c r="R255" s="54">
        <v>45014</v>
      </c>
      <c r="S255" s="13" t="s">
        <v>813</v>
      </c>
    </row>
    <row r="256" spans="1:25" s="27" customFormat="1" ht="12" customHeight="1">
      <c r="A256" s="14">
        <v>65</v>
      </c>
      <c r="B256" s="14" t="s">
        <v>2686</v>
      </c>
      <c r="C256" s="14" t="s">
        <v>2687</v>
      </c>
      <c r="D256" s="129" t="s">
        <v>2637</v>
      </c>
      <c r="E256" s="670">
        <v>0.6</v>
      </c>
      <c r="F256" s="672">
        <v>2515.0100000000002</v>
      </c>
      <c r="G256" s="645">
        <f t="shared" si="42"/>
        <v>96618359.516900018</v>
      </c>
      <c r="H256" s="671">
        <v>0</v>
      </c>
      <c r="I256" s="645"/>
      <c r="J256" s="667">
        <f t="shared" si="40"/>
        <v>0</v>
      </c>
      <c r="K256" s="675">
        <f t="shared" si="43"/>
        <v>0</v>
      </c>
      <c r="L256" s="129" t="s">
        <v>3565</v>
      </c>
      <c r="M256" s="806" t="s">
        <v>3565</v>
      </c>
      <c r="N256" s="14" t="s">
        <v>2689</v>
      </c>
      <c r="O256" s="87" t="s">
        <v>2506</v>
      </c>
      <c r="P256" s="87" t="s">
        <v>2507</v>
      </c>
      <c r="Q256" s="239">
        <v>4165</v>
      </c>
      <c r="R256" s="54">
        <v>45016</v>
      </c>
      <c r="S256" s="13" t="s">
        <v>813</v>
      </c>
    </row>
    <row r="257" spans="1:25" ht="21" customHeight="1">
      <c r="A257" s="14">
        <v>76</v>
      </c>
      <c r="B257" s="86" t="s">
        <v>2642</v>
      </c>
      <c r="C257" s="77" t="s">
        <v>2633</v>
      </c>
      <c r="D257" s="130" t="s">
        <v>398</v>
      </c>
      <c r="E257" s="262">
        <v>0.55000000000000004</v>
      </c>
      <c r="F257" s="685">
        <v>2325.12</v>
      </c>
      <c r="G257" s="645">
        <f t="shared" si="42"/>
        <v>89323414.252800003</v>
      </c>
      <c r="H257" s="671">
        <f t="shared" ref="H257:H264" si="44">+I257/$B$217</f>
        <v>0</v>
      </c>
      <c r="I257" s="645"/>
      <c r="J257" s="667">
        <f t="shared" si="40"/>
        <v>0</v>
      </c>
      <c r="K257" s="675">
        <f t="shared" si="43"/>
        <v>0</v>
      </c>
      <c r="L257" s="306" t="s">
        <v>3565</v>
      </c>
      <c r="M257" s="807" t="s">
        <v>3565</v>
      </c>
      <c r="N257" s="86" t="s">
        <v>2818</v>
      </c>
      <c r="O257" s="78" t="s">
        <v>2881</v>
      </c>
      <c r="P257" s="78" t="s">
        <v>2881</v>
      </c>
      <c r="Q257" s="129">
        <v>4211</v>
      </c>
      <c r="R257" s="131">
        <v>45071</v>
      </c>
      <c r="S257" s="77" t="s">
        <v>813</v>
      </c>
    </row>
    <row r="258" spans="1:25" ht="21" customHeight="1">
      <c r="A258" s="14">
        <v>77</v>
      </c>
      <c r="B258" s="86" t="s">
        <v>2642</v>
      </c>
      <c r="C258" s="77" t="s">
        <v>2633</v>
      </c>
      <c r="D258" s="130" t="s">
        <v>398</v>
      </c>
      <c r="E258" s="262">
        <v>0.55000000000000004</v>
      </c>
      <c r="F258" s="685">
        <v>1516.82</v>
      </c>
      <c r="G258" s="645">
        <f t="shared" si="42"/>
        <v>58271203.7258</v>
      </c>
      <c r="H258" s="671">
        <f t="shared" si="44"/>
        <v>0</v>
      </c>
      <c r="I258" s="645"/>
      <c r="J258" s="667">
        <f t="shared" si="40"/>
        <v>0</v>
      </c>
      <c r="K258" s="675">
        <f t="shared" si="43"/>
        <v>0</v>
      </c>
      <c r="L258" s="306" t="s">
        <v>3565</v>
      </c>
      <c r="M258" s="807" t="s">
        <v>3565</v>
      </c>
      <c r="N258" s="86" t="s">
        <v>2819</v>
      </c>
      <c r="O258" s="78" t="s">
        <v>2881</v>
      </c>
      <c r="P258" s="78" t="s">
        <v>2881</v>
      </c>
      <c r="Q258" s="129">
        <v>4212</v>
      </c>
      <c r="R258" s="131">
        <v>45071</v>
      </c>
      <c r="S258" s="77" t="s">
        <v>813</v>
      </c>
    </row>
    <row r="259" spans="1:25">
      <c r="A259" s="14">
        <v>79</v>
      </c>
      <c r="B259" s="86" t="s">
        <v>389</v>
      </c>
      <c r="C259" s="77" t="s">
        <v>2843</v>
      </c>
      <c r="D259" s="130" t="s">
        <v>384</v>
      </c>
      <c r="E259" s="262">
        <v>0.5</v>
      </c>
      <c r="F259" s="685">
        <v>3456.75</v>
      </c>
      <c r="G259" s="645">
        <f t="shared" si="42"/>
        <v>132796893.15750001</v>
      </c>
      <c r="H259" s="671">
        <f t="shared" si="44"/>
        <v>0</v>
      </c>
      <c r="I259" s="645"/>
      <c r="J259" s="667">
        <f t="shared" si="40"/>
        <v>0</v>
      </c>
      <c r="K259" s="675">
        <f t="shared" si="43"/>
        <v>0</v>
      </c>
      <c r="L259" s="306" t="s">
        <v>3565</v>
      </c>
      <c r="M259" s="807" t="s">
        <v>3565</v>
      </c>
      <c r="N259" s="86" t="s">
        <v>2821</v>
      </c>
      <c r="O259" s="78" t="s">
        <v>2881</v>
      </c>
      <c r="P259" s="78" t="s">
        <v>2881</v>
      </c>
      <c r="Q259" s="129">
        <v>4206</v>
      </c>
      <c r="R259" s="131">
        <v>45077</v>
      </c>
      <c r="S259" s="77" t="s">
        <v>813</v>
      </c>
    </row>
    <row r="260" spans="1:25" ht="12" customHeight="1">
      <c r="A260" s="14">
        <v>80</v>
      </c>
      <c r="B260" s="86" t="s">
        <v>389</v>
      </c>
      <c r="C260" s="77" t="s">
        <v>2843</v>
      </c>
      <c r="D260" s="130" t="s">
        <v>384</v>
      </c>
      <c r="E260" s="262">
        <v>0.5</v>
      </c>
      <c r="F260" s="685">
        <v>3456.7501134825666</v>
      </c>
      <c r="G260" s="645">
        <f t="shared" si="42"/>
        <v>132796897.51712459</v>
      </c>
      <c r="H260" s="671">
        <f t="shared" si="44"/>
        <v>0</v>
      </c>
      <c r="I260" s="645"/>
      <c r="J260" s="667">
        <f t="shared" si="40"/>
        <v>0</v>
      </c>
      <c r="K260" s="675">
        <f t="shared" si="43"/>
        <v>0</v>
      </c>
      <c r="L260" s="306" t="s">
        <v>3565</v>
      </c>
      <c r="M260" s="807" t="s">
        <v>3565</v>
      </c>
      <c r="N260" s="86" t="s">
        <v>2821</v>
      </c>
      <c r="O260" s="78" t="s">
        <v>2881</v>
      </c>
      <c r="P260" s="78" t="s">
        <v>2881</v>
      </c>
      <c r="Q260" s="129">
        <v>4226</v>
      </c>
      <c r="R260" s="131">
        <v>45077</v>
      </c>
      <c r="S260" s="77" t="s">
        <v>813</v>
      </c>
    </row>
    <row r="261" spans="1:25" ht="12" customHeight="1">
      <c r="A261" s="14">
        <v>99</v>
      </c>
      <c r="B261" s="86" t="s">
        <v>2911</v>
      </c>
      <c r="C261" s="86" t="s">
        <v>2907</v>
      </c>
      <c r="D261" s="130" t="s">
        <v>384</v>
      </c>
      <c r="E261" s="262">
        <v>0.8</v>
      </c>
      <c r="F261" s="685">
        <v>1096.8483836680527</v>
      </c>
      <c r="G261" s="645">
        <f t="shared" si="42"/>
        <v>42137284.332376651</v>
      </c>
      <c r="H261" s="671">
        <f t="shared" si="44"/>
        <v>0</v>
      </c>
      <c r="I261" s="645"/>
      <c r="J261" s="667">
        <f t="shared" si="40"/>
        <v>0</v>
      </c>
      <c r="K261" s="675">
        <f t="shared" si="43"/>
        <v>0</v>
      </c>
      <c r="L261" s="306" t="s">
        <v>3565</v>
      </c>
      <c r="M261" s="808" t="s">
        <v>3565</v>
      </c>
      <c r="N261" s="627" t="s">
        <v>2919</v>
      </c>
      <c r="O261" s="804" t="s">
        <v>2881</v>
      </c>
      <c r="P261" s="78" t="s">
        <v>2881</v>
      </c>
      <c r="Q261" s="129">
        <v>4273</v>
      </c>
      <c r="R261" s="131">
        <v>45138</v>
      </c>
      <c r="S261" s="77" t="s">
        <v>813</v>
      </c>
      <c r="Y261" s="3" t="s">
        <v>2963</v>
      </c>
    </row>
    <row r="262" spans="1:25" ht="12" customHeight="1">
      <c r="A262" s="626">
        <v>100</v>
      </c>
      <c r="B262" s="687" t="s">
        <v>2911</v>
      </c>
      <c r="C262" s="687" t="s">
        <v>2907</v>
      </c>
      <c r="D262" s="688" t="s">
        <v>384</v>
      </c>
      <c r="E262" s="689">
        <v>0.8</v>
      </c>
      <c r="F262" s="690">
        <v>1681.5662094810277</v>
      </c>
      <c r="G262" s="691">
        <f t="shared" si="42"/>
        <v>64600207.784107707</v>
      </c>
      <c r="H262" s="671">
        <f t="shared" si="44"/>
        <v>0</v>
      </c>
      <c r="I262" s="645"/>
      <c r="J262" s="693">
        <f t="shared" si="40"/>
        <v>0</v>
      </c>
      <c r="K262" s="692">
        <f t="shared" si="43"/>
        <v>0</v>
      </c>
      <c r="L262" s="306" t="s">
        <v>3565</v>
      </c>
      <c r="M262" s="808" t="s">
        <v>3565</v>
      </c>
      <c r="N262" s="695" t="s">
        <v>2920</v>
      </c>
      <c r="O262" s="805" t="s">
        <v>2881</v>
      </c>
      <c r="P262" s="696" t="s">
        <v>2881</v>
      </c>
      <c r="Q262" s="493">
        <v>4274</v>
      </c>
      <c r="R262" s="697">
        <v>45138</v>
      </c>
      <c r="S262" s="694" t="s">
        <v>813</v>
      </c>
      <c r="Y262" s="3" t="s">
        <v>2964</v>
      </c>
    </row>
    <row r="263" spans="1:25" ht="12" customHeight="1">
      <c r="A263" s="626">
        <v>101</v>
      </c>
      <c r="B263" s="86" t="s">
        <v>3005</v>
      </c>
      <c r="C263" s="77" t="s">
        <v>2965</v>
      </c>
      <c r="D263" s="130" t="s">
        <v>398</v>
      </c>
      <c r="E263" s="262">
        <v>0.6</v>
      </c>
      <c r="F263" s="685">
        <v>4997.6099999999997</v>
      </c>
      <c r="G263" s="691">
        <f t="shared" si="42"/>
        <v>191991634.11089998</v>
      </c>
      <c r="H263" s="671">
        <f t="shared" si="44"/>
        <v>0</v>
      </c>
      <c r="I263" s="645"/>
      <c r="J263" s="693">
        <f t="shared" si="40"/>
        <v>0</v>
      </c>
      <c r="K263" s="692">
        <f t="shared" si="43"/>
        <v>0</v>
      </c>
      <c r="L263" s="306" t="s">
        <v>3565</v>
      </c>
      <c r="M263" s="808" t="s">
        <v>3565</v>
      </c>
      <c r="N263" s="627" t="s">
        <v>2974</v>
      </c>
      <c r="O263" s="805" t="s">
        <v>2881</v>
      </c>
      <c r="P263" s="696" t="s">
        <v>2881</v>
      </c>
      <c r="Q263" s="129">
        <v>4250</v>
      </c>
      <c r="R263" s="131">
        <v>45142</v>
      </c>
      <c r="S263" s="77" t="s">
        <v>809</v>
      </c>
    </row>
    <row r="264" spans="1:25" ht="12" customHeight="1">
      <c r="A264" s="626">
        <v>107</v>
      </c>
      <c r="B264" s="86" t="s">
        <v>3008</v>
      </c>
      <c r="C264" s="627" t="s">
        <v>2996</v>
      </c>
      <c r="D264" s="715" t="s">
        <v>384</v>
      </c>
      <c r="E264" s="262">
        <v>0.7</v>
      </c>
      <c r="F264" s="685">
        <v>3871.62</v>
      </c>
      <c r="G264" s="691">
        <f t="shared" si="42"/>
        <v>148734825.3378</v>
      </c>
      <c r="H264" s="671">
        <f t="shared" si="44"/>
        <v>0</v>
      </c>
      <c r="I264" s="645"/>
      <c r="J264" s="693">
        <f t="shared" si="40"/>
        <v>0</v>
      </c>
      <c r="K264" s="692">
        <f t="shared" si="43"/>
        <v>0</v>
      </c>
      <c r="L264" s="494" t="s">
        <v>3565</v>
      </c>
      <c r="M264" s="144" t="s">
        <v>3565</v>
      </c>
      <c r="N264" s="627" t="s">
        <v>2980</v>
      </c>
      <c r="O264" s="805" t="s">
        <v>2881</v>
      </c>
      <c r="P264" s="696" t="s">
        <v>2881</v>
      </c>
      <c r="Q264" s="129">
        <v>4278</v>
      </c>
      <c r="R264" s="131">
        <v>45163</v>
      </c>
      <c r="S264" s="77" t="s">
        <v>2672</v>
      </c>
    </row>
    <row r="265" spans="1:25" ht="13.5" customHeight="1">
      <c r="A265" s="626">
        <v>109</v>
      </c>
      <c r="B265" s="86" t="s">
        <v>3010</v>
      </c>
      <c r="C265" s="627" t="s">
        <v>2997</v>
      </c>
      <c r="D265" s="715" t="s">
        <v>384</v>
      </c>
      <c r="E265" s="262">
        <v>0.7</v>
      </c>
      <c r="F265" s="685">
        <v>626.13</v>
      </c>
      <c r="G265" s="691">
        <f t="shared" si="42"/>
        <v>24053842.109700002</v>
      </c>
      <c r="H265" s="671"/>
      <c r="I265" s="645">
        <f>H265*$B$217</f>
        <v>0</v>
      </c>
      <c r="J265" s="693">
        <f t="shared" si="40"/>
        <v>0</v>
      </c>
      <c r="K265" s="692">
        <f t="shared" si="43"/>
        <v>0</v>
      </c>
      <c r="L265" s="494" t="s">
        <v>3565</v>
      </c>
      <c r="M265" s="144" t="s">
        <v>3565</v>
      </c>
      <c r="N265" s="627" t="s">
        <v>2982</v>
      </c>
      <c r="O265" s="805" t="s">
        <v>2881</v>
      </c>
      <c r="P265" s="696" t="s">
        <v>2881</v>
      </c>
      <c r="Q265" s="129">
        <v>4292</v>
      </c>
      <c r="R265" s="131">
        <v>45167.746527777781</v>
      </c>
      <c r="S265" s="77" t="s">
        <v>813</v>
      </c>
    </row>
    <row r="266" spans="1:25" ht="12" customHeight="1">
      <c r="A266" s="626">
        <v>110</v>
      </c>
      <c r="B266" s="86" t="s">
        <v>3011</v>
      </c>
      <c r="C266" s="627" t="s">
        <v>2998</v>
      </c>
      <c r="D266" s="715" t="s">
        <v>384</v>
      </c>
      <c r="E266" s="262">
        <v>0.9</v>
      </c>
      <c r="F266" s="685">
        <v>2433.63</v>
      </c>
      <c r="G266" s="691">
        <f t="shared" si="42"/>
        <v>93492009.284700006</v>
      </c>
      <c r="H266" s="671">
        <f>+I266/$B$217</f>
        <v>0</v>
      </c>
      <c r="I266" s="645"/>
      <c r="J266" s="693">
        <f t="shared" si="40"/>
        <v>0</v>
      </c>
      <c r="K266" s="692">
        <f t="shared" si="43"/>
        <v>0</v>
      </c>
      <c r="L266" s="494" t="s">
        <v>3565</v>
      </c>
      <c r="M266" s="144" t="s">
        <v>3565</v>
      </c>
      <c r="N266" s="627" t="s">
        <v>2983</v>
      </c>
      <c r="O266" s="805" t="s">
        <v>2881</v>
      </c>
      <c r="P266" s="696" t="s">
        <v>2881</v>
      </c>
      <c r="Q266" s="129">
        <v>4286</v>
      </c>
      <c r="R266" s="131">
        <v>45168.701388888891</v>
      </c>
      <c r="S266" s="77" t="s">
        <v>813</v>
      </c>
    </row>
    <row r="267" spans="1:25" ht="12" customHeight="1">
      <c r="A267" s="626">
        <v>116</v>
      </c>
      <c r="B267" s="86" t="s">
        <v>3016</v>
      </c>
      <c r="C267" s="627" t="s">
        <v>3002</v>
      </c>
      <c r="D267" s="715" t="s">
        <v>384</v>
      </c>
      <c r="E267" s="262">
        <v>0.7</v>
      </c>
      <c r="F267" s="685">
        <v>2953.54</v>
      </c>
      <c r="G267" s="691">
        <f t="shared" si="42"/>
        <v>113465230.58260001</v>
      </c>
      <c r="H267" s="671">
        <f>+I267/$B$217</f>
        <v>0</v>
      </c>
      <c r="I267" s="645"/>
      <c r="J267" s="693">
        <f t="shared" si="40"/>
        <v>0</v>
      </c>
      <c r="K267" s="692">
        <f t="shared" si="43"/>
        <v>0</v>
      </c>
      <c r="L267" s="494" t="s">
        <v>3565</v>
      </c>
      <c r="M267" s="144" t="s">
        <v>3565</v>
      </c>
      <c r="N267" s="627" t="s">
        <v>2989</v>
      </c>
      <c r="O267" s="78" t="s">
        <v>2881</v>
      </c>
      <c r="P267" s="78" t="s">
        <v>2881</v>
      </c>
      <c r="Q267" s="129">
        <v>4311</v>
      </c>
      <c r="R267" s="131">
        <v>45183</v>
      </c>
      <c r="S267" s="77" t="s">
        <v>813</v>
      </c>
    </row>
    <row r="268" spans="1:25" ht="12" customHeight="1">
      <c r="A268" s="14">
        <v>124</v>
      </c>
      <c r="B268" s="289" t="s">
        <v>1030</v>
      </c>
      <c r="C268" s="627" t="s">
        <v>3130</v>
      </c>
      <c r="D268" s="715" t="s">
        <v>2638</v>
      </c>
      <c r="E268" s="262">
        <v>0.6</v>
      </c>
      <c r="F268" s="685">
        <v>8667.9824039730829</v>
      </c>
      <c r="G268" s="645">
        <f t="shared" si="42"/>
        <v>332995192.93888873</v>
      </c>
      <c r="H268" s="671">
        <v>0</v>
      </c>
      <c r="I268" s="645"/>
      <c r="J268" s="667">
        <f t="shared" si="40"/>
        <v>0</v>
      </c>
      <c r="K268" s="675">
        <f t="shared" si="43"/>
        <v>0</v>
      </c>
      <c r="L268" s="494" t="s">
        <v>3565</v>
      </c>
      <c r="M268" s="809" t="s">
        <v>3565</v>
      </c>
      <c r="N268" s="627" t="s">
        <v>3198</v>
      </c>
      <c r="O268" s="804" t="s">
        <v>2881</v>
      </c>
      <c r="P268" s="78" t="s">
        <v>2881</v>
      </c>
      <c r="Q268" s="129">
        <v>4255</v>
      </c>
      <c r="R268" s="375">
        <v>45229</v>
      </c>
      <c r="S268" s="77" t="s">
        <v>809</v>
      </c>
    </row>
    <row r="269" spans="1:25" ht="12" customHeight="1">
      <c r="A269" s="14">
        <v>128</v>
      </c>
      <c r="B269" s="289" t="s">
        <v>3139</v>
      </c>
      <c r="C269" s="627" t="s">
        <v>3150</v>
      </c>
      <c r="D269" s="715" t="s">
        <v>384</v>
      </c>
      <c r="E269" s="262">
        <v>0.9</v>
      </c>
      <c r="F269" s="685">
        <v>2693.3962951826261</v>
      </c>
      <c r="G269" s="645">
        <f t="shared" si="42"/>
        <v>103471370.51917945</v>
      </c>
      <c r="H269" s="671">
        <f t="shared" ref="H269:H274" si="45">+I269/$B$217</f>
        <v>0</v>
      </c>
      <c r="I269" s="645"/>
      <c r="J269" s="667">
        <f t="shared" si="40"/>
        <v>0</v>
      </c>
      <c r="K269" s="675">
        <f t="shared" si="43"/>
        <v>0</v>
      </c>
      <c r="L269" s="494" t="s">
        <v>3565</v>
      </c>
      <c r="M269" s="809" t="s">
        <v>3565</v>
      </c>
      <c r="N269" s="627" t="s">
        <v>3201</v>
      </c>
      <c r="O269" s="804" t="s">
        <v>2881</v>
      </c>
      <c r="P269" s="78" t="s">
        <v>2881</v>
      </c>
      <c r="Q269" s="129">
        <v>4356</v>
      </c>
      <c r="R269" s="375">
        <v>45230</v>
      </c>
      <c r="S269" s="77" t="s">
        <v>813</v>
      </c>
    </row>
    <row r="270" spans="1:25" ht="12" customHeight="1">
      <c r="A270" s="14">
        <v>130</v>
      </c>
      <c r="B270" s="289" t="s">
        <v>2686</v>
      </c>
      <c r="C270" s="627" t="s">
        <v>3152</v>
      </c>
      <c r="D270" s="715" t="s">
        <v>384</v>
      </c>
      <c r="E270" s="262">
        <v>0.5</v>
      </c>
      <c r="F270" s="685">
        <v>3826.1809701094789</v>
      </c>
      <c r="G270" s="645">
        <f t="shared" si="42"/>
        <v>146989208.21259513</v>
      </c>
      <c r="H270" s="671">
        <f t="shared" si="45"/>
        <v>0</v>
      </c>
      <c r="I270" s="645"/>
      <c r="J270" s="667">
        <f t="shared" si="40"/>
        <v>0</v>
      </c>
      <c r="K270" s="675">
        <f t="shared" si="43"/>
        <v>0</v>
      </c>
      <c r="L270" s="494" t="s">
        <v>3565</v>
      </c>
      <c r="M270" s="809" t="s">
        <v>3565</v>
      </c>
      <c r="N270" s="627" t="s">
        <v>3203</v>
      </c>
      <c r="O270" s="804" t="s">
        <v>2881</v>
      </c>
      <c r="P270" s="78" t="s">
        <v>2881</v>
      </c>
      <c r="Q270" s="129">
        <v>4352</v>
      </c>
      <c r="R270" s="375">
        <v>45243</v>
      </c>
      <c r="S270" s="77" t="s">
        <v>813</v>
      </c>
    </row>
    <row r="271" spans="1:25">
      <c r="A271" s="14">
        <v>146</v>
      </c>
      <c r="B271" s="86" t="s">
        <v>417</v>
      </c>
      <c r="C271" s="86" t="s">
        <v>3254</v>
      </c>
      <c r="D271" s="266" t="s">
        <v>384</v>
      </c>
      <c r="E271" s="743">
        <v>0.7</v>
      </c>
      <c r="F271" s="86">
        <v>1109.04</v>
      </c>
      <c r="G271" s="675">
        <f t="shared" si="42"/>
        <v>42605645.877599999</v>
      </c>
      <c r="H271" s="671">
        <f t="shared" si="45"/>
        <v>0</v>
      </c>
      <c r="I271" s="645"/>
      <c r="J271" s="744">
        <f t="shared" si="40"/>
        <v>0</v>
      </c>
      <c r="K271" s="675">
        <f t="shared" si="43"/>
        <v>0</v>
      </c>
      <c r="L271" s="810" t="s">
        <v>3565</v>
      </c>
      <c r="M271" s="144" t="s">
        <v>3565</v>
      </c>
      <c r="N271" s="86" t="s">
        <v>3261</v>
      </c>
      <c r="O271" s="78" t="s">
        <v>2881</v>
      </c>
      <c r="P271" s="78" t="s">
        <v>2881</v>
      </c>
      <c r="Q271" s="239">
        <v>4392</v>
      </c>
      <c r="R271" s="131">
        <v>45274</v>
      </c>
      <c r="S271" s="86" t="s">
        <v>813</v>
      </c>
    </row>
    <row r="272" spans="1:25" ht="10.5" customHeight="1">
      <c r="A272" s="626">
        <v>152</v>
      </c>
      <c r="B272" s="289" t="s">
        <v>3447</v>
      </c>
      <c r="C272" s="613" t="s">
        <v>3477</v>
      </c>
      <c r="D272" s="715" t="s">
        <v>398</v>
      </c>
      <c r="E272" s="262">
        <v>0.45</v>
      </c>
      <c r="F272" s="685">
        <v>3439.6414100263155</v>
      </c>
      <c r="G272" s="675">
        <f t="shared" si="42"/>
        <v>132139637.76014386</v>
      </c>
      <c r="H272" s="671">
        <f t="shared" si="45"/>
        <v>0</v>
      </c>
      <c r="I272" s="645"/>
      <c r="J272" s="744">
        <f t="shared" si="40"/>
        <v>0</v>
      </c>
      <c r="K272" s="675">
        <f t="shared" si="43"/>
        <v>0</v>
      </c>
      <c r="L272" s="144" t="s">
        <v>3565</v>
      </c>
      <c r="M272" s="262" t="s">
        <v>3565</v>
      </c>
      <c r="N272" s="613" t="s">
        <v>3388</v>
      </c>
      <c r="O272" s="78" t="s">
        <v>2881</v>
      </c>
      <c r="P272" s="78" t="s">
        <v>2881</v>
      </c>
      <c r="Q272" s="129">
        <v>4428</v>
      </c>
      <c r="R272" s="131">
        <v>45314</v>
      </c>
      <c r="S272" s="77" t="s">
        <v>840</v>
      </c>
    </row>
    <row r="273" spans="1:24" ht="10.5" customHeight="1">
      <c r="A273" s="626">
        <v>154</v>
      </c>
      <c r="B273" s="289" t="s">
        <v>3327</v>
      </c>
      <c r="C273" s="613" t="s">
        <v>3479</v>
      </c>
      <c r="D273" s="715" t="s">
        <v>384</v>
      </c>
      <c r="E273" s="262">
        <v>0.7</v>
      </c>
      <c r="F273" s="685">
        <v>715.8598484939946</v>
      </c>
      <c r="G273" s="692">
        <f t="shared" si="42"/>
        <v>27500965.88304076</v>
      </c>
      <c r="H273" s="671">
        <f t="shared" si="45"/>
        <v>0</v>
      </c>
      <c r="I273" s="645"/>
      <c r="J273" s="788">
        <f t="shared" si="40"/>
        <v>0</v>
      </c>
      <c r="K273" s="692">
        <f t="shared" si="43"/>
        <v>0</v>
      </c>
      <c r="L273" s="144" t="s">
        <v>3565</v>
      </c>
      <c r="M273" s="262" t="s">
        <v>3565</v>
      </c>
      <c r="N273" s="613" t="s">
        <v>3390</v>
      </c>
      <c r="O273" s="696" t="s">
        <v>2881</v>
      </c>
      <c r="P273" s="696" t="s">
        <v>2881</v>
      </c>
      <c r="Q273" s="129">
        <v>4436</v>
      </c>
      <c r="R273" s="131">
        <v>45322</v>
      </c>
      <c r="S273" s="77" t="s">
        <v>840</v>
      </c>
    </row>
    <row r="274" spans="1:24" ht="10.5" customHeight="1">
      <c r="A274" s="626">
        <v>155</v>
      </c>
      <c r="B274" s="289" t="s">
        <v>3005</v>
      </c>
      <c r="C274" s="613" t="s">
        <v>2965</v>
      </c>
      <c r="D274" s="715" t="s">
        <v>2638</v>
      </c>
      <c r="E274" s="262">
        <v>0.6</v>
      </c>
      <c r="F274" s="685">
        <v>5074.5028765192483</v>
      </c>
      <c r="G274" s="692">
        <f t="shared" si="42"/>
        <v>194945603.91134825</v>
      </c>
      <c r="H274" s="671">
        <f t="shared" si="45"/>
        <v>0</v>
      </c>
      <c r="I274" s="645"/>
      <c r="J274" s="788">
        <f t="shared" si="40"/>
        <v>0</v>
      </c>
      <c r="K274" s="692">
        <f t="shared" si="43"/>
        <v>0</v>
      </c>
      <c r="L274" s="144" t="s">
        <v>3565</v>
      </c>
      <c r="M274" s="262" t="s">
        <v>3565</v>
      </c>
      <c r="N274" s="613" t="s">
        <v>3391</v>
      </c>
      <c r="O274" s="696" t="s">
        <v>2881</v>
      </c>
      <c r="P274" s="696" t="s">
        <v>2881</v>
      </c>
      <c r="Q274" s="129">
        <v>4442</v>
      </c>
      <c r="R274" s="131">
        <v>45322</v>
      </c>
      <c r="S274" s="77" t="s">
        <v>809</v>
      </c>
    </row>
    <row r="275" spans="1:24" ht="10.5" customHeight="1">
      <c r="A275" s="626">
        <v>162</v>
      </c>
      <c r="B275" s="289" t="s">
        <v>3450</v>
      </c>
      <c r="C275" s="613" t="s">
        <v>3482</v>
      </c>
      <c r="D275" s="715" t="s">
        <v>384</v>
      </c>
      <c r="E275" s="262">
        <v>0.7</v>
      </c>
      <c r="F275" s="685">
        <v>4024.6403018050287</v>
      </c>
      <c r="G275" s="692">
        <f t="shared" si="42"/>
        <v>154613358.83595023</v>
      </c>
      <c r="H275" s="671">
        <f t="shared" ref="H275:H276" si="46">+I275/$B$217</f>
        <v>0</v>
      </c>
      <c r="I275" s="645"/>
      <c r="J275" s="788">
        <f t="shared" si="40"/>
        <v>0</v>
      </c>
      <c r="K275" s="692">
        <f t="shared" si="43"/>
        <v>0</v>
      </c>
      <c r="L275" s="144" t="s">
        <v>3565</v>
      </c>
      <c r="M275" s="262" t="s">
        <v>3565</v>
      </c>
      <c r="N275" s="613" t="s">
        <v>3395</v>
      </c>
      <c r="O275" s="696" t="s">
        <v>2881</v>
      </c>
      <c r="P275" s="696" t="s">
        <v>2881</v>
      </c>
      <c r="Q275" s="129">
        <v>4457</v>
      </c>
      <c r="R275" s="131">
        <v>45341</v>
      </c>
      <c r="S275" s="86" t="s">
        <v>2672</v>
      </c>
    </row>
    <row r="276" spans="1:24" ht="10.5" customHeight="1">
      <c r="A276" s="626">
        <v>163</v>
      </c>
      <c r="B276" s="789" t="s">
        <v>3451</v>
      </c>
      <c r="C276" s="613" t="s">
        <v>3483</v>
      </c>
      <c r="D276" s="715" t="s">
        <v>384</v>
      </c>
      <c r="E276" s="262">
        <v>0.5</v>
      </c>
      <c r="F276" s="685">
        <v>2185.1101414806576</v>
      </c>
      <c r="G276" s="692">
        <f t="shared" si="42"/>
        <v>83944698.921118572</v>
      </c>
      <c r="H276" s="671">
        <f t="shared" si="46"/>
        <v>0</v>
      </c>
      <c r="I276" s="645"/>
      <c r="J276" s="788">
        <f t="shared" si="40"/>
        <v>0</v>
      </c>
      <c r="K276" s="692">
        <f t="shared" si="43"/>
        <v>0</v>
      </c>
      <c r="L276" s="144" t="s">
        <v>3565</v>
      </c>
      <c r="M276" s="262" t="s">
        <v>3565</v>
      </c>
      <c r="N276" s="613" t="s">
        <v>3396</v>
      </c>
      <c r="O276" s="696" t="s">
        <v>2881</v>
      </c>
      <c r="P276" s="696" t="s">
        <v>2881</v>
      </c>
      <c r="Q276" s="129">
        <v>4455</v>
      </c>
      <c r="R276" s="131">
        <v>45342</v>
      </c>
      <c r="S276" s="77" t="s">
        <v>813</v>
      </c>
    </row>
    <row r="277" spans="1:24" ht="10.5" customHeight="1">
      <c r="A277" s="626">
        <v>196</v>
      </c>
      <c r="B277" s="289" t="s">
        <v>3470</v>
      </c>
      <c r="C277" s="613" t="s">
        <v>3504</v>
      </c>
      <c r="D277" s="715" t="s">
        <v>384</v>
      </c>
      <c r="E277" s="262">
        <v>0.7</v>
      </c>
      <c r="F277" s="685">
        <v>3958.2433629886705</v>
      </c>
      <c r="G277" s="692">
        <f t="shared" si="42"/>
        <v>152062608.22049323</v>
      </c>
      <c r="H277" s="671">
        <v>0</v>
      </c>
      <c r="I277" s="645">
        <f>H277*$B$217</f>
        <v>0</v>
      </c>
      <c r="J277" s="788">
        <f t="shared" si="40"/>
        <v>0</v>
      </c>
      <c r="K277" s="692">
        <f t="shared" si="43"/>
        <v>0</v>
      </c>
      <c r="L277" s="86" t="s">
        <v>3565</v>
      </c>
      <c r="M277" s="262" t="s">
        <v>3565</v>
      </c>
      <c r="N277" s="613" t="s">
        <v>3426</v>
      </c>
      <c r="O277" s="696" t="s">
        <v>2881</v>
      </c>
      <c r="P277" s="696" t="s">
        <v>2881</v>
      </c>
      <c r="Q277" s="129">
        <v>4555</v>
      </c>
      <c r="R277" s="131">
        <v>45443</v>
      </c>
      <c r="S277" s="77" t="s">
        <v>2672</v>
      </c>
    </row>
    <row r="278" spans="1:24" ht="10.5" customHeight="1">
      <c r="A278" s="626">
        <v>199</v>
      </c>
      <c r="B278" s="790" t="s">
        <v>2650</v>
      </c>
      <c r="C278" s="613" t="s">
        <v>2688</v>
      </c>
      <c r="D278" s="715" t="s">
        <v>384</v>
      </c>
      <c r="E278" s="262">
        <v>0.7</v>
      </c>
      <c r="F278" s="791">
        <v>1646.7226523330555</v>
      </c>
      <c r="G278" s="692">
        <f t="shared" si="42"/>
        <v>63261633.650656775</v>
      </c>
      <c r="H278" s="671">
        <v>0</v>
      </c>
      <c r="I278" s="645">
        <f>H278*$B$217</f>
        <v>0</v>
      </c>
      <c r="J278" s="788">
        <f t="shared" si="40"/>
        <v>0</v>
      </c>
      <c r="K278" s="692">
        <f t="shared" si="43"/>
        <v>0</v>
      </c>
      <c r="L278" s="560" t="s">
        <v>3565</v>
      </c>
      <c r="M278" s="262" t="s">
        <v>3565</v>
      </c>
      <c r="N278" s="613" t="s">
        <v>3429</v>
      </c>
      <c r="O278" s="696" t="s">
        <v>2881</v>
      </c>
      <c r="P278" s="696" t="s">
        <v>2881</v>
      </c>
      <c r="Q278" s="129">
        <v>4552</v>
      </c>
      <c r="R278" s="131">
        <v>45443</v>
      </c>
      <c r="S278" s="77" t="s">
        <v>813</v>
      </c>
    </row>
    <row r="279" spans="1:24" ht="10.5" customHeight="1">
      <c r="A279" s="626">
        <v>206</v>
      </c>
      <c r="B279" s="289" t="s">
        <v>3474</v>
      </c>
      <c r="C279" s="613" t="s">
        <v>3510</v>
      </c>
      <c r="D279" s="715" t="s">
        <v>384</v>
      </c>
      <c r="E279" s="262">
        <v>0.4</v>
      </c>
      <c r="F279" s="685">
        <v>3283.1232468938656</v>
      </c>
      <c r="G279" s="692">
        <f t="shared" si="42"/>
        <v>126126728.00771511</v>
      </c>
      <c r="H279" s="671">
        <f t="shared" ref="H279" si="47">+I279/$B$217</f>
        <v>0</v>
      </c>
      <c r="I279" s="645">
        <v>0</v>
      </c>
      <c r="J279" s="788">
        <f t="shared" si="40"/>
        <v>0</v>
      </c>
      <c r="K279" s="692">
        <f t="shared" si="43"/>
        <v>0</v>
      </c>
      <c r="L279" s="144" t="s">
        <v>3565</v>
      </c>
      <c r="M279" s="262" t="s">
        <v>3565</v>
      </c>
      <c r="N279" s="613" t="s">
        <v>3436</v>
      </c>
      <c r="O279" s="696" t="s">
        <v>2881</v>
      </c>
      <c r="P279" s="696" t="s">
        <v>2881</v>
      </c>
      <c r="Q279" s="129">
        <v>4572</v>
      </c>
      <c r="R279" s="131">
        <v>45471</v>
      </c>
      <c r="S279" s="77" t="s">
        <v>813</v>
      </c>
    </row>
    <row r="280" spans="1:24" s="27" customFormat="1" ht="22.5" customHeight="1">
      <c r="A280" s="14">
        <v>1</v>
      </c>
      <c r="B280" s="14" t="s">
        <v>393</v>
      </c>
      <c r="C280" s="13" t="s">
        <v>823</v>
      </c>
      <c r="D280" s="129" t="s">
        <v>384</v>
      </c>
      <c r="E280" s="670">
        <v>0.7</v>
      </c>
      <c r="F280" s="672">
        <v>794.71</v>
      </c>
      <c r="G280" s="168">
        <f t="shared" ref="G280:G289" si="48">+F280*$B$217</f>
        <v>30530127.709900003</v>
      </c>
      <c r="H280" s="671">
        <v>401.84</v>
      </c>
      <c r="I280" s="645">
        <f t="shared" ref="I280:I289" si="49">H280*$B$217</f>
        <v>15437362.7096</v>
      </c>
      <c r="J280" s="667">
        <f t="shared" ref="J280:J289" si="50">+H280*$E$225</f>
        <v>200.92</v>
      </c>
      <c r="K280" s="645">
        <f t="shared" ref="K280:K286" si="51">+I280*E280</f>
        <v>10806153.89672</v>
      </c>
      <c r="L280" s="668" t="s">
        <v>619</v>
      </c>
      <c r="M280" s="673">
        <v>45843</v>
      </c>
      <c r="N280" s="261" t="s">
        <v>824</v>
      </c>
      <c r="O280" s="669" t="s">
        <v>808</v>
      </c>
      <c r="P280" s="38" t="s">
        <v>808</v>
      </c>
      <c r="Q280" s="98">
        <v>3903</v>
      </c>
      <c r="R280" s="54">
        <v>44671</v>
      </c>
      <c r="S280" s="13" t="s">
        <v>813</v>
      </c>
      <c r="T280" s="14" t="s">
        <v>810</v>
      </c>
      <c r="U280" s="14">
        <v>38</v>
      </c>
      <c r="V280" s="14">
        <v>10.55</v>
      </c>
      <c r="W280" s="14">
        <v>4.45</v>
      </c>
      <c r="X280" s="14">
        <f>+W280+V280</f>
        <v>15</v>
      </c>
    </row>
    <row r="281" spans="1:24" ht="22.5" customHeight="1">
      <c r="A281" s="14">
        <v>42</v>
      </c>
      <c r="B281" s="86" t="s">
        <v>2852</v>
      </c>
      <c r="C281" s="77" t="s">
        <v>2835</v>
      </c>
      <c r="D281" s="130" t="s">
        <v>398</v>
      </c>
      <c r="E281" s="262">
        <v>0.45</v>
      </c>
      <c r="F281" s="685">
        <v>2933.23</v>
      </c>
      <c r="G281" s="645">
        <f t="shared" si="48"/>
        <v>112684987.60870001</v>
      </c>
      <c r="H281" s="671">
        <v>1897.72</v>
      </c>
      <c r="I281" s="645">
        <f t="shared" si="49"/>
        <v>72904120.946800008</v>
      </c>
      <c r="J281" s="667">
        <f t="shared" si="50"/>
        <v>948.86</v>
      </c>
      <c r="K281" s="675">
        <f t="shared" si="51"/>
        <v>32806854.426060006</v>
      </c>
      <c r="L281" s="130" t="s">
        <v>619</v>
      </c>
      <c r="M281" s="131">
        <v>46193</v>
      </c>
      <c r="N281" s="301" t="s">
        <v>2815</v>
      </c>
      <c r="O281" s="87" t="s">
        <v>808</v>
      </c>
      <c r="P281" s="87" t="s">
        <v>808</v>
      </c>
      <c r="Q281" s="129">
        <v>4177</v>
      </c>
      <c r="R281" s="131">
        <v>45065</v>
      </c>
      <c r="S281" s="77" t="s">
        <v>809</v>
      </c>
    </row>
    <row r="282" spans="1:24" s="27" customFormat="1" ht="19.5" customHeight="1">
      <c r="A282" s="14">
        <v>152</v>
      </c>
      <c r="B282" s="14" t="s">
        <v>401</v>
      </c>
      <c r="C282" s="14" t="s">
        <v>830</v>
      </c>
      <c r="D282" s="129" t="s">
        <v>384</v>
      </c>
      <c r="E282" s="670">
        <v>0.6</v>
      </c>
      <c r="F282" s="14">
        <v>2301.21</v>
      </c>
      <c r="G282" s="168">
        <f t="shared" si="48"/>
        <v>88404871.194900006</v>
      </c>
      <c r="H282" s="671">
        <v>30.56</v>
      </c>
      <c r="I282" s="645">
        <f t="shared" si="49"/>
        <v>1174014.0464000001</v>
      </c>
      <c r="J282" s="667">
        <f t="shared" si="50"/>
        <v>15.28</v>
      </c>
      <c r="K282" s="675">
        <f t="shared" si="51"/>
        <v>704408.42784000002</v>
      </c>
      <c r="L282" s="668" t="s">
        <v>619</v>
      </c>
      <c r="M282" s="889" t="s">
        <v>3669</v>
      </c>
      <c r="N282" s="14" t="s">
        <v>3668</v>
      </c>
      <c r="O282" s="87" t="s">
        <v>808</v>
      </c>
      <c r="P282" s="87" t="s">
        <v>808</v>
      </c>
      <c r="Q282" s="239">
        <v>4504</v>
      </c>
      <c r="R282" s="54">
        <v>45471</v>
      </c>
      <c r="S282" s="14" t="s">
        <v>813</v>
      </c>
    </row>
    <row r="283" spans="1:24" s="27" customFormat="1" ht="21" customHeight="1">
      <c r="A283" s="14">
        <v>16</v>
      </c>
      <c r="B283" s="33" t="s">
        <v>1231</v>
      </c>
      <c r="C283" s="13" t="s">
        <v>2436</v>
      </c>
      <c r="D283" s="129" t="s">
        <v>398</v>
      </c>
      <c r="E283" s="670">
        <v>0.45</v>
      </c>
      <c r="F283" s="672">
        <v>2384.5</v>
      </c>
      <c r="G283" s="645">
        <f t="shared" si="48"/>
        <v>91604597.305000007</v>
      </c>
      <c r="H283" s="671">
        <v>970.5</v>
      </c>
      <c r="I283" s="645">
        <f t="shared" si="49"/>
        <v>37283397.645000003</v>
      </c>
      <c r="J283" s="667">
        <f t="shared" si="50"/>
        <v>485.25</v>
      </c>
      <c r="K283" s="675">
        <f t="shared" si="51"/>
        <v>16777528.940250002</v>
      </c>
      <c r="L283" s="668" t="s">
        <v>619</v>
      </c>
      <c r="M283" s="889" t="s">
        <v>819</v>
      </c>
      <c r="N283" s="14" t="s">
        <v>2485</v>
      </c>
      <c r="O283" s="803" t="s">
        <v>808</v>
      </c>
      <c r="P283" s="87" t="s">
        <v>808</v>
      </c>
      <c r="Q283" s="239">
        <v>4011</v>
      </c>
      <c r="R283" s="54">
        <v>45253</v>
      </c>
      <c r="S283" s="14" t="s">
        <v>813</v>
      </c>
    </row>
    <row r="284" spans="1:24" s="27" customFormat="1" ht="24" customHeight="1">
      <c r="A284" s="14">
        <v>17</v>
      </c>
      <c r="B284" s="33" t="s">
        <v>2503</v>
      </c>
      <c r="C284" s="13" t="s">
        <v>2504</v>
      </c>
      <c r="D284" s="129" t="s">
        <v>398</v>
      </c>
      <c r="E284" s="670">
        <v>0.6</v>
      </c>
      <c r="F284" s="672">
        <v>3235.61</v>
      </c>
      <c r="G284" s="645">
        <f t="shared" si="48"/>
        <v>124301426.33090001</v>
      </c>
      <c r="H284" s="671">
        <v>1688.59</v>
      </c>
      <c r="I284" s="645">
        <f t="shared" si="49"/>
        <v>64870038.567100003</v>
      </c>
      <c r="J284" s="667">
        <f t="shared" si="50"/>
        <v>844.29499999999996</v>
      </c>
      <c r="K284" s="675">
        <f t="shared" si="51"/>
        <v>38922023.140260004</v>
      </c>
      <c r="L284" s="668" t="s">
        <v>619</v>
      </c>
      <c r="M284" s="889" t="s">
        <v>819</v>
      </c>
      <c r="N284" s="14" t="s">
        <v>2505</v>
      </c>
      <c r="O284" s="803" t="s">
        <v>808</v>
      </c>
      <c r="P284" s="87" t="s">
        <v>808</v>
      </c>
      <c r="Q284" s="239">
        <v>4072</v>
      </c>
      <c r="R284" s="54">
        <v>44921</v>
      </c>
      <c r="S284" s="14" t="s">
        <v>2508</v>
      </c>
    </row>
    <row r="285" spans="1:24" s="27" customFormat="1" ht="20.25" customHeight="1">
      <c r="A285" s="14">
        <v>18</v>
      </c>
      <c r="B285" s="623" t="s">
        <v>2573</v>
      </c>
      <c r="C285" s="13" t="s">
        <v>2574</v>
      </c>
      <c r="D285" s="129" t="s">
        <v>398</v>
      </c>
      <c r="E285" s="670">
        <v>0.5</v>
      </c>
      <c r="F285" s="672">
        <v>2021.51</v>
      </c>
      <c r="G285" s="645">
        <f t="shared" si="48"/>
        <v>77659723.001900002</v>
      </c>
      <c r="H285" s="671">
        <v>1628.44</v>
      </c>
      <c r="I285" s="645">
        <f t="shared" si="49"/>
        <v>62559274.663600005</v>
      </c>
      <c r="J285" s="667">
        <f t="shared" si="50"/>
        <v>814.22</v>
      </c>
      <c r="K285" s="675">
        <f t="shared" si="51"/>
        <v>31279637.331800003</v>
      </c>
      <c r="L285" s="668" t="s">
        <v>619</v>
      </c>
      <c r="M285" s="889" t="s">
        <v>819</v>
      </c>
      <c r="N285" s="627" t="s">
        <v>2579</v>
      </c>
      <c r="O285" s="803" t="s">
        <v>808</v>
      </c>
      <c r="P285" s="87" t="s">
        <v>808</v>
      </c>
      <c r="Q285" s="239">
        <v>4073</v>
      </c>
      <c r="R285" s="54">
        <v>44931</v>
      </c>
      <c r="S285" s="14" t="s">
        <v>809</v>
      </c>
    </row>
    <row r="286" spans="1:24" ht="12" customHeight="1">
      <c r="A286" s="14">
        <v>46</v>
      </c>
      <c r="B286" s="86" t="s">
        <v>386</v>
      </c>
      <c r="C286" s="77" t="s">
        <v>807</v>
      </c>
      <c r="D286" s="130" t="s">
        <v>384</v>
      </c>
      <c r="E286" s="262">
        <v>0.5</v>
      </c>
      <c r="F286" s="685">
        <v>3535.29</v>
      </c>
      <c r="G286" s="645">
        <f t="shared" si="48"/>
        <v>135814139.9901</v>
      </c>
      <c r="H286" s="671">
        <v>2325.58</v>
      </c>
      <c r="I286" s="645">
        <f t="shared" si="49"/>
        <v>89341085.930199996</v>
      </c>
      <c r="J286" s="667">
        <f t="shared" si="50"/>
        <v>1162.79</v>
      </c>
      <c r="K286" s="675">
        <f t="shared" si="51"/>
        <v>44670542.965099998</v>
      </c>
      <c r="L286" s="130" t="s">
        <v>619</v>
      </c>
      <c r="M286" s="131">
        <v>46275</v>
      </c>
      <c r="N286" s="86" t="s">
        <v>2812</v>
      </c>
      <c r="O286" s="87" t="s">
        <v>808</v>
      </c>
      <c r="P286" s="87" t="s">
        <v>808</v>
      </c>
      <c r="Q286" s="129">
        <v>4230</v>
      </c>
      <c r="R286" s="131">
        <v>45085</v>
      </c>
      <c r="S286" s="77" t="s">
        <v>809</v>
      </c>
    </row>
    <row r="287" spans="1:24" s="27" customFormat="1" ht="25.5" customHeight="1">
      <c r="A287" s="14">
        <v>3</v>
      </c>
      <c r="B287" s="14" t="s">
        <v>396</v>
      </c>
      <c r="C287" s="13" t="s">
        <v>827</v>
      </c>
      <c r="D287" s="129" t="s">
        <v>384</v>
      </c>
      <c r="E287" s="670">
        <v>0.7</v>
      </c>
      <c r="F287" s="672">
        <v>1117.007659774642</v>
      </c>
      <c r="G287" s="168">
        <f t="shared" si="48"/>
        <v>42911736.993187897</v>
      </c>
      <c r="H287" s="671">
        <v>594.96</v>
      </c>
      <c r="I287" s="645">
        <f t="shared" si="49"/>
        <v>22856393.882400002</v>
      </c>
      <c r="J287" s="667">
        <f t="shared" si="50"/>
        <v>297.48</v>
      </c>
      <c r="K287" s="645">
        <f t="shared" ref="K287" si="52">+I287*E287</f>
        <v>15999475.71768</v>
      </c>
      <c r="L287" s="668" t="s">
        <v>619</v>
      </c>
      <c r="M287" s="673">
        <v>45858</v>
      </c>
      <c r="N287" s="261" t="s">
        <v>828</v>
      </c>
      <c r="O287" s="669" t="s">
        <v>808</v>
      </c>
      <c r="P287" s="38" t="s">
        <v>808</v>
      </c>
      <c r="Q287" s="98">
        <v>3918</v>
      </c>
      <c r="R287" s="54">
        <v>44680</v>
      </c>
      <c r="S287" s="13" t="s">
        <v>813</v>
      </c>
      <c r="T287" s="14" t="s">
        <v>810</v>
      </c>
      <c r="U287" s="14">
        <v>38</v>
      </c>
      <c r="V287" s="14">
        <v>11.55</v>
      </c>
      <c r="W287" s="14">
        <v>4.45</v>
      </c>
      <c r="X287" s="14">
        <f>+W287+V287</f>
        <v>16</v>
      </c>
    </row>
    <row r="288" spans="1:24" s="27" customFormat="1" ht="21" customHeight="1">
      <c r="A288" s="14">
        <v>5</v>
      </c>
      <c r="B288" s="14" t="s">
        <v>2462</v>
      </c>
      <c r="C288" s="331" t="s">
        <v>2463</v>
      </c>
      <c r="D288" s="129" t="s">
        <v>384</v>
      </c>
      <c r="E288" s="670">
        <v>0.4</v>
      </c>
      <c r="F288" s="14">
        <v>2087.9499999999998</v>
      </c>
      <c r="G288" s="645">
        <f t="shared" si="48"/>
        <v>80212127.885499999</v>
      </c>
      <c r="H288" s="671">
        <v>30.64</v>
      </c>
      <c r="I288" s="645">
        <f t="shared" si="49"/>
        <v>1177087.3816000002</v>
      </c>
      <c r="J288" s="667">
        <f t="shared" si="50"/>
        <v>15.32</v>
      </c>
      <c r="K288" s="675">
        <f>+I288*E288</f>
        <v>470834.95264000009</v>
      </c>
      <c r="L288" s="668" t="s">
        <v>619</v>
      </c>
      <c r="M288" s="54">
        <v>45575</v>
      </c>
      <c r="N288" s="634" t="s">
        <v>2464</v>
      </c>
      <c r="O288" s="87" t="s">
        <v>808</v>
      </c>
      <c r="P288" s="87" t="s">
        <v>808</v>
      </c>
      <c r="Q288" s="239">
        <v>3970</v>
      </c>
      <c r="R288" s="54">
        <v>44769</v>
      </c>
      <c r="S288" s="14" t="s">
        <v>813</v>
      </c>
    </row>
    <row r="289" spans="1:19" s="27" customFormat="1" ht="22.5" customHeight="1">
      <c r="A289" s="14">
        <v>8</v>
      </c>
      <c r="B289" s="33" t="s">
        <v>409</v>
      </c>
      <c r="C289" s="13" t="s">
        <v>838</v>
      </c>
      <c r="D289" s="129" t="s">
        <v>398</v>
      </c>
      <c r="E289" s="670">
        <v>0.55000000000000004</v>
      </c>
      <c r="F289" s="672">
        <v>5506.64</v>
      </c>
      <c r="G289" s="168">
        <f t="shared" si="48"/>
        <v>211546881.82160002</v>
      </c>
      <c r="H289" s="671">
        <v>1623.65</v>
      </c>
      <c r="I289" s="645">
        <f t="shared" si="49"/>
        <v>62375258.718500011</v>
      </c>
      <c r="J289" s="667">
        <f t="shared" si="50"/>
        <v>811.82500000000005</v>
      </c>
      <c r="K289" s="675">
        <f>+I289*E289</f>
        <v>34306392.295175008</v>
      </c>
      <c r="L289" s="668" t="s">
        <v>619</v>
      </c>
      <c r="M289" s="673">
        <v>45940</v>
      </c>
      <c r="N289" s="14" t="s">
        <v>835</v>
      </c>
      <c r="O289" s="87" t="s">
        <v>808</v>
      </c>
      <c r="P289" s="87" t="s">
        <v>808</v>
      </c>
      <c r="Q289" s="239">
        <v>3965</v>
      </c>
      <c r="R289" s="54">
        <v>44803</v>
      </c>
      <c r="S289" s="14" t="s">
        <v>809</v>
      </c>
    </row>
    <row r="305" s="3" customFormat="1"/>
    <row r="306" s="3" customFormat="1"/>
    <row r="307" s="3" customFormat="1"/>
    <row r="308" s="3" customFormat="1"/>
    <row r="309" s="3" customFormat="1"/>
    <row r="310" s="3" customFormat="1"/>
    <row r="311" s="3" customFormat="1"/>
    <row r="312" s="3" customFormat="1"/>
    <row r="313" s="3" customFormat="1"/>
    <row r="314" s="3" customFormat="1"/>
    <row r="315" s="3" customFormat="1"/>
    <row r="316" s="3" customFormat="1"/>
    <row r="317" s="3" customFormat="1"/>
    <row r="318" s="3" customFormat="1"/>
    <row r="319" s="3" customFormat="1"/>
    <row r="320" s="3" customFormat="1"/>
    <row r="321" s="3" customFormat="1"/>
    <row r="322" s="3" customFormat="1"/>
    <row r="323" s="3" customFormat="1"/>
    <row r="324" s="3" customFormat="1"/>
    <row r="325" s="3" customFormat="1"/>
    <row r="326" s="3" customFormat="1"/>
    <row r="327" s="3" customFormat="1"/>
    <row r="328" s="3" customFormat="1"/>
    <row r="329" s="3" customFormat="1"/>
    <row r="330" s="3" customFormat="1"/>
    <row r="331" s="3" customFormat="1"/>
    <row r="332" s="3" customFormat="1"/>
    <row r="333" s="3" customFormat="1"/>
    <row r="334" s="3" customFormat="1"/>
    <row r="335" s="3" customFormat="1"/>
    <row r="336" s="3" customFormat="1"/>
    <row r="337" s="3" customFormat="1"/>
    <row r="338" s="3" customFormat="1"/>
    <row r="339" s="3" customFormat="1"/>
    <row r="340" s="3" customFormat="1"/>
    <row r="341" s="3" customFormat="1"/>
    <row r="342" s="3" customFormat="1"/>
    <row r="343" s="3" customFormat="1"/>
    <row r="344" s="3" customFormat="1"/>
    <row r="345" s="3" customFormat="1"/>
    <row r="346" s="3" customFormat="1"/>
    <row r="347" s="3" customFormat="1"/>
    <row r="348" s="3" customFormat="1"/>
    <row r="349" s="3" customFormat="1"/>
    <row r="350" s="3" customFormat="1"/>
    <row r="351" s="3" customFormat="1"/>
    <row r="352" s="3" customFormat="1"/>
    <row r="353" s="3" customFormat="1"/>
    <row r="354" s="3" customFormat="1"/>
    <row r="355" s="3" customFormat="1"/>
    <row r="356" s="3" customFormat="1"/>
    <row r="357" s="3" customFormat="1"/>
    <row r="358" s="3" customFormat="1"/>
    <row r="359" s="3" customFormat="1"/>
    <row r="360" s="3" customFormat="1"/>
    <row r="361" s="3" customFormat="1"/>
    <row r="362" s="3" customFormat="1"/>
    <row r="363" s="3" customFormat="1"/>
    <row r="364" s="3" customFormat="1"/>
    <row r="365" s="3" customFormat="1"/>
    <row r="366" s="3" customFormat="1"/>
    <row r="367" s="3" customFormat="1"/>
    <row r="368" s="3" customFormat="1"/>
    <row r="369" s="3" customFormat="1"/>
    <row r="370" s="3" customFormat="1"/>
    <row r="371" s="3" customFormat="1"/>
    <row r="372" s="3" customFormat="1"/>
    <row r="373" s="3" customFormat="1"/>
    <row r="374" s="3" customFormat="1"/>
    <row r="375" s="3" customFormat="1"/>
    <row r="376" s="3" customFormat="1"/>
    <row r="377" s="3" customFormat="1"/>
    <row r="378" s="3" customFormat="1"/>
    <row r="379" s="3" customFormat="1"/>
    <row r="380" s="3" customFormat="1"/>
    <row r="381" s="3" customFormat="1"/>
    <row r="382" s="3" customFormat="1"/>
    <row r="383" s="3" customFormat="1"/>
    <row r="384" s="3" customFormat="1"/>
    <row r="385" s="3" customFormat="1"/>
    <row r="386" s="3" customFormat="1"/>
    <row r="387" s="3" customFormat="1"/>
    <row r="388" s="3" customFormat="1"/>
    <row r="389" s="3" customFormat="1"/>
    <row r="390" s="3" customFormat="1"/>
    <row r="391" s="3" customFormat="1"/>
    <row r="392" s="3" customFormat="1"/>
    <row r="393" s="3" customFormat="1"/>
    <row r="394" s="3" customFormat="1"/>
    <row r="395" s="3" customFormat="1"/>
    <row r="396" s="3" customFormat="1"/>
    <row r="397" s="3" customFormat="1"/>
    <row r="398" s="3" customFormat="1"/>
    <row r="399" s="3" customFormat="1"/>
    <row r="400" s="3" customFormat="1"/>
    <row r="401" s="3" customFormat="1"/>
    <row r="402" s="3" customFormat="1"/>
    <row r="403" s="3" customFormat="1"/>
    <row r="404" s="3" customFormat="1"/>
    <row r="405" s="3" customFormat="1"/>
    <row r="406" s="3" customFormat="1"/>
    <row r="407" s="3" customFormat="1"/>
    <row r="408" s="3" customFormat="1"/>
    <row r="409" s="3" customFormat="1"/>
    <row r="410" s="3" customFormat="1"/>
    <row r="411" s="3" customFormat="1"/>
    <row r="412" s="3" customFormat="1"/>
    <row r="413" s="3" customFormat="1"/>
    <row r="414" s="3" customFormat="1"/>
    <row r="415" s="3" customFormat="1"/>
    <row r="416" s="3" customFormat="1"/>
    <row r="424" spans="1:1" s="125" customFormat="1" ht="13">
      <c r="A424" s="271" t="s">
        <v>857</v>
      </c>
    </row>
    <row r="425" spans="1:1" s="125" customFormat="1" ht="13">
      <c r="A425" s="271" t="s">
        <v>858</v>
      </c>
    </row>
    <row r="427" spans="1:1" s="125" customFormat="1" ht="13">
      <c r="A427" s="271" t="s">
        <v>859</v>
      </c>
    </row>
    <row r="428" spans="1:1" s="125" customFormat="1" ht="13">
      <c r="A428" s="271" t="s">
        <v>860</v>
      </c>
    </row>
    <row r="429" spans="1:1" s="125" customFormat="1" ht="13">
      <c r="A429" s="125" t="s">
        <v>861</v>
      </c>
    </row>
    <row r="433" s="3" customFormat="1"/>
    <row r="434" s="3" customFormat="1"/>
    <row r="435" s="3" customFormat="1"/>
    <row r="436" s="3" customFormat="1"/>
    <row r="437" s="3" customFormat="1"/>
    <row r="438" s="3" customFormat="1"/>
    <row r="439" s="3" customFormat="1"/>
    <row r="440" s="3" customFormat="1"/>
    <row r="441" s="3" customFormat="1"/>
    <row r="442" s="3" customFormat="1"/>
    <row r="443" s="3" customFormat="1"/>
    <row r="444" s="3" customFormat="1"/>
    <row r="445" s="3" customFormat="1"/>
    <row r="446" s="3" customFormat="1"/>
    <row r="447" s="3" customFormat="1"/>
    <row r="448" s="3" customFormat="1"/>
    <row r="455" spans="1:1">
      <c r="A455" s="27" t="s">
        <v>862</v>
      </c>
    </row>
    <row r="456" spans="1:1">
      <c r="A456" s="27" t="s">
        <v>863</v>
      </c>
    </row>
    <row r="457" spans="1:1">
      <c r="A457" s="27" t="s">
        <v>864</v>
      </c>
    </row>
    <row r="459" spans="1:1">
      <c r="A459" s="27" t="s">
        <v>865</v>
      </c>
    </row>
    <row r="460" spans="1:1">
      <c r="A460" s="27" t="s">
        <v>866</v>
      </c>
    </row>
    <row r="461" spans="1:1" ht="15.75" customHeight="1">
      <c r="A461" s="27"/>
    </row>
    <row r="463" spans="1:1">
      <c r="A463" s="27" t="s">
        <v>867</v>
      </c>
    </row>
    <row r="464" spans="1:1">
      <c r="A464" s="27" t="s">
        <v>868</v>
      </c>
    </row>
    <row r="465" spans="1:1">
      <c r="A465" s="27"/>
    </row>
    <row r="466" spans="1:1">
      <c r="A466" s="27" t="s">
        <v>869</v>
      </c>
    </row>
    <row r="467" spans="1:1">
      <c r="A467" s="27"/>
    </row>
    <row r="468" spans="1:1">
      <c r="A468" s="3" t="s">
        <v>870</v>
      </c>
    </row>
    <row r="486" spans="2:2">
      <c r="B486" s="3" t="s">
        <v>2921</v>
      </c>
    </row>
  </sheetData>
  <autoFilter ref="A1:Y165" xr:uid="{29A8E384-A274-4EC2-9220-9A4254600157}"/>
  <phoneticPr fontId="9" type="noConversion"/>
  <pageMargins left="0.11811023622047245" right="0.31496062992125984" top="0.15748031496062992" bottom="0.15748031496062992" header="0.31496062992125984" footer="0.31496062992125984"/>
  <pageSetup paperSize="9" scale="85" orientation="landscape" horizontalDpi="4294967294"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6437-9CD9-4F0B-B497-B5B926498D7D}">
  <sheetPr filterMode="1"/>
  <dimension ref="A1:V175"/>
  <sheetViews>
    <sheetView workbookViewId="0">
      <pane ySplit="1" topLeftCell="A5" activePane="bottomLeft" state="frozen"/>
      <selection pane="bottomLeft" activeCell="F64" sqref="F64"/>
    </sheetView>
  </sheetViews>
  <sheetFormatPr baseColWidth="10" defaultColWidth="11.453125" defaultRowHeight="10.5"/>
  <cols>
    <col min="1" max="1" width="11.453125" style="101"/>
    <col min="2" max="2" width="32.54296875" style="727" customWidth="1"/>
    <col min="3" max="3" width="11.453125" style="956"/>
    <col min="4" max="4" width="7.26953125" style="162" customWidth="1"/>
    <col min="5" max="5" width="12.81640625" style="3" customWidth="1"/>
    <col min="6" max="6" width="11" style="3" customWidth="1"/>
    <col min="7" max="7" width="15" style="3" customWidth="1"/>
    <col min="8" max="8" width="13.81640625" style="3" customWidth="1"/>
    <col min="9" max="9" width="11.7265625" style="956" customWidth="1"/>
    <col min="10" max="10" width="11.453125" style="102" customWidth="1"/>
    <col min="11" max="11" width="15.453125" style="102" bestFit="1" customWidth="1"/>
    <col min="12" max="12" width="9.26953125" style="258" customWidth="1"/>
    <col min="13" max="13" width="8.453125" style="102" customWidth="1"/>
    <col min="14" max="14" width="10.26953125" style="727" customWidth="1"/>
    <col min="15" max="15" width="18.26953125" style="158" customWidth="1"/>
    <col min="16" max="18" width="0" style="102" hidden="1" customWidth="1"/>
    <col min="19" max="19" width="0" style="128" hidden="1" customWidth="1"/>
    <col min="20" max="20" width="4.1796875" style="128" hidden="1" customWidth="1"/>
    <col min="21" max="16384" width="11.453125" style="3"/>
  </cols>
  <sheetData>
    <row r="1" spans="1:21" ht="63">
      <c r="A1" s="800" t="s">
        <v>784</v>
      </c>
      <c r="B1" s="800" t="s">
        <v>785</v>
      </c>
      <c r="C1" s="801" t="s">
        <v>786</v>
      </c>
      <c r="D1" s="801" t="s">
        <v>787</v>
      </c>
      <c r="E1" s="800" t="s">
        <v>3043</v>
      </c>
      <c r="F1" s="800" t="s">
        <v>3044</v>
      </c>
      <c r="G1" s="800" t="s">
        <v>3045</v>
      </c>
      <c r="H1" s="800" t="s">
        <v>793</v>
      </c>
      <c r="I1" s="104" t="s">
        <v>3046</v>
      </c>
      <c r="J1" s="800" t="s">
        <v>3055</v>
      </c>
      <c r="K1" s="800" t="s">
        <v>3056</v>
      </c>
      <c r="L1" s="800" t="s">
        <v>440</v>
      </c>
      <c r="M1" s="800" t="s">
        <v>442</v>
      </c>
      <c r="N1" s="800" t="s">
        <v>439</v>
      </c>
      <c r="O1" s="802" t="s">
        <v>3047</v>
      </c>
      <c r="P1" s="702" t="s">
        <v>797</v>
      </c>
      <c r="Q1" s="701" t="s">
        <v>798</v>
      </c>
      <c r="R1" s="700" t="s">
        <v>3054</v>
      </c>
      <c r="S1" s="716" t="s">
        <v>3230</v>
      </c>
      <c r="T1" s="716" t="s">
        <v>3231</v>
      </c>
    </row>
    <row r="2" spans="1:21" ht="11.25" hidden="1" customHeight="1">
      <c r="A2" s="705" t="s">
        <v>3101</v>
      </c>
      <c r="B2" s="703" t="s">
        <v>3246</v>
      </c>
      <c r="C2" s="266" t="s">
        <v>384</v>
      </c>
      <c r="D2" s="755">
        <v>0.6</v>
      </c>
      <c r="E2" s="136">
        <v>15107108</v>
      </c>
      <c r="F2" s="753">
        <v>15107108</v>
      </c>
      <c r="G2" s="136">
        <v>8680144</v>
      </c>
      <c r="H2" s="721">
        <f>+G2*D2</f>
        <v>5208086.3999999994</v>
      </c>
      <c r="I2" s="722" t="s">
        <v>619</v>
      </c>
      <c r="J2" s="756">
        <v>45299</v>
      </c>
      <c r="K2" s="756">
        <v>45329</v>
      </c>
      <c r="L2" s="130">
        <v>212926</v>
      </c>
      <c r="M2" s="758" t="s">
        <v>3052</v>
      </c>
      <c r="N2" s="278" t="s">
        <v>1700</v>
      </c>
      <c r="O2" s="278" t="s">
        <v>3071</v>
      </c>
      <c r="P2" s="78"/>
      <c r="Q2" s="78"/>
      <c r="R2" s="78"/>
      <c r="S2" s="142">
        <v>5958</v>
      </c>
      <c r="T2" s="142">
        <v>101150</v>
      </c>
      <c r="U2" s="3" t="s">
        <v>3603</v>
      </c>
    </row>
    <row r="3" spans="1:21" ht="11.25" hidden="1" customHeight="1">
      <c r="A3" s="833" t="s">
        <v>4087</v>
      </c>
      <c r="B3" s="77" t="s">
        <v>4088</v>
      </c>
      <c r="C3" s="266" t="s">
        <v>384</v>
      </c>
      <c r="D3" s="286">
        <v>0.6</v>
      </c>
      <c r="E3" s="721">
        <v>15119619</v>
      </c>
      <c r="F3" s="721">
        <v>15119619</v>
      </c>
      <c r="G3" s="721">
        <v>5000000</v>
      </c>
      <c r="H3" s="721">
        <f>+G3*D3</f>
        <v>3000000</v>
      </c>
      <c r="I3" s="722" t="s">
        <v>619</v>
      </c>
      <c r="J3" s="756">
        <v>45594</v>
      </c>
      <c r="K3" s="756">
        <v>45656</v>
      </c>
      <c r="L3" s="266">
        <v>232894</v>
      </c>
      <c r="M3" s="758" t="s">
        <v>3052</v>
      </c>
      <c r="N3" s="77" t="s">
        <v>1710</v>
      </c>
      <c r="O3" s="77" t="s">
        <v>4089</v>
      </c>
      <c r="S3" s="857"/>
      <c r="T3" s="857"/>
    </row>
    <row r="4" spans="1:21" ht="11.25" hidden="1" customHeight="1">
      <c r="A4" s="834" t="s">
        <v>3348</v>
      </c>
      <c r="B4" s="812" t="s">
        <v>3349</v>
      </c>
      <c r="C4" s="266" t="s">
        <v>384</v>
      </c>
      <c r="D4" s="286">
        <v>0.4</v>
      </c>
      <c r="E4" s="295">
        <v>14218209</v>
      </c>
      <c r="F4" s="295">
        <v>9478209</v>
      </c>
      <c r="G4" s="295">
        <v>2368209</v>
      </c>
      <c r="H4" s="721">
        <f t="shared" ref="H4" si="0">+G4*D4</f>
        <v>947283.60000000009</v>
      </c>
      <c r="I4" s="266" t="s">
        <v>619</v>
      </c>
      <c r="J4" s="779">
        <v>45482</v>
      </c>
      <c r="K4" s="779">
        <v>45652</v>
      </c>
      <c r="L4" s="266">
        <v>225001</v>
      </c>
      <c r="M4" s="78" t="s">
        <v>3052</v>
      </c>
      <c r="N4" s="287" t="s">
        <v>3063</v>
      </c>
      <c r="O4" s="287" t="s">
        <v>3584</v>
      </c>
    </row>
    <row r="5" spans="1:21" ht="11.25" hidden="1" customHeight="1">
      <c r="A5" s="846" t="s">
        <v>3621</v>
      </c>
      <c r="B5" s="798" t="s">
        <v>3622</v>
      </c>
      <c r="C5" s="719" t="s">
        <v>384</v>
      </c>
      <c r="D5" s="752">
        <v>0.6</v>
      </c>
      <c r="E5" s="799">
        <v>20163727</v>
      </c>
      <c r="F5" s="799">
        <v>5000000</v>
      </c>
      <c r="G5" s="799">
        <v>5000000</v>
      </c>
      <c r="H5" s="721">
        <f>+G5*D5</f>
        <v>3000000</v>
      </c>
      <c r="I5" s="719" t="s">
        <v>619</v>
      </c>
      <c r="J5" s="793">
        <v>45532</v>
      </c>
      <c r="K5" s="793">
        <v>45656</v>
      </c>
      <c r="L5" s="719">
        <v>228418</v>
      </c>
      <c r="M5" s="774" t="s">
        <v>3052</v>
      </c>
      <c r="N5" s="718" t="s">
        <v>3061</v>
      </c>
      <c r="O5" s="718" t="s">
        <v>3623</v>
      </c>
    </row>
    <row r="6" spans="1:21" ht="11.25" hidden="1" customHeight="1">
      <c r="A6" s="833" t="s">
        <v>4338</v>
      </c>
      <c r="B6" s="77" t="s">
        <v>4339</v>
      </c>
      <c r="C6" s="266" t="s">
        <v>384</v>
      </c>
      <c r="D6" s="286">
        <v>0.6</v>
      </c>
      <c r="E6" s="721">
        <v>10091124</v>
      </c>
      <c r="F6" s="721">
        <v>10091124</v>
      </c>
      <c r="G6" s="721">
        <v>10091124</v>
      </c>
      <c r="H6" s="721">
        <f t="shared" ref="H6" si="1">E6*D6</f>
        <v>6054674.3999999994</v>
      </c>
      <c r="I6" s="266" t="s">
        <v>619</v>
      </c>
      <c r="J6" s="756">
        <v>45573</v>
      </c>
      <c r="K6" s="756">
        <v>45632</v>
      </c>
      <c r="L6" s="266">
        <v>231431</v>
      </c>
      <c r="M6" s="758" t="s">
        <v>3052</v>
      </c>
      <c r="N6" s="77" t="s">
        <v>3091</v>
      </c>
      <c r="O6" s="77" t="s">
        <v>3247</v>
      </c>
      <c r="S6" s="857"/>
      <c r="T6" s="857"/>
    </row>
    <row r="7" spans="1:21" ht="11.25" hidden="1" customHeight="1">
      <c r="A7" s="834" t="s">
        <v>3106</v>
      </c>
      <c r="B7" s="287" t="s">
        <v>3219</v>
      </c>
      <c r="C7" s="266" t="s">
        <v>384</v>
      </c>
      <c r="D7" s="286">
        <v>0.6</v>
      </c>
      <c r="E7" s="721">
        <v>47143453</v>
      </c>
      <c r="F7" s="138">
        <v>42643453</v>
      </c>
      <c r="G7" s="138">
        <v>42511525</v>
      </c>
      <c r="H7" s="721">
        <f>+G7*D7</f>
        <v>25506915</v>
      </c>
      <c r="I7" s="722" t="s">
        <v>619</v>
      </c>
      <c r="J7" s="818">
        <v>45244</v>
      </c>
      <c r="K7" s="779">
        <v>45621</v>
      </c>
      <c r="L7" s="266">
        <v>209406</v>
      </c>
      <c r="M7" s="546" t="s">
        <v>3052</v>
      </c>
      <c r="N7" s="287" t="s">
        <v>1710</v>
      </c>
      <c r="O7" s="287" t="s">
        <v>3102</v>
      </c>
      <c r="P7" s="102" t="s">
        <v>808</v>
      </c>
      <c r="Q7" s="102" t="s">
        <v>808</v>
      </c>
      <c r="R7" s="102" t="s">
        <v>808</v>
      </c>
      <c r="S7" s="859">
        <v>0</v>
      </c>
      <c r="T7" s="859">
        <v>398650</v>
      </c>
      <c r="U7" s="3" t="s">
        <v>3569</v>
      </c>
    </row>
    <row r="8" spans="1:21" ht="11.25" hidden="1" customHeight="1">
      <c r="A8" s="844" t="s">
        <v>3364</v>
      </c>
      <c r="B8" s="360" t="s">
        <v>3365</v>
      </c>
      <c r="C8" s="266" t="s">
        <v>384</v>
      </c>
      <c r="D8" s="755">
        <v>0.4</v>
      </c>
      <c r="E8" s="745">
        <v>25200798</v>
      </c>
      <c r="F8" s="745">
        <v>12500000</v>
      </c>
      <c r="G8" s="745">
        <v>8969466</v>
      </c>
      <c r="H8" s="721">
        <f>+G8*D8</f>
        <v>3587786.4000000004</v>
      </c>
      <c r="I8" s="266" t="s">
        <v>619</v>
      </c>
      <c r="J8" s="167">
        <v>45462</v>
      </c>
      <c r="K8" s="167">
        <v>45590</v>
      </c>
      <c r="L8" s="239">
        <v>223846</v>
      </c>
      <c r="M8" s="758" t="s">
        <v>3052</v>
      </c>
      <c r="N8" s="320" t="s">
        <v>3104</v>
      </c>
      <c r="O8" s="320" t="s">
        <v>3372</v>
      </c>
      <c r="S8" s="858">
        <v>28248</v>
      </c>
      <c r="T8" s="858">
        <v>172550</v>
      </c>
    </row>
    <row r="9" spans="1:21" ht="11.25" hidden="1" customHeight="1">
      <c r="A9" s="833" t="s">
        <v>4340</v>
      </c>
      <c r="B9" s="77" t="s">
        <v>4341</v>
      </c>
      <c r="C9" s="266" t="s">
        <v>384</v>
      </c>
      <c r="D9" s="286">
        <v>0.4</v>
      </c>
      <c r="E9" s="721">
        <v>18168424</v>
      </c>
      <c r="F9" s="721">
        <v>18168424</v>
      </c>
      <c r="G9" s="721">
        <v>18168424</v>
      </c>
      <c r="H9" s="721">
        <f t="shared" ref="H9" si="2">E9*D9</f>
        <v>7267369.6000000006</v>
      </c>
      <c r="I9" s="266" t="s">
        <v>619</v>
      </c>
      <c r="J9" s="756">
        <v>45625</v>
      </c>
      <c r="K9" s="756">
        <v>45656</v>
      </c>
      <c r="L9" s="266">
        <v>235160</v>
      </c>
      <c r="M9" s="758" t="s">
        <v>3052</v>
      </c>
      <c r="N9" s="77" t="s">
        <v>4342</v>
      </c>
      <c r="O9" s="77" t="s">
        <v>4343</v>
      </c>
      <c r="S9" s="858"/>
      <c r="T9" s="858"/>
    </row>
    <row r="10" spans="1:21" ht="11.25" hidden="1" customHeight="1">
      <c r="A10" s="754" t="s">
        <v>3111</v>
      </c>
      <c r="B10" s="278" t="s">
        <v>3222</v>
      </c>
      <c r="C10" s="266" t="s">
        <v>384</v>
      </c>
      <c r="D10" s="755">
        <v>0.6</v>
      </c>
      <c r="E10" s="136">
        <v>8490105</v>
      </c>
      <c r="F10" s="136">
        <v>4290105</v>
      </c>
      <c r="G10" s="136">
        <v>4290105</v>
      </c>
      <c r="H10" s="721">
        <f>+G10*D10</f>
        <v>2574063</v>
      </c>
      <c r="I10" s="722" t="s">
        <v>619</v>
      </c>
      <c r="J10" s="756">
        <v>45392</v>
      </c>
      <c r="K10" s="756">
        <v>45453</v>
      </c>
      <c r="L10" s="130">
        <v>219114</v>
      </c>
      <c r="M10" s="828" t="s">
        <v>3052</v>
      </c>
      <c r="N10" s="278" t="s">
        <v>3091</v>
      </c>
      <c r="O10" s="278" t="s">
        <v>3247</v>
      </c>
      <c r="P10" s="78" t="s">
        <v>808</v>
      </c>
      <c r="Q10" s="78" t="s">
        <v>808</v>
      </c>
      <c r="R10" s="78" t="s">
        <v>808</v>
      </c>
      <c r="S10" s="142">
        <v>6805</v>
      </c>
      <c r="T10" s="142">
        <v>83300</v>
      </c>
    </row>
    <row r="11" spans="1:21" ht="11.25" hidden="1" customHeight="1">
      <c r="A11" s="748" t="s">
        <v>3329</v>
      </c>
      <c r="B11" s="278" t="s">
        <v>3330</v>
      </c>
      <c r="C11" s="775" t="s">
        <v>384</v>
      </c>
      <c r="D11" s="755">
        <v>0.4</v>
      </c>
      <c r="E11" s="136">
        <v>15078645</v>
      </c>
      <c r="F11" s="136">
        <v>15078645</v>
      </c>
      <c r="G11" s="136">
        <v>15078645</v>
      </c>
      <c r="H11" s="721">
        <f>+G11*D11</f>
        <v>6031458</v>
      </c>
      <c r="I11" s="722" t="s">
        <v>619</v>
      </c>
      <c r="J11" s="741">
        <v>45369</v>
      </c>
      <c r="K11" s="992">
        <v>45565</v>
      </c>
      <c r="L11" s="130">
        <v>217438</v>
      </c>
      <c r="M11" s="854" t="s">
        <v>3052</v>
      </c>
      <c r="N11" s="837" t="s">
        <v>3108</v>
      </c>
      <c r="O11" s="278" t="s">
        <v>3331</v>
      </c>
      <c r="S11" s="751">
        <v>4369</v>
      </c>
      <c r="T11" s="751">
        <v>101150</v>
      </c>
      <c r="U11" s="3" t="s">
        <v>3570</v>
      </c>
    </row>
    <row r="12" spans="1:21" ht="11.25" hidden="1" customHeight="1">
      <c r="A12" s="705" t="s">
        <v>242</v>
      </c>
      <c r="B12" s="703" t="s">
        <v>3058</v>
      </c>
      <c r="C12" s="719" t="s">
        <v>384</v>
      </c>
      <c r="D12" s="773">
        <v>0.6</v>
      </c>
      <c r="E12" s="849">
        <v>30000000</v>
      </c>
      <c r="F12" s="849">
        <v>20000000</v>
      </c>
      <c r="G12" s="813">
        <v>13871112</v>
      </c>
      <c r="H12" s="864">
        <f>+G12*D12</f>
        <v>8322667.1999999993</v>
      </c>
      <c r="I12" s="720" t="s">
        <v>619</v>
      </c>
      <c r="J12" s="814">
        <v>45387</v>
      </c>
      <c r="K12" s="814">
        <v>45478</v>
      </c>
      <c r="L12" s="826">
        <v>218842</v>
      </c>
      <c r="M12" s="866" t="s">
        <v>3052</v>
      </c>
      <c r="N12" s="703" t="s">
        <v>3059</v>
      </c>
      <c r="O12" s="703" t="s">
        <v>3060</v>
      </c>
      <c r="P12" s="78" t="s">
        <v>808</v>
      </c>
      <c r="Q12" s="78" t="s">
        <v>808</v>
      </c>
      <c r="R12" s="78" t="s">
        <v>808</v>
      </c>
      <c r="S12" s="136">
        <v>36129</v>
      </c>
      <c r="T12" s="136">
        <v>190400</v>
      </c>
    </row>
    <row r="13" spans="1:21" ht="11.25" hidden="1" customHeight="1">
      <c r="A13" s="70" t="s">
        <v>242</v>
      </c>
      <c r="B13" s="261" t="s">
        <v>3058</v>
      </c>
      <c r="C13" s="239" t="s">
        <v>384</v>
      </c>
      <c r="D13" s="755">
        <v>0.6</v>
      </c>
      <c r="E13" s="795">
        <v>10094704</v>
      </c>
      <c r="F13" s="795">
        <v>10094704</v>
      </c>
      <c r="G13" s="795">
        <v>10094704</v>
      </c>
      <c r="H13" s="721">
        <f>+G13*D13</f>
        <v>6056822.3999999994</v>
      </c>
      <c r="I13" s="239" t="s">
        <v>619</v>
      </c>
      <c r="J13" s="504">
        <v>45426</v>
      </c>
      <c r="K13" s="504">
        <v>45512</v>
      </c>
      <c r="L13" s="771">
        <v>221514</v>
      </c>
      <c r="M13" s="38" t="s">
        <v>3052</v>
      </c>
      <c r="N13" s="15" t="s">
        <v>3059</v>
      </c>
      <c r="O13" s="15" t="s">
        <v>3250</v>
      </c>
      <c r="P13" s="704" t="s">
        <v>808</v>
      </c>
      <c r="Q13" s="704" t="s">
        <v>808</v>
      </c>
      <c r="R13" s="704" t="s">
        <v>808</v>
      </c>
      <c r="S13" s="860">
        <v>11404</v>
      </c>
      <c r="T13" s="860">
        <v>83300</v>
      </c>
    </row>
    <row r="14" spans="1:21" hidden="1">
      <c r="A14" s="292" t="s">
        <v>3607</v>
      </c>
      <c r="B14" s="287" t="s">
        <v>3608</v>
      </c>
      <c r="C14" s="266" t="s">
        <v>384</v>
      </c>
      <c r="D14" s="286">
        <v>0.6</v>
      </c>
      <c r="E14" s="138">
        <v>121184632</v>
      </c>
      <c r="F14" s="138">
        <v>73184632</v>
      </c>
      <c r="G14" s="138">
        <v>73184632</v>
      </c>
      <c r="H14" s="721">
        <f>+G14*D14</f>
        <v>43910779.199999996</v>
      </c>
      <c r="I14" s="722" t="s">
        <v>619</v>
      </c>
      <c r="J14" s="779">
        <v>45513</v>
      </c>
      <c r="K14" s="779">
        <v>45782</v>
      </c>
      <c r="L14" s="977">
        <v>227105</v>
      </c>
      <c r="M14" s="758" t="s">
        <v>3052</v>
      </c>
      <c r="N14" s="287" t="s">
        <v>3370</v>
      </c>
      <c r="O14" s="287" t="s">
        <v>3609</v>
      </c>
    </row>
    <row r="15" spans="1:21" hidden="1">
      <c r="A15" s="389" t="s">
        <v>3649</v>
      </c>
      <c r="B15" s="278" t="s">
        <v>3650</v>
      </c>
      <c r="C15" s="266" t="s">
        <v>384</v>
      </c>
      <c r="D15" s="286">
        <v>0.4</v>
      </c>
      <c r="E15" s="784">
        <v>20152255</v>
      </c>
      <c r="F15" s="784">
        <v>20152255</v>
      </c>
      <c r="G15" s="784">
        <v>5000000</v>
      </c>
      <c r="H15" s="721">
        <v>5000000</v>
      </c>
      <c r="I15" s="722" t="s">
        <v>619</v>
      </c>
      <c r="J15" s="756">
        <v>45539</v>
      </c>
      <c r="K15" s="779">
        <v>45660</v>
      </c>
      <c r="L15" s="977">
        <v>229077</v>
      </c>
      <c r="M15" s="78" t="s">
        <v>3052</v>
      </c>
      <c r="N15" s="278" t="s">
        <v>3061</v>
      </c>
      <c r="O15" s="438" t="s">
        <v>3623</v>
      </c>
      <c r="P15" s="78" t="s">
        <v>808</v>
      </c>
      <c r="Q15" s="78" t="s">
        <v>808</v>
      </c>
      <c r="R15" s="78" t="s">
        <v>808</v>
      </c>
      <c r="S15" s="751"/>
      <c r="T15" s="751"/>
    </row>
    <row r="16" spans="1:21" hidden="1">
      <c r="A16" s="389" t="s">
        <v>3062</v>
      </c>
      <c r="B16" s="278" t="s">
        <v>3326</v>
      </c>
      <c r="C16" s="266" t="s">
        <v>384</v>
      </c>
      <c r="D16" s="286">
        <v>0.4</v>
      </c>
      <c r="E16" s="784">
        <v>27832794</v>
      </c>
      <c r="F16" s="784">
        <v>27832794</v>
      </c>
      <c r="G16" s="784">
        <v>13800000</v>
      </c>
      <c r="H16" s="721">
        <v>13800000</v>
      </c>
      <c r="I16" s="266" t="s">
        <v>619</v>
      </c>
      <c r="J16" s="756">
        <v>45547</v>
      </c>
      <c r="K16" s="779">
        <v>45721</v>
      </c>
      <c r="L16" s="977">
        <v>229674</v>
      </c>
      <c r="M16" s="78" t="s">
        <v>3052</v>
      </c>
      <c r="N16" s="278" t="s">
        <v>3063</v>
      </c>
      <c r="O16" s="278" t="s">
        <v>3064</v>
      </c>
      <c r="P16" s="78" t="s">
        <v>808</v>
      </c>
      <c r="Q16" s="78" t="s">
        <v>808</v>
      </c>
      <c r="R16" s="78" t="s">
        <v>808</v>
      </c>
      <c r="S16" s="751"/>
      <c r="T16" s="751"/>
    </row>
    <row r="17" spans="1:20" hidden="1">
      <c r="A17" s="833" t="s">
        <v>1504</v>
      </c>
      <c r="B17" s="77" t="s">
        <v>4071</v>
      </c>
      <c r="C17" s="266" t="s">
        <v>384</v>
      </c>
      <c r="D17" s="286">
        <v>0.4</v>
      </c>
      <c r="E17" s="721">
        <v>30239102</v>
      </c>
      <c r="F17" s="721">
        <v>20000000</v>
      </c>
      <c r="G17" s="721">
        <v>20000000</v>
      </c>
      <c r="H17" s="721">
        <f t="shared" ref="H17:H29" si="3">E17*D17</f>
        <v>12095640.800000001</v>
      </c>
      <c r="I17" s="266" t="s">
        <v>619</v>
      </c>
      <c r="J17" s="756">
        <v>45574</v>
      </c>
      <c r="K17" s="756">
        <v>45758</v>
      </c>
      <c r="L17" s="977">
        <v>231502</v>
      </c>
      <c r="M17" s="758" t="s">
        <v>3052</v>
      </c>
      <c r="N17" s="77" t="s">
        <v>4072</v>
      </c>
      <c r="O17" s="77" t="s">
        <v>3105</v>
      </c>
    </row>
    <row r="18" spans="1:20" hidden="1">
      <c r="A18" s="833" t="s">
        <v>4073</v>
      </c>
      <c r="B18" s="77" t="s">
        <v>4074</v>
      </c>
      <c r="C18" s="266" t="s">
        <v>384</v>
      </c>
      <c r="D18" s="286">
        <v>0.4</v>
      </c>
      <c r="E18" s="721">
        <v>20000000</v>
      </c>
      <c r="F18" s="721">
        <v>16000000</v>
      </c>
      <c r="G18" s="721">
        <v>16000000</v>
      </c>
      <c r="H18" s="721">
        <f t="shared" si="3"/>
        <v>8000000</v>
      </c>
      <c r="I18" s="266" t="s">
        <v>619</v>
      </c>
      <c r="J18" s="756">
        <v>45581</v>
      </c>
      <c r="K18" s="756">
        <v>45755</v>
      </c>
      <c r="L18" s="977">
        <v>231986</v>
      </c>
      <c r="M18" s="758" t="s">
        <v>3052</v>
      </c>
      <c r="N18" s="77" t="s">
        <v>475</v>
      </c>
      <c r="O18" s="77" t="s">
        <v>3299</v>
      </c>
    </row>
    <row r="19" spans="1:20" hidden="1">
      <c r="A19" s="833" t="s">
        <v>4075</v>
      </c>
      <c r="B19" s="77" t="s">
        <v>4076</v>
      </c>
      <c r="C19" s="266" t="s">
        <v>384</v>
      </c>
      <c r="D19" s="286">
        <v>0.4</v>
      </c>
      <c r="E19" s="721">
        <v>27748575</v>
      </c>
      <c r="F19" s="721">
        <v>27748575</v>
      </c>
      <c r="G19" s="721">
        <v>22000000</v>
      </c>
      <c r="H19" s="721">
        <v>22000000</v>
      </c>
      <c r="I19" s="266" t="s">
        <v>619</v>
      </c>
      <c r="J19" s="756">
        <v>45588</v>
      </c>
      <c r="K19" s="756">
        <v>45754</v>
      </c>
      <c r="L19" s="977">
        <v>232467</v>
      </c>
      <c r="M19" s="758" t="s">
        <v>3052</v>
      </c>
      <c r="N19" s="77" t="s">
        <v>3063</v>
      </c>
      <c r="O19" s="77" t="s">
        <v>4077</v>
      </c>
    </row>
    <row r="20" spans="1:20" hidden="1">
      <c r="A20" s="833" t="s">
        <v>4078</v>
      </c>
      <c r="B20" s="77" t="s">
        <v>4079</v>
      </c>
      <c r="C20" s="266" t="s">
        <v>384</v>
      </c>
      <c r="D20" s="286">
        <v>0.4</v>
      </c>
      <c r="E20" s="721">
        <v>53250000</v>
      </c>
      <c r="F20" s="721">
        <v>42600000</v>
      </c>
      <c r="G20" s="721">
        <v>42600000</v>
      </c>
      <c r="H20" s="721">
        <f t="shared" si="3"/>
        <v>21300000</v>
      </c>
      <c r="I20" s="266" t="s">
        <v>619</v>
      </c>
      <c r="J20" s="756">
        <v>45588</v>
      </c>
      <c r="K20" s="756">
        <v>45752</v>
      </c>
      <c r="L20" s="977">
        <v>232612</v>
      </c>
      <c r="M20" s="758" t="s">
        <v>3052</v>
      </c>
      <c r="N20" s="77" t="s">
        <v>4080</v>
      </c>
      <c r="O20" s="77" t="s">
        <v>4081</v>
      </c>
    </row>
    <row r="21" spans="1:20">
      <c r="A21" s="833" t="s">
        <v>3112</v>
      </c>
      <c r="B21" s="77" t="s">
        <v>3218</v>
      </c>
      <c r="C21" s="266" t="s">
        <v>384</v>
      </c>
      <c r="D21" s="286">
        <v>0.6</v>
      </c>
      <c r="E21" s="721">
        <v>16158477</v>
      </c>
      <c r="F21" s="721">
        <v>8158477</v>
      </c>
      <c r="G21" s="721">
        <v>8158477</v>
      </c>
      <c r="H21" s="721">
        <f t="shared" si="3"/>
        <v>9695086.1999999993</v>
      </c>
      <c r="I21" s="266" t="s">
        <v>619</v>
      </c>
      <c r="J21" s="756">
        <v>45588</v>
      </c>
      <c r="K21" s="756">
        <v>45719</v>
      </c>
      <c r="L21" s="977">
        <v>232593</v>
      </c>
      <c r="M21" s="758" t="s">
        <v>3052</v>
      </c>
      <c r="N21" s="77" t="s">
        <v>1710</v>
      </c>
      <c r="O21" s="77" t="s">
        <v>4082</v>
      </c>
    </row>
    <row r="22" spans="1:20" ht="21" hidden="1">
      <c r="A22" s="833" t="s">
        <v>4083</v>
      </c>
      <c r="B22" s="77" t="s">
        <v>4084</v>
      </c>
      <c r="C22" s="266" t="s">
        <v>384</v>
      </c>
      <c r="D22" s="286">
        <v>0.6</v>
      </c>
      <c r="E22" s="721">
        <v>2587580</v>
      </c>
      <c r="F22" s="721">
        <v>2587580</v>
      </c>
      <c r="G22" s="721">
        <v>1293790</v>
      </c>
      <c r="H22" s="721">
        <v>1293790</v>
      </c>
      <c r="I22" s="266" t="s">
        <v>619</v>
      </c>
      <c r="J22" s="756">
        <v>45589</v>
      </c>
      <c r="K22" s="756">
        <v>45715</v>
      </c>
      <c r="L22" s="977">
        <v>232540</v>
      </c>
      <c r="M22" s="758" t="s">
        <v>3052</v>
      </c>
      <c r="N22" s="77" t="s">
        <v>3061</v>
      </c>
      <c r="O22" s="77" t="s">
        <v>4085</v>
      </c>
    </row>
    <row r="23" spans="1:20" hidden="1">
      <c r="A23" s="833" t="s">
        <v>2949</v>
      </c>
      <c r="B23" s="77" t="s">
        <v>3614</v>
      </c>
      <c r="C23" s="266" t="s">
        <v>384</v>
      </c>
      <c r="D23" s="286">
        <v>0.6</v>
      </c>
      <c r="E23" s="721">
        <v>20163727</v>
      </c>
      <c r="F23" s="721">
        <v>20163727</v>
      </c>
      <c r="G23" s="721">
        <v>10163727</v>
      </c>
      <c r="H23" s="721">
        <v>10163727</v>
      </c>
      <c r="I23" s="266" t="s">
        <v>619</v>
      </c>
      <c r="J23" s="756">
        <v>45589</v>
      </c>
      <c r="K23" s="756">
        <v>45713</v>
      </c>
      <c r="L23" s="977">
        <v>232589</v>
      </c>
      <c r="M23" s="758" t="s">
        <v>3052</v>
      </c>
      <c r="N23" s="77" t="s">
        <v>3113</v>
      </c>
      <c r="O23" s="77" t="s">
        <v>4086</v>
      </c>
      <c r="S23" s="751"/>
      <c r="T23" s="751"/>
    </row>
    <row r="24" spans="1:20" hidden="1">
      <c r="A24" s="833" t="s">
        <v>3582</v>
      </c>
      <c r="B24" s="77" t="s">
        <v>4090</v>
      </c>
      <c r="C24" s="266" t="s">
        <v>384</v>
      </c>
      <c r="D24" s="286">
        <v>0.6</v>
      </c>
      <c r="E24" s="721">
        <v>8093930</v>
      </c>
      <c r="F24" s="721">
        <v>2697977</v>
      </c>
      <c r="G24" s="721">
        <v>2697977</v>
      </c>
      <c r="H24" s="721">
        <f t="shared" si="3"/>
        <v>4856358</v>
      </c>
      <c r="I24" s="266" t="s">
        <v>619</v>
      </c>
      <c r="J24" s="756">
        <v>45587</v>
      </c>
      <c r="K24" s="756">
        <v>45687</v>
      </c>
      <c r="L24" s="977">
        <v>232417</v>
      </c>
      <c r="M24" s="758" t="s">
        <v>3052</v>
      </c>
      <c r="N24" s="77" t="s">
        <v>1700</v>
      </c>
      <c r="O24" s="77" t="s">
        <v>3655</v>
      </c>
      <c r="S24" s="751"/>
      <c r="T24" s="751"/>
    </row>
    <row r="25" spans="1:20" hidden="1">
      <c r="A25" s="833" t="s">
        <v>4091</v>
      </c>
      <c r="B25" s="77" t="s">
        <v>4092</v>
      </c>
      <c r="C25" s="266" t="s">
        <v>384</v>
      </c>
      <c r="D25" s="286">
        <v>0.6</v>
      </c>
      <c r="E25" s="721">
        <v>15118825</v>
      </c>
      <c r="F25" s="721">
        <v>5000000</v>
      </c>
      <c r="G25" s="721">
        <v>5000000</v>
      </c>
      <c r="H25" s="721">
        <f t="shared" si="3"/>
        <v>9071295</v>
      </c>
      <c r="I25" s="266" t="s">
        <v>619</v>
      </c>
      <c r="J25" s="756">
        <v>45588</v>
      </c>
      <c r="K25" s="756">
        <v>45677</v>
      </c>
      <c r="L25" s="977">
        <v>232536</v>
      </c>
      <c r="M25" s="758" t="s">
        <v>3052</v>
      </c>
      <c r="N25" s="77" t="s">
        <v>3061</v>
      </c>
      <c r="O25" s="77" t="s">
        <v>3623</v>
      </c>
      <c r="S25" s="751"/>
      <c r="T25" s="751"/>
    </row>
    <row r="26" spans="1:20" hidden="1">
      <c r="A26" s="833" t="s">
        <v>4094</v>
      </c>
      <c r="B26" s="77" t="s">
        <v>4095</v>
      </c>
      <c r="C26" s="266" t="s">
        <v>384</v>
      </c>
      <c r="D26" s="286">
        <v>0.6</v>
      </c>
      <c r="E26" s="721">
        <v>3075278</v>
      </c>
      <c r="F26" s="721">
        <v>1075278</v>
      </c>
      <c r="G26" s="721">
        <v>1075278</v>
      </c>
      <c r="H26" s="721">
        <f t="shared" si="3"/>
        <v>1845166.8</v>
      </c>
      <c r="I26" s="266" t="s">
        <v>619</v>
      </c>
      <c r="J26" s="756">
        <v>45574</v>
      </c>
      <c r="K26" s="756">
        <v>45670</v>
      </c>
      <c r="L26" s="977">
        <v>231500</v>
      </c>
      <c r="M26" s="758" t="s">
        <v>3052</v>
      </c>
      <c r="N26" s="77" t="s">
        <v>4072</v>
      </c>
      <c r="O26" s="77" t="s">
        <v>3105</v>
      </c>
      <c r="S26" s="751"/>
      <c r="T26" s="751"/>
    </row>
    <row r="27" spans="1:20" ht="21" hidden="1">
      <c r="A27" s="833" t="s">
        <v>4096</v>
      </c>
      <c r="B27" s="77" t="s">
        <v>4097</v>
      </c>
      <c r="C27" s="266" t="s">
        <v>384</v>
      </c>
      <c r="D27" s="286">
        <v>0.6</v>
      </c>
      <c r="E27" s="721">
        <v>4076219</v>
      </c>
      <c r="F27" s="721">
        <v>1300000</v>
      </c>
      <c r="G27" s="721">
        <v>1300000</v>
      </c>
      <c r="H27" s="721">
        <f t="shared" si="3"/>
        <v>2445731.4</v>
      </c>
      <c r="I27" s="266" t="s">
        <v>619</v>
      </c>
      <c r="J27" s="756">
        <v>45576</v>
      </c>
      <c r="K27" s="756">
        <v>45666</v>
      </c>
      <c r="L27" s="977">
        <v>231683</v>
      </c>
      <c r="M27" s="758" t="s">
        <v>3052</v>
      </c>
      <c r="N27" s="77" t="s">
        <v>3067</v>
      </c>
      <c r="O27" s="77" t="s">
        <v>3068</v>
      </c>
      <c r="S27" s="751"/>
      <c r="T27" s="751"/>
    </row>
    <row r="28" spans="1:20" ht="21" hidden="1">
      <c r="A28" s="833" t="s">
        <v>4098</v>
      </c>
      <c r="B28" s="77" t="s">
        <v>4099</v>
      </c>
      <c r="C28" s="266" t="s">
        <v>384</v>
      </c>
      <c r="D28" s="286">
        <v>0.4</v>
      </c>
      <c r="E28" s="721">
        <v>31227193</v>
      </c>
      <c r="F28" s="721">
        <v>31227193</v>
      </c>
      <c r="G28" s="721">
        <v>31227193</v>
      </c>
      <c r="H28" s="721">
        <f t="shared" si="3"/>
        <v>12490877.200000001</v>
      </c>
      <c r="I28" s="266" t="s">
        <v>619</v>
      </c>
      <c r="J28" s="756">
        <v>45572</v>
      </c>
      <c r="K28" s="756">
        <v>45663</v>
      </c>
      <c r="L28" s="977">
        <v>231292</v>
      </c>
      <c r="M28" s="758" t="s">
        <v>3052</v>
      </c>
      <c r="N28" s="77" t="s">
        <v>3067</v>
      </c>
      <c r="O28" s="77" t="s">
        <v>3068</v>
      </c>
      <c r="S28" s="751"/>
      <c r="T28" s="751"/>
    </row>
    <row r="29" spans="1:20" ht="21" hidden="1">
      <c r="A29" s="833" t="s">
        <v>3248</v>
      </c>
      <c r="B29" s="77" t="s">
        <v>4100</v>
      </c>
      <c r="C29" s="266" t="s">
        <v>384</v>
      </c>
      <c r="D29" s="286">
        <v>0.4</v>
      </c>
      <c r="E29" s="721">
        <v>15111741</v>
      </c>
      <c r="F29" s="721">
        <v>15111741</v>
      </c>
      <c r="G29" s="721">
        <v>15111741</v>
      </c>
      <c r="H29" s="721">
        <f t="shared" si="3"/>
        <v>6044696.4000000004</v>
      </c>
      <c r="I29" s="266" t="s">
        <v>619</v>
      </c>
      <c r="J29" s="756">
        <v>45580</v>
      </c>
      <c r="K29" s="756">
        <v>45660</v>
      </c>
      <c r="L29" s="977">
        <v>231869</v>
      </c>
      <c r="M29" s="758" t="s">
        <v>3052</v>
      </c>
      <c r="N29" s="77" t="s">
        <v>3061</v>
      </c>
      <c r="O29" s="77" t="s">
        <v>3057</v>
      </c>
      <c r="S29" s="751"/>
      <c r="T29" s="751"/>
    </row>
    <row r="30" spans="1:20" hidden="1">
      <c r="A30" s="833" t="s">
        <v>4059</v>
      </c>
      <c r="B30" s="77" t="s">
        <v>4101</v>
      </c>
      <c r="C30" s="266" t="s">
        <v>384</v>
      </c>
      <c r="D30" s="286">
        <v>0.6</v>
      </c>
      <c r="E30" s="721">
        <v>67000000</v>
      </c>
      <c r="F30" s="721">
        <v>67000000</v>
      </c>
      <c r="G30" s="721">
        <v>67000000</v>
      </c>
      <c r="H30" s="721">
        <f>E30*D30</f>
        <v>40200000</v>
      </c>
      <c r="I30" s="266" t="s">
        <v>619</v>
      </c>
      <c r="J30" s="756">
        <v>45600</v>
      </c>
      <c r="K30" s="756">
        <v>45761</v>
      </c>
      <c r="L30" s="977">
        <v>233147</v>
      </c>
      <c r="M30" s="758" t="s">
        <v>3052</v>
      </c>
      <c r="N30" s="77" t="s">
        <v>475</v>
      </c>
      <c r="O30" s="77" t="s">
        <v>4102</v>
      </c>
      <c r="S30" s="751"/>
      <c r="T30" s="751"/>
    </row>
    <row r="31" spans="1:20" hidden="1">
      <c r="A31" s="833" t="s">
        <v>3658</v>
      </c>
      <c r="B31" s="77" t="s">
        <v>3659</v>
      </c>
      <c r="C31" s="266" t="s">
        <v>384</v>
      </c>
      <c r="D31" s="286">
        <v>0.6</v>
      </c>
      <c r="E31" s="721">
        <v>14112647</v>
      </c>
      <c r="F31" s="721">
        <v>7112647</v>
      </c>
      <c r="G31" s="721">
        <v>7112647</v>
      </c>
      <c r="H31" s="721">
        <f t="shared" ref="H31:H36" si="4">E31*D31</f>
        <v>8467588.1999999993</v>
      </c>
      <c r="I31" s="266" t="s">
        <v>619</v>
      </c>
      <c r="J31" s="756">
        <v>45608</v>
      </c>
      <c r="K31" s="756">
        <v>45670</v>
      </c>
      <c r="L31" s="977">
        <v>233914</v>
      </c>
      <c r="M31" s="758" t="s">
        <v>3052</v>
      </c>
      <c r="N31" s="77" t="s">
        <v>1710</v>
      </c>
      <c r="O31" s="77" t="s">
        <v>4082</v>
      </c>
      <c r="S31" s="751"/>
      <c r="T31" s="751"/>
    </row>
    <row r="32" spans="1:20" hidden="1">
      <c r="A32" s="833" t="s">
        <v>3110</v>
      </c>
      <c r="B32" s="77" t="s">
        <v>3221</v>
      </c>
      <c r="C32" s="266" t="s">
        <v>384</v>
      </c>
      <c r="D32" s="286">
        <v>0.4</v>
      </c>
      <c r="E32" s="721">
        <v>30215016</v>
      </c>
      <c r="F32" s="721">
        <v>20000000</v>
      </c>
      <c r="G32" s="721">
        <v>20000000</v>
      </c>
      <c r="H32" s="721">
        <f t="shared" si="4"/>
        <v>12086006.4</v>
      </c>
      <c r="I32" s="266" t="s">
        <v>619</v>
      </c>
      <c r="J32" s="756">
        <v>45608</v>
      </c>
      <c r="K32" s="756">
        <v>45701</v>
      </c>
      <c r="L32" s="977">
        <v>233871</v>
      </c>
      <c r="M32" s="758" t="s">
        <v>3052</v>
      </c>
      <c r="N32" s="77" t="s">
        <v>1710</v>
      </c>
      <c r="O32" s="77" t="s">
        <v>4089</v>
      </c>
      <c r="S32" s="751"/>
      <c r="T32" s="751"/>
    </row>
    <row r="33" spans="1:20" hidden="1">
      <c r="A33" s="966">
        <v>77628899</v>
      </c>
      <c r="B33" s="742" t="s">
        <v>4118</v>
      </c>
      <c r="C33" s="266" t="s">
        <v>384</v>
      </c>
      <c r="D33" s="976">
        <v>0.6</v>
      </c>
      <c r="E33" s="721">
        <v>75464070</v>
      </c>
      <c r="F33" s="721">
        <v>50000000</v>
      </c>
      <c r="G33" s="721">
        <v>50000000</v>
      </c>
      <c r="H33" s="721">
        <f t="shared" si="4"/>
        <v>45278442</v>
      </c>
      <c r="I33" s="266" t="s">
        <v>619</v>
      </c>
      <c r="J33" s="756">
        <v>45614</v>
      </c>
      <c r="K33" s="756">
        <v>45698</v>
      </c>
      <c r="L33" s="977">
        <v>234018</v>
      </c>
      <c r="M33" s="758" t="s">
        <v>3052</v>
      </c>
      <c r="N33" s="77" t="s">
        <v>3059</v>
      </c>
      <c r="O33" s="77" t="s">
        <v>3250</v>
      </c>
      <c r="S33" s="751"/>
      <c r="T33" s="751"/>
    </row>
    <row r="34" spans="1:20" ht="21" hidden="1">
      <c r="A34" s="833" t="s">
        <v>4103</v>
      </c>
      <c r="B34" s="77" t="s">
        <v>4104</v>
      </c>
      <c r="C34" s="266" t="s">
        <v>384</v>
      </c>
      <c r="D34" s="286">
        <v>0.6</v>
      </c>
      <c r="E34" s="721">
        <v>56644296</v>
      </c>
      <c r="F34" s="721">
        <v>54644296</v>
      </c>
      <c r="G34" s="721">
        <v>54644296</v>
      </c>
      <c r="H34" s="721">
        <f t="shared" si="4"/>
        <v>33986577.600000001</v>
      </c>
      <c r="I34" s="266" t="s">
        <v>619</v>
      </c>
      <c r="J34" s="756">
        <v>45621</v>
      </c>
      <c r="K34" s="756">
        <v>45978</v>
      </c>
      <c r="L34" s="977">
        <v>234784</v>
      </c>
      <c r="M34" s="758" t="s">
        <v>3052</v>
      </c>
      <c r="N34" s="77" t="s">
        <v>3108</v>
      </c>
      <c r="O34" s="77" t="s">
        <v>4105</v>
      </c>
      <c r="S34" s="751"/>
      <c r="T34" s="751"/>
    </row>
    <row r="35" spans="1:20" hidden="1">
      <c r="A35" s="833" t="s">
        <v>4106</v>
      </c>
      <c r="B35" s="77" t="s">
        <v>4107</v>
      </c>
      <c r="C35" s="266" t="s">
        <v>384</v>
      </c>
      <c r="D35" s="286">
        <v>0.4</v>
      </c>
      <c r="E35" s="721">
        <v>16449627</v>
      </c>
      <c r="F35" s="721">
        <v>16449627</v>
      </c>
      <c r="G35" s="721">
        <v>16449627</v>
      </c>
      <c r="H35" s="721">
        <f t="shared" si="4"/>
        <v>6579850.8000000007</v>
      </c>
      <c r="I35" s="266" t="s">
        <v>619</v>
      </c>
      <c r="J35" s="756">
        <v>45624</v>
      </c>
      <c r="K35" s="756">
        <v>45754</v>
      </c>
      <c r="L35" s="977">
        <v>235028</v>
      </c>
      <c r="M35" s="758" t="s">
        <v>3052</v>
      </c>
      <c r="N35" s="77" t="s">
        <v>3063</v>
      </c>
      <c r="O35" s="77" t="s">
        <v>3064</v>
      </c>
      <c r="S35" s="751"/>
      <c r="T35" s="751"/>
    </row>
    <row r="36" spans="1:20" hidden="1">
      <c r="A36" s="833" t="s">
        <v>3353</v>
      </c>
      <c r="B36" s="77" t="s">
        <v>4108</v>
      </c>
      <c r="C36" s="266" t="s">
        <v>384</v>
      </c>
      <c r="D36" s="286">
        <v>0.6</v>
      </c>
      <c r="E36" s="721">
        <v>20135139</v>
      </c>
      <c r="F36" s="721">
        <v>10000000</v>
      </c>
      <c r="G36" s="721">
        <v>10000000</v>
      </c>
      <c r="H36" s="721">
        <f t="shared" si="4"/>
        <v>12081083.4</v>
      </c>
      <c r="I36" s="266" t="s">
        <v>619</v>
      </c>
      <c r="J36" s="756">
        <v>45624</v>
      </c>
      <c r="K36" s="756">
        <v>45685</v>
      </c>
      <c r="L36" s="977">
        <v>235111</v>
      </c>
      <c r="M36" s="758" t="s">
        <v>3052</v>
      </c>
      <c r="N36" s="77" t="s">
        <v>3059</v>
      </c>
      <c r="O36" s="77" t="s">
        <v>3250</v>
      </c>
      <c r="S36" s="751"/>
      <c r="T36" s="751"/>
    </row>
    <row r="37" spans="1:20" hidden="1">
      <c r="A37" s="740" t="s">
        <v>3631</v>
      </c>
      <c r="B37" s="913" t="s">
        <v>4109</v>
      </c>
      <c r="C37" s="957" t="s">
        <v>384</v>
      </c>
      <c r="D37" s="928">
        <v>0.6</v>
      </c>
      <c r="E37" s="931">
        <v>60217608</v>
      </c>
      <c r="F37" s="931">
        <v>60217608</v>
      </c>
      <c r="G37" s="931">
        <v>60217608</v>
      </c>
      <c r="H37" s="931">
        <f>F37*D37</f>
        <v>36130564.799999997</v>
      </c>
      <c r="I37" s="957" t="s">
        <v>619</v>
      </c>
      <c r="J37" s="741">
        <v>45629</v>
      </c>
      <c r="K37" s="741">
        <v>45698</v>
      </c>
      <c r="L37" s="978">
        <v>235479</v>
      </c>
      <c r="M37" s="926" t="s">
        <v>3052</v>
      </c>
      <c r="N37" s="913" t="s">
        <v>1700</v>
      </c>
      <c r="O37" s="915" t="s">
        <v>3377</v>
      </c>
      <c r="S37" s="751"/>
      <c r="T37" s="751"/>
    </row>
    <row r="38" spans="1:20" hidden="1">
      <c r="A38" s="740" t="s">
        <v>3069</v>
      </c>
      <c r="B38" s="913" t="s">
        <v>4110</v>
      </c>
      <c r="C38" s="957" t="s">
        <v>384</v>
      </c>
      <c r="D38" s="928">
        <v>0.6</v>
      </c>
      <c r="E38" s="931">
        <v>25168594</v>
      </c>
      <c r="F38" s="931">
        <v>25168594</v>
      </c>
      <c r="G38" s="931">
        <v>25168594</v>
      </c>
      <c r="H38" s="931">
        <f>F38*D38</f>
        <v>15101156.399999999</v>
      </c>
      <c r="I38" s="957" t="s">
        <v>619</v>
      </c>
      <c r="J38" s="741">
        <v>45629</v>
      </c>
      <c r="K38" s="741">
        <v>45671</v>
      </c>
      <c r="L38" s="978">
        <v>235458</v>
      </c>
      <c r="M38" s="926" t="s">
        <v>3052</v>
      </c>
      <c r="N38" s="913" t="s">
        <v>1700</v>
      </c>
      <c r="O38" s="915" t="s">
        <v>3071</v>
      </c>
      <c r="S38" s="751"/>
      <c r="T38" s="751"/>
    </row>
    <row r="39" spans="1:20" hidden="1">
      <c r="A39" s="967" t="s">
        <v>4111</v>
      </c>
      <c r="B39" s="914" t="s">
        <v>4112</v>
      </c>
      <c r="C39" s="957" t="s">
        <v>384</v>
      </c>
      <c r="D39" s="928">
        <v>0.6</v>
      </c>
      <c r="E39" s="931">
        <v>38976644</v>
      </c>
      <c r="F39" s="931">
        <v>38976644</v>
      </c>
      <c r="G39" s="931">
        <v>38976644</v>
      </c>
      <c r="H39" s="931">
        <f>D39*E39</f>
        <v>23385986.399999999</v>
      </c>
      <c r="I39" s="957" t="s">
        <v>619</v>
      </c>
      <c r="J39" s="741">
        <v>45631</v>
      </c>
      <c r="K39" s="741">
        <v>45814</v>
      </c>
      <c r="L39" s="978">
        <v>235533</v>
      </c>
      <c r="M39" s="926" t="s">
        <v>3052</v>
      </c>
      <c r="N39" s="914" t="s">
        <v>3108</v>
      </c>
      <c r="O39" s="916" t="s">
        <v>3109</v>
      </c>
      <c r="S39" s="751"/>
      <c r="T39" s="751"/>
    </row>
    <row r="40" spans="1:20" hidden="1">
      <c r="A40" s="740" t="s">
        <v>4113</v>
      </c>
      <c r="B40" s="917" t="s">
        <v>4114</v>
      </c>
      <c r="C40" s="957" t="s">
        <v>384</v>
      </c>
      <c r="D40" s="928">
        <v>0.6</v>
      </c>
      <c r="E40" s="931">
        <v>90635467</v>
      </c>
      <c r="F40" s="931">
        <v>90635467</v>
      </c>
      <c r="G40" s="931">
        <v>79385467</v>
      </c>
      <c r="H40" s="931">
        <f t="shared" ref="H40:H45" si="5">D40*E40</f>
        <v>54381280.199999996</v>
      </c>
      <c r="I40" s="957" t="s">
        <v>619</v>
      </c>
      <c r="J40" s="741">
        <v>45635</v>
      </c>
      <c r="K40" s="741">
        <v>45754</v>
      </c>
      <c r="L40" s="978">
        <v>235849</v>
      </c>
      <c r="M40" s="926" t="s">
        <v>3052</v>
      </c>
      <c r="N40" s="914" t="s">
        <v>1710</v>
      </c>
      <c r="O40" s="916" t="s">
        <v>4082</v>
      </c>
      <c r="S40" s="751"/>
      <c r="T40" s="751"/>
    </row>
    <row r="41" spans="1:20" hidden="1">
      <c r="A41" s="740" t="s">
        <v>3619</v>
      </c>
      <c r="B41" s="917" t="s">
        <v>3620</v>
      </c>
      <c r="C41" s="957" t="s">
        <v>384</v>
      </c>
      <c r="D41" s="928">
        <v>0.6</v>
      </c>
      <c r="E41" s="931">
        <v>10095367</v>
      </c>
      <c r="F41" s="931">
        <v>10095367</v>
      </c>
      <c r="G41" s="931">
        <v>10095367</v>
      </c>
      <c r="H41" s="931">
        <f t="shared" si="5"/>
        <v>6057220.2000000002</v>
      </c>
      <c r="I41" s="957" t="s">
        <v>619</v>
      </c>
      <c r="J41" s="741">
        <v>45635</v>
      </c>
      <c r="K41" s="741">
        <v>45726</v>
      </c>
      <c r="L41" s="978">
        <v>235938</v>
      </c>
      <c r="M41" s="926" t="s">
        <v>3052</v>
      </c>
      <c r="N41" s="914" t="s">
        <v>1700</v>
      </c>
      <c r="O41" s="916" t="s">
        <v>3071</v>
      </c>
      <c r="S41" s="751"/>
      <c r="T41" s="751"/>
    </row>
    <row r="42" spans="1:20" hidden="1">
      <c r="A42" s="740" t="s">
        <v>2046</v>
      </c>
      <c r="B42" s="917" t="s">
        <v>3098</v>
      </c>
      <c r="C42" s="957" t="s">
        <v>384</v>
      </c>
      <c r="D42" s="928">
        <v>0.6</v>
      </c>
      <c r="E42" s="931">
        <v>20135668</v>
      </c>
      <c r="F42" s="931">
        <v>20135668</v>
      </c>
      <c r="G42" s="931">
        <v>20135668</v>
      </c>
      <c r="H42" s="931">
        <f t="shared" si="5"/>
        <v>12081400.799999999</v>
      </c>
      <c r="I42" s="957" t="s">
        <v>619</v>
      </c>
      <c r="J42" s="741">
        <v>45635</v>
      </c>
      <c r="K42" s="741">
        <v>45698</v>
      </c>
      <c r="L42" s="978">
        <v>235942</v>
      </c>
      <c r="M42" s="926" t="s">
        <v>3052</v>
      </c>
      <c r="N42" s="914" t="s">
        <v>3113</v>
      </c>
      <c r="O42" s="916" t="s">
        <v>3249</v>
      </c>
    </row>
    <row r="43" spans="1:20" ht="14.25" hidden="1" customHeight="1">
      <c r="A43" s="740" t="s">
        <v>223</v>
      </c>
      <c r="B43" s="917" t="s">
        <v>3361</v>
      </c>
      <c r="C43" s="957" t="s">
        <v>384</v>
      </c>
      <c r="D43" s="928">
        <v>0.6</v>
      </c>
      <c r="E43" s="931">
        <v>27354641</v>
      </c>
      <c r="F43" s="931">
        <v>27354641</v>
      </c>
      <c r="G43" s="931">
        <v>27354641</v>
      </c>
      <c r="H43" s="931">
        <f t="shared" si="5"/>
        <v>16412784.6</v>
      </c>
      <c r="I43" s="957" t="s">
        <v>619</v>
      </c>
      <c r="J43" s="741">
        <v>45635</v>
      </c>
      <c r="K43" s="741">
        <v>45814</v>
      </c>
      <c r="L43" s="978">
        <v>235896</v>
      </c>
      <c r="M43" s="926" t="s">
        <v>3052</v>
      </c>
      <c r="N43" s="914" t="s">
        <v>3063</v>
      </c>
      <c r="O43" s="916" t="s">
        <v>3064</v>
      </c>
    </row>
    <row r="44" spans="1:20" hidden="1">
      <c r="A44" s="968" t="s">
        <v>3578</v>
      </c>
      <c r="B44" s="918" t="s">
        <v>3579</v>
      </c>
      <c r="C44" s="957" t="s">
        <v>384</v>
      </c>
      <c r="D44" s="928">
        <v>0.4</v>
      </c>
      <c r="E44" s="932">
        <v>15623245</v>
      </c>
      <c r="F44" s="932">
        <v>15623245</v>
      </c>
      <c r="G44" s="932">
        <v>15623245</v>
      </c>
      <c r="H44" s="931">
        <f>D44*E44</f>
        <v>6249298</v>
      </c>
      <c r="I44" s="957" t="s">
        <v>619</v>
      </c>
      <c r="J44" s="741">
        <v>45636</v>
      </c>
      <c r="K44" s="741">
        <v>45667</v>
      </c>
      <c r="L44" s="978">
        <v>236099</v>
      </c>
      <c r="M44" s="926" t="s">
        <v>3052</v>
      </c>
      <c r="N44" s="918" t="s">
        <v>3251</v>
      </c>
      <c r="O44" s="919" t="s">
        <v>3252</v>
      </c>
    </row>
    <row r="45" spans="1:20" ht="12" hidden="1" customHeight="1">
      <c r="A45" s="969" t="s">
        <v>4115</v>
      </c>
      <c r="B45" s="918" t="s">
        <v>4116</v>
      </c>
      <c r="C45" s="957" t="s">
        <v>384</v>
      </c>
      <c r="D45" s="928">
        <v>0.6</v>
      </c>
      <c r="E45" s="932">
        <v>35216188</v>
      </c>
      <c r="F45" s="932">
        <v>35216188</v>
      </c>
      <c r="G45" s="932">
        <v>35216188</v>
      </c>
      <c r="H45" s="931">
        <f t="shared" si="5"/>
        <v>21129712.800000001</v>
      </c>
      <c r="I45" s="957" t="s">
        <v>619</v>
      </c>
      <c r="J45" s="741">
        <v>45637</v>
      </c>
      <c r="K45" s="741">
        <v>45667</v>
      </c>
      <c r="L45" s="978">
        <v>236168</v>
      </c>
      <c r="M45" s="926" t="s">
        <v>3052</v>
      </c>
      <c r="N45" s="920" t="s">
        <v>3370</v>
      </c>
      <c r="O45" s="921" t="s">
        <v>3371</v>
      </c>
    </row>
    <row r="46" spans="1:20" ht="11.25" hidden="1" customHeight="1">
      <c r="A46" s="969" t="s">
        <v>4117</v>
      </c>
      <c r="B46" s="920" t="s">
        <v>4118</v>
      </c>
      <c r="C46" s="957" t="s">
        <v>384</v>
      </c>
      <c r="D46" s="928">
        <v>0.6</v>
      </c>
      <c r="E46" s="932">
        <v>25184141</v>
      </c>
      <c r="F46" s="932">
        <v>25184141</v>
      </c>
      <c r="G46" s="932">
        <v>25184141</v>
      </c>
      <c r="H46" s="933">
        <f>E46*D46</f>
        <v>15110484.6</v>
      </c>
      <c r="I46" s="957" t="s">
        <v>619</v>
      </c>
      <c r="J46" s="741">
        <v>45637</v>
      </c>
      <c r="K46" s="741">
        <v>45726</v>
      </c>
      <c r="L46" s="978">
        <v>236211</v>
      </c>
      <c r="M46" s="926" t="s">
        <v>3052</v>
      </c>
      <c r="N46" s="920" t="s">
        <v>3059</v>
      </c>
      <c r="O46" s="921" t="s">
        <v>3250</v>
      </c>
    </row>
    <row r="47" spans="1:20" ht="10.5" hidden="1" customHeight="1">
      <c r="A47" s="967" t="s">
        <v>3660</v>
      </c>
      <c r="B47" s="914" t="s">
        <v>3661</v>
      </c>
      <c r="C47" s="958" t="s">
        <v>384</v>
      </c>
      <c r="D47" s="928">
        <v>0.6</v>
      </c>
      <c r="E47" s="932">
        <v>30196357</v>
      </c>
      <c r="F47" s="932">
        <v>30196357</v>
      </c>
      <c r="G47" s="932">
        <v>30196357</v>
      </c>
      <c r="H47" s="933">
        <f>E47*D47</f>
        <v>18117814.199999999</v>
      </c>
      <c r="I47" s="957" t="s">
        <v>619</v>
      </c>
      <c r="J47" s="741">
        <v>45638</v>
      </c>
      <c r="K47" s="741">
        <v>45698</v>
      </c>
      <c r="L47" s="978">
        <v>236319</v>
      </c>
      <c r="M47" s="926" t="s">
        <v>3052</v>
      </c>
      <c r="N47" s="920" t="s">
        <v>3251</v>
      </c>
      <c r="O47" s="922" t="s">
        <v>3252</v>
      </c>
    </row>
    <row r="48" spans="1:20" hidden="1">
      <c r="A48" s="970" t="s">
        <v>4119</v>
      </c>
      <c r="B48" s="935" t="s">
        <v>4120</v>
      </c>
      <c r="C48" s="959" t="s">
        <v>384</v>
      </c>
      <c r="D48" s="936">
        <v>0.4</v>
      </c>
      <c r="E48" s="937">
        <v>10093466</v>
      </c>
      <c r="F48" s="937">
        <v>10093466</v>
      </c>
      <c r="G48" s="937">
        <v>10093466</v>
      </c>
      <c r="H48" s="938">
        <f>E48*D48</f>
        <v>4037386.4000000004</v>
      </c>
      <c r="I48" s="964" t="s">
        <v>619</v>
      </c>
      <c r="J48" s="939">
        <v>45642</v>
      </c>
      <c r="K48" s="939">
        <v>45763</v>
      </c>
      <c r="L48" s="979">
        <v>236530</v>
      </c>
      <c r="M48" s="940" t="s">
        <v>3052</v>
      </c>
      <c r="N48" s="934" t="s">
        <v>3104</v>
      </c>
      <c r="O48" s="941" t="s">
        <v>3105</v>
      </c>
    </row>
    <row r="49" spans="1:15" hidden="1">
      <c r="A49" s="292" t="s">
        <v>3592</v>
      </c>
      <c r="B49" s="289" t="s">
        <v>3612</v>
      </c>
      <c r="C49" s="959" t="s">
        <v>384</v>
      </c>
      <c r="D49" s="929">
        <v>0.6</v>
      </c>
      <c r="E49" s="136">
        <v>8390135</v>
      </c>
      <c r="F49" s="136">
        <v>8390135</v>
      </c>
      <c r="G49" s="136">
        <v>8390135</v>
      </c>
      <c r="H49" s="136">
        <f>E49*D49</f>
        <v>5034081</v>
      </c>
      <c r="I49" s="266" t="s">
        <v>619</v>
      </c>
      <c r="J49" s="779">
        <v>45643</v>
      </c>
      <c r="K49" s="779">
        <v>45705</v>
      </c>
      <c r="L49" s="977">
        <v>236336</v>
      </c>
      <c r="M49" s="758" t="s">
        <v>3052</v>
      </c>
      <c r="N49" s="923" t="s">
        <v>3091</v>
      </c>
      <c r="O49" s="923" t="s">
        <v>4121</v>
      </c>
    </row>
    <row r="50" spans="1:15" hidden="1">
      <c r="A50" s="971" t="s">
        <v>3625</v>
      </c>
      <c r="B50" s="924" t="s">
        <v>3358</v>
      </c>
      <c r="C50" s="959" t="s">
        <v>384</v>
      </c>
      <c r="D50" s="929">
        <v>0.6</v>
      </c>
      <c r="E50" s="136">
        <v>40260738</v>
      </c>
      <c r="F50" s="136">
        <v>40260738</v>
      </c>
      <c r="G50" s="136">
        <v>40260738</v>
      </c>
      <c r="H50" s="136">
        <f t="shared" ref="H50:H58" si="6">E50*D50</f>
        <v>24156442.800000001</v>
      </c>
      <c r="I50" s="266" t="s">
        <v>619</v>
      </c>
      <c r="J50" s="779">
        <v>45645</v>
      </c>
      <c r="K50" s="779">
        <v>45733</v>
      </c>
      <c r="L50" s="977">
        <v>236818</v>
      </c>
      <c r="M50" s="758" t="s">
        <v>3052</v>
      </c>
      <c r="N50" s="923" t="s">
        <v>3351</v>
      </c>
      <c r="O50" s="923" t="s">
        <v>3245</v>
      </c>
    </row>
    <row r="51" spans="1:15" hidden="1">
      <c r="A51" s="971" t="s">
        <v>4122</v>
      </c>
      <c r="B51" s="924" t="s">
        <v>4123</v>
      </c>
      <c r="C51" s="959" t="s">
        <v>384</v>
      </c>
      <c r="D51" s="286">
        <v>0.4</v>
      </c>
      <c r="E51" s="136">
        <v>30198605</v>
      </c>
      <c r="F51" s="136">
        <v>30198605</v>
      </c>
      <c r="G51" s="136">
        <v>30198605</v>
      </c>
      <c r="H51" s="136">
        <f t="shared" si="6"/>
        <v>12079442</v>
      </c>
      <c r="I51" s="266" t="s">
        <v>619</v>
      </c>
      <c r="J51" s="779">
        <v>45645</v>
      </c>
      <c r="K51" s="779">
        <v>45676</v>
      </c>
      <c r="L51" s="977">
        <v>236888</v>
      </c>
      <c r="M51" s="758" t="s">
        <v>3052</v>
      </c>
      <c r="N51" s="923" t="s">
        <v>4124</v>
      </c>
      <c r="O51" s="86" t="s">
        <v>4125</v>
      </c>
    </row>
    <row r="52" spans="1:15" ht="21" hidden="1">
      <c r="A52" s="971" t="s">
        <v>4126</v>
      </c>
      <c r="B52" s="924" t="s">
        <v>4127</v>
      </c>
      <c r="C52" s="959" t="s">
        <v>384</v>
      </c>
      <c r="D52" s="286">
        <v>0.4</v>
      </c>
      <c r="E52" s="136">
        <v>25410657</v>
      </c>
      <c r="F52" s="136">
        <v>25410657</v>
      </c>
      <c r="G52" s="136">
        <v>25410657</v>
      </c>
      <c r="H52" s="136">
        <f t="shared" si="6"/>
        <v>10164262.800000001</v>
      </c>
      <c r="I52" s="266" t="s">
        <v>619</v>
      </c>
      <c r="J52" s="779">
        <v>45645</v>
      </c>
      <c r="K52" s="779">
        <v>45736</v>
      </c>
      <c r="L52" s="977">
        <v>236831</v>
      </c>
      <c r="M52" s="758" t="s">
        <v>3052</v>
      </c>
      <c r="N52" s="923" t="s">
        <v>3067</v>
      </c>
      <c r="O52" s="86" t="s">
        <v>3068</v>
      </c>
    </row>
    <row r="53" spans="1:15" hidden="1">
      <c r="A53" s="972" t="s">
        <v>4128</v>
      </c>
      <c r="B53" s="942" t="s">
        <v>4129</v>
      </c>
      <c r="C53" s="960" t="s">
        <v>384</v>
      </c>
      <c r="D53" s="943">
        <v>0.6</v>
      </c>
      <c r="E53" s="944">
        <v>3223010</v>
      </c>
      <c r="F53" s="944">
        <v>3223010</v>
      </c>
      <c r="G53" s="944">
        <v>3223010</v>
      </c>
      <c r="H53" s="136">
        <f t="shared" si="6"/>
        <v>1933806</v>
      </c>
      <c r="I53" s="266" t="s">
        <v>619</v>
      </c>
      <c r="J53" s="945">
        <v>45646</v>
      </c>
      <c r="K53" s="945">
        <v>45684</v>
      </c>
      <c r="L53" s="980">
        <v>236949</v>
      </c>
      <c r="M53" s="758" t="s">
        <v>3052</v>
      </c>
      <c r="N53" s="301" t="s">
        <v>3067</v>
      </c>
      <c r="O53" s="301" t="s">
        <v>4130</v>
      </c>
    </row>
    <row r="54" spans="1:15" ht="21" hidden="1">
      <c r="A54" s="973" t="s">
        <v>3575</v>
      </c>
      <c r="B54" s="925" t="s">
        <v>4131</v>
      </c>
      <c r="C54" s="771" t="s">
        <v>384</v>
      </c>
      <c r="D54" s="930">
        <v>0.6</v>
      </c>
      <c r="E54" s="136">
        <v>11187614</v>
      </c>
      <c r="F54" s="136">
        <v>11187614</v>
      </c>
      <c r="G54" s="136">
        <v>11187614</v>
      </c>
      <c r="H54" s="136">
        <f t="shared" si="6"/>
        <v>6712568.3999999994</v>
      </c>
      <c r="I54" s="266" t="s">
        <v>619</v>
      </c>
      <c r="J54" s="927">
        <v>45650</v>
      </c>
      <c r="K54" s="927">
        <v>45712</v>
      </c>
      <c r="L54" s="977">
        <v>237124</v>
      </c>
      <c r="M54" s="758" t="s">
        <v>3052</v>
      </c>
      <c r="N54" s="923" t="s">
        <v>3370</v>
      </c>
      <c r="O54" s="923" t="s">
        <v>3371</v>
      </c>
    </row>
    <row r="55" spans="1:15" hidden="1">
      <c r="A55" s="974" t="s">
        <v>188</v>
      </c>
      <c r="B55" s="923" t="s">
        <v>3090</v>
      </c>
      <c r="C55" s="771" t="s">
        <v>384</v>
      </c>
      <c r="D55" s="286">
        <v>0.4</v>
      </c>
      <c r="E55" s="136">
        <v>33275487</v>
      </c>
      <c r="F55" s="136">
        <v>33275487</v>
      </c>
      <c r="G55" s="136">
        <v>33275487</v>
      </c>
      <c r="H55" s="136">
        <f t="shared" si="6"/>
        <v>13310194.800000001</v>
      </c>
      <c r="I55" s="266" t="s">
        <v>619</v>
      </c>
      <c r="J55" s="927">
        <v>45652</v>
      </c>
      <c r="K55" s="779">
        <v>45842</v>
      </c>
      <c r="L55" s="977">
        <v>237230</v>
      </c>
      <c r="M55" s="758" t="s">
        <v>3052</v>
      </c>
      <c r="N55" s="923" t="s">
        <v>3091</v>
      </c>
      <c r="O55" s="923" t="s">
        <v>3247</v>
      </c>
    </row>
    <row r="56" spans="1:15" hidden="1">
      <c r="A56" s="974" t="s">
        <v>4064</v>
      </c>
      <c r="B56" s="923" t="s">
        <v>4093</v>
      </c>
      <c r="C56" s="771" t="s">
        <v>384</v>
      </c>
      <c r="D56" s="286">
        <v>0.6</v>
      </c>
      <c r="E56" s="136">
        <v>30225338</v>
      </c>
      <c r="F56" s="136">
        <v>30225338</v>
      </c>
      <c r="G56" s="136">
        <v>30225338</v>
      </c>
      <c r="H56" s="136">
        <f t="shared" si="6"/>
        <v>18135202.800000001</v>
      </c>
      <c r="I56" s="266" t="s">
        <v>619</v>
      </c>
      <c r="J56" s="927">
        <v>45652</v>
      </c>
      <c r="K56" s="779">
        <v>45740</v>
      </c>
      <c r="L56" s="977">
        <v>237249</v>
      </c>
      <c r="M56" s="758" t="s">
        <v>3052</v>
      </c>
      <c r="N56" s="923" t="s">
        <v>3091</v>
      </c>
      <c r="O56" s="923" t="s">
        <v>3247</v>
      </c>
    </row>
    <row r="57" spans="1:15" hidden="1">
      <c r="A57" s="821" t="s">
        <v>3297</v>
      </c>
      <c r="B57" s="86" t="s">
        <v>3298</v>
      </c>
      <c r="C57" s="266" t="s">
        <v>384</v>
      </c>
      <c r="D57" s="286">
        <v>0.6</v>
      </c>
      <c r="E57" s="136">
        <v>15119922</v>
      </c>
      <c r="F57" s="136">
        <v>15119922</v>
      </c>
      <c r="G57" s="136">
        <v>15119922</v>
      </c>
      <c r="H57" s="136">
        <f t="shared" si="6"/>
        <v>9071953.1999999993</v>
      </c>
      <c r="I57" s="266" t="s">
        <v>619</v>
      </c>
      <c r="J57" s="779">
        <v>45653</v>
      </c>
      <c r="K57" s="779">
        <v>45744</v>
      </c>
      <c r="L57" s="977">
        <v>237303</v>
      </c>
      <c r="M57" s="78" t="s">
        <v>3052</v>
      </c>
      <c r="N57" s="86" t="s">
        <v>3351</v>
      </c>
      <c r="O57" s="86" t="s">
        <v>3102</v>
      </c>
    </row>
    <row r="58" spans="1:15" hidden="1">
      <c r="A58" s="975" t="s">
        <v>4132</v>
      </c>
      <c r="B58" s="923" t="s">
        <v>4133</v>
      </c>
      <c r="C58" s="266" t="s">
        <v>384</v>
      </c>
      <c r="D58" s="286">
        <v>0.6</v>
      </c>
      <c r="E58" s="142">
        <v>20127202</v>
      </c>
      <c r="F58" s="142">
        <v>20127202</v>
      </c>
      <c r="G58" s="142">
        <v>20127202</v>
      </c>
      <c r="H58" s="136">
        <f t="shared" si="6"/>
        <v>12076321.199999999</v>
      </c>
      <c r="I58" s="266" t="s">
        <v>619</v>
      </c>
      <c r="J58" s="779">
        <v>45653</v>
      </c>
      <c r="K58" s="779">
        <v>45684</v>
      </c>
      <c r="L58" s="977">
        <v>237314</v>
      </c>
      <c r="M58" s="78" t="s">
        <v>3052</v>
      </c>
      <c r="N58" s="86" t="s">
        <v>4124</v>
      </c>
      <c r="O58" s="923" t="s">
        <v>4134</v>
      </c>
    </row>
    <row r="62" spans="1:15">
      <c r="A62" s="101" t="s">
        <v>3095</v>
      </c>
    </row>
    <row r="63" spans="1:15">
      <c r="A63" s="101" t="s">
        <v>3092</v>
      </c>
    </row>
    <row r="64" spans="1:15">
      <c r="A64" s="101" t="s">
        <v>3093</v>
      </c>
    </row>
    <row r="65" spans="1:1">
      <c r="A65" s="101" t="s">
        <v>3094</v>
      </c>
    </row>
    <row r="66" spans="1:1">
      <c r="A66" s="728" t="s">
        <v>3051</v>
      </c>
    </row>
    <row r="93" ht="18.75" customHeight="1"/>
    <row r="110" spans="1:22" ht="23.25" customHeight="1"/>
    <row r="111" spans="1:22" ht="26.25" customHeight="1">
      <c r="A111" s="292" t="s">
        <v>3232</v>
      </c>
      <c r="B111" s="287"/>
      <c r="C111" s="266"/>
      <c r="D111" s="24"/>
      <c r="E111" s="86"/>
      <c r="F111" s="86"/>
      <c r="G111" s="86"/>
      <c r="H111" s="86"/>
      <c r="I111" s="266"/>
      <c r="J111" s="78"/>
      <c r="K111" s="78"/>
      <c r="L111" s="239"/>
      <c r="M111" s="78"/>
      <c r="N111" s="287"/>
      <c r="O111" s="320"/>
      <c r="P111" s="78"/>
      <c r="Q111" s="78"/>
      <c r="R111" s="78"/>
      <c r="S111" s="142"/>
      <c r="T111" s="142"/>
      <c r="V111" s="3" t="s">
        <v>3229</v>
      </c>
    </row>
    <row r="113" spans="1:21" ht="11.25" customHeight="1">
      <c r="A113" s="740" t="s">
        <v>3101</v>
      </c>
      <c r="B113" s="742" t="s">
        <v>3246</v>
      </c>
      <c r="C113" s="266" t="s">
        <v>384</v>
      </c>
      <c r="D113" s="755">
        <v>0.6</v>
      </c>
      <c r="E113" s="136">
        <v>15107108</v>
      </c>
      <c r="F113" s="753">
        <v>15107108</v>
      </c>
      <c r="G113" s="136">
        <v>6426964</v>
      </c>
      <c r="H113" s="721">
        <f t="shared" ref="H113:H144" si="7">+G113*D113</f>
        <v>3856178.4</v>
      </c>
      <c r="I113" s="722" t="s">
        <v>619</v>
      </c>
      <c r="J113" s="756">
        <v>45299</v>
      </c>
      <c r="K113" s="756">
        <v>45329</v>
      </c>
      <c r="L113" s="130">
        <v>212926</v>
      </c>
      <c r="M113" s="758" t="s">
        <v>3052</v>
      </c>
      <c r="N113" s="278" t="s">
        <v>1700</v>
      </c>
      <c r="O113" s="278" t="s">
        <v>3071</v>
      </c>
      <c r="P113" s="78"/>
      <c r="Q113" s="78"/>
      <c r="R113" s="78"/>
      <c r="S113" s="142">
        <v>5958</v>
      </c>
      <c r="T113" s="142">
        <v>101150</v>
      </c>
      <c r="U113" s="3" t="s">
        <v>3603</v>
      </c>
    </row>
    <row r="117" spans="1:21" ht="11.25" customHeight="1">
      <c r="A117" s="867" t="s">
        <v>3072</v>
      </c>
      <c r="B117" s="868" t="s">
        <v>3073</v>
      </c>
      <c r="C117" s="961" t="s">
        <v>384</v>
      </c>
      <c r="D117" s="869">
        <v>0.6</v>
      </c>
      <c r="E117" s="870">
        <v>9087003</v>
      </c>
      <c r="F117" s="870">
        <v>9087003</v>
      </c>
      <c r="G117" s="870">
        <v>9087003</v>
      </c>
      <c r="H117" s="871">
        <f t="shared" si="7"/>
        <v>5452201.7999999998</v>
      </c>
      <c r="I117" s="965" t="s">
        <v>619</v>
      </c>
      <c r="J117" s="872">
        <v>45495</v>
      </c>
      <c r="K117" s="872">
        <v>45526</v>
      </c>
      <c r="L117" s="873">
        <v>225805</v>
      </c>
      <c r="M117" s="863" t="s">
        <v>3052</v>
      </c>
      <c r="N117" s="874" t="s">
        <v>3251</v>
      </c>
      <c r="O117" s="874" t="s">
        <v>3252</v>
      </c>
      <c r="P117" s="696"/>
      <c r="Q117" s="696"/>
      <c r="R117" s="696"/>
      <c r="S117" s="142"/>
      <c r="T117" s="142"/>
    </row>
    <row r="118" spans="1:21" ht="11.25" customHeight="1">
      <c r="A118" s="740" t="s">
        <v>3112</v>
      </c>
      <c r="B118" s="757" t="s">
        <v>3218</v>
      </c>
      <c r="C118" s="266" t="s">
        <v>384</v>
      </c>
      <c r="D118" s="755">
        <v>0.6</v>
      </c>
      <c r="E118" s="142">
        <v>16157629</v>
      </c>
      <c r="F118" s="142">
        <v>4157629</v>
      </c>
      <c r="G118" s="142">
        <v>4157629</v>
      </c>
      <c r="H118" s="721">
        <f t="shared" si="7"/>
        <v>2494577.4</v>
      </c>
      <c r="I118" s="266" t="s">
        <v>619</v>
      </c>
      <c r="J118" s="794">
        <v>45408</v>
      </c>
      <c r="K118" s="794">
        <v>45534</v>
      </c>
      <c r="L118" s="852">
        <v>220241</v>
      </c>
      <c r="M118" s="747" t="s">
        <v>3052</v>
      </c>
      <c r="N118" s="717" t="s">
        <v>1710</v>
      </c>
      <c r="O118" s="817" t="s">
        <v>3331</v>
      </c>
      <c r="P118" s="696" t="s">
        <v>808</v>
      </c>
      <c r="Q118" s="696" t="s">
        <v>808</v>
      </c>
      <c r="R118" s="696" t="s">
        <v>808</v>
      </c>
      <c r="S118" s="142">
        <v>26729</v>
      </c>
      <c r="T118" s="142">
        <v>130900</v>
      </c>
    </row>
    <row r="119" spans="1:21" ht="11.25" customHeight="1">
      <c r="A119" s="705" t="s">
        <v>3110</v>
      </c>
      <c r="B119" s="847" t="s">
        <v>3221</v>
      </c>
      <c r="C119" s="848" t="s">
        <v>384</v>
      </c>
      <c r="D119" s="773">
        <v>0.4</v>
      </c>
      <c r="E119" s="849">
        <v>30197680</v>
      </c>
      <c r="F119" s="849">
        <v>10000000</v>
      </c>
      <c r="G119" s="849">
        <v>10000000</v>
      </c>
      <c r="H119" s="721">
        <f t="shared" si="7"/>
        <v>4000000</v>
      </c>
      <c r="I119" s="719" t="s">
        <v>619</v>
      </c>
      <c r="J119" s="815">
        <v>45442</v>
      </c>
      <c r="K119" s="815">
        <v>45537</v>
      </c>
      <c r="L119" s="832">
        <v>222520</v>
      </c>
      <c r="M119" s="774" t="s">
        <v>3052</v>
      </c>
      <c r="N119" s="816" t="s">
        <v>3061</v>
      </c>
      <c r="O119" s="816" t="s">
        <v>3053</v>
      </c>
      <c r="P119" s="704" t="s">
        <v>808</v>
      </c>
      <c r="Q119" s="704" t="s">
        <v>808</v>
      </c>
      <c r="R119" s="704" t="s">
        <v>808</v>
      </c>
      <c r="S119" s="777">
        <v>172550</v>
      </c>
      <c r="T119" s="777">
        <v>25130</v>
      </c>
      <c r="U119" s="162"/>
    </row>
    <row r="120" spans="1:21" ht="11.25" customHeight="1">
      <c r="A120" s="740" t="s">
        <v>3577</v>
      </c>
      <c r="B120" s="742" t="s">
        <v>3604</v>
      </c>
      <c r="C120" s="266" t="s">
        <v>384</v>
      </c>
      <c r="D120" s="286">
        <v>0.6</v>
      </c>
      <c r="E120" s="783">
        <v>10087278</v>
      </c>
      <c r="F120" s="783">
        <v>10087278</v>
      </c>
      <c r="G120" s="783">
        <v>10087278</v>
      </c>
      <c r="H120" s="721">
        <f t="shared" si="7"/>
        <v>6052366.7999999998</v>
      </c>
      <c r="I120" s="266" t="s">
        <v>619</v>
      </c>
      <c r="J120" s="756">
        <v>45506</v>
      </c>
      <c r="K120" s="779">
        <v>45540</v>
      </c>
      <c r="L120" s="266">
        <v>226671</v>
      </c>
      <c r="M120" s="78" t="s">
        <v>3052</v>
      </c>
      <c r="N120" s="278" t="s">
        <v>475</v>
      </c>
      <c r="O120" s="278" t="s">
        <v>3299</v>
      </c>
      <c r="P120" s="78"/>
      <c r="Q120" s="78"/>
      <c r="R120" s="78"/>
      <c r="S120" s="142"/>
      <c r="T120" s="142"/>
    </row>
    <row r="121" spans="1:21" ht="11.25" customHeight="1">
      <c r="A121" s="699" t="s">
        <v>3362</v>
      </c>
      <c r="B121" s="709" t="s">
        <v>3363</v>
      </c>
      <c r="C121" s="266" t="s">
        <v>384</v>
      </c>
      <c r="D121" s="755">
        <v>0.6</v>
      </c>
      <c r="E121" s="745">
        <v>6540861</v>
      </c>
      <c r="F121" s="745">
        <v>2150000</v>
      </c>
      <c r="G121" s="745">
        <v>2150000</v>
      </c>
      <c r="H121" s="721">
        <f t="shared" si="7"/>
        <v>1290000</v>
      </c>
      <c r="I121" s="266" t="s">
        <v>619</v>
      </c>
      <c r="J121" s="504">
        <v>45457</v>
      </c>
      <c r="K121" s="504">
        <v>45545</v>
      </c>
      <c r="L121" s="129">
        <v>223188</v>
      </c>
      <c r="M121" s="758" t="s">
        <v>3052</v>
      </c>
      <c r="N121" s="15" t="s">
        <v>3368</v>
      </c>
      <c r="O121" s="15" t="s">
        <v>3369</v>
      </c>
      <c r="P121" s="78"/>
      <c r="Q121" s="78"/>
      <c r="R121" s="78"/>
      <c r="S121" s="776">
        <v>7561</v>
      </c>
      <c r="T121" s="776">
        <v>83300</v>
      </c>
    </row>
    <row r="122" spans="1:21" ht="11.25" customHeight="1">
      <c r="A122" s="292" t="s">
        <v>3114</v>
      </c>
      <c r="B122" s="812" t="s">
        <v>3217</v>
      </c>
      <c r="C122" s="266" t="s">
        <v>384</v>
      </c>
      <c r="D122" s="286">
        <v>0.6</v>
      </c>
      <c r="E122" s="823">
        <v>6088340</v>
      </c>
      <c r="F122" s="823">
        <v>3088340</v>
      </c>
      <c r="G122" s="823">
        <v>3088340</v>
      </c>
      <c r="H122" s="721">
        <f t="shared" si="7"/>
        <v>1853004</v>
      </c>
      <c r="I122" s="266" t="s">
        <v>619</v>
      </c>
      <c r="J122" s="779">
        <v>45484</v>
      </c>
      <c r="K122" s="796">
        <v>45547</v>
      </c>
      <c r="L122" s="771">
        <v>225219</v>
      </c>
      <c r="M122" s="78" t="s">
        <v>3052</v>
      </c>
      <c r="N122" s="287" t="s">
        <v>3251</v>
      </c>
      <c r="O122" s="287" t="s">
        <v>3252</v>
      </c>
      <c r="P122" s="78"/>
      <c r="Q122" s="78"/>
      <c r="R122" s="78"/>
      <c r="S122" s="142"/>
      <c r="T122" s="142"/>
    </row>
    <row r="123" spans="1:21" ht="11.25" customHeight="1">
      <c r="A123" s="389" t="s">
        <v>3375</v>
      </c>
      <c r="B123" s="816" t="s">
        <v>3376</v>
      </c>
      <c r="C123" s="266" t="s">
        <v>384</v>
      </c>
      <c r="D123" s="286">
        <v>0.6</v>
      </c>
      <c r="E123" s="842">
        <v>15107108</v>
      </c>
      <c r="F123" s="842">
        <v>15107108</v>
      </c>
      <c r="G123" s="842">
        <v>15107108</v>
      </c>
      <c r="H123" s="721">
        <f t="shared" si="7"/>
        <v>9064264.7999999989</v>
      </c>
      <c r="I123" s="266" t="s">
        <v>619</v>
      </c>
      <c r="J123" s="779">
        <v>45518</v>
      </c>
      <c r="K123" s="779">
        <v>45548</v>
      </c>
      <c r="L123" s="654">
        <v>227552</v>
      </c>
      <c r="M123" s="758" t="s">
        <v>3052</v>
      </c>
      <c r="N123" s="278" t="s">
        <v>1700</v>
      </c>
      <c r="O123" s="278" t="s">
        <v>3377</v>
      </c>
      <c r="P123" s="78"/>
      <c r="Q123" s="78"/>
      <c r="R123" s="78"/>
      <c r="S123" s="142"/>
      <c r="T123" s="142"/>
    </row>
    <row r="124" spans="1:21" ht="11.25" customHeight="1">
      <c r="A124" s="292" t="s">
        <v>3575</v>
      </c>
      <c r="B124" s="812" t="s">
        <v>3576</v>
      </c>
      <c r="C124" s="775" t="s">
        <v>384</v>
      </c>
      <c r="D124" s="286">
        <v>0.6</v>
      </c>
      <c r="E124" s="295">
        <v>10092184</v>
      </c>
      <c r="F124" s="295">
        <v>5000000</v>
      </c>
      <c r="G124" s="295">
        <v>5000000</v>
      </c>
      <c r="H124" s="721">
        <f t="shared" si="7"/>
        <v>3000000</v>
      </c>
      <c r="I124" s="719" t="s">
        <v>619</v>
      </c>
      <c r="J124" s="779">
        <v>45483</v>
      </c>
      <c r="K124" s="779">
        <v>45550</v>
      </c>
      <c r="L124" s="266">
        <v>225140</v>
      </c>
      <c r="M124" s="696" t="s">
        <v>3052</v>
      </c>
      <c r="N124" s="856" t="s">
        <v>3370</v>
      </c>
      <c r="O124" s="287" t="s">
        <v>3371</v>
      </c>
      <c r="P124" s="78"/>
      <c r="Q124" s="78"/>
      <c r="R124" s="78"/>
      <c r="S124" s="142"/>
      <c r="T124" s="142"/>
    </row>
    <row r="125" spans="1:21" ht="11.25" customHeight="1">
      <c r="A125" s="389" t="s">
        <v>3366</v>
      </c>
      <c r="B125" s="278" t="s">
        <v>3367</v>
      </c>
      <c r="C125" s="775" t="s">
        <v>384</v>
      </c>
      <c r="D125" s="286">
        <v>0.6</v>
      </c>
      <c r="E125" s="842">
        <v>30202708</v>
      </c>
      <c r="F125" s="842">
        <v>30202708</v>
      </c>
      <c r="G125" s="842">
        <v>30202708</v>
      </c>
      <c r="H125" s="721">
        <f t="shared" si="7"/>
        <v>18121624.800000001</v>
      </c>
      <c r="I125" s="719" t="s">
        <v>619</v>
      </c>
      <c r="J125" s="756">
        <v>45520</v>
      </c>
      <c r="K125" s="756">
        <v>45551</v>
      </c>
      <c r="L125" s="266">
        <v>227622</v>
      </c>
      <c r="M125" s="774" t="s">
        <v>3052</v>
      </c>
      <c r="N125" s="469" t="s">
        <v>3251</v>
      </c>
      <c r="O125" s="278" t="s">
        <v>3373</v>
      </c>
      <c r="P125" s="78"/>
      <c r="Q125" s="78"/>
      <c r="R125" s="78"/>
      <c r="S125" s="142"/>
      <c r="T125" s="142"/>
    </row>
    <row r="126" spans="1:21" ht="11.25" customHeight="1">
      <c r="A126" s="841" t="s">
        <v>3248</v>
      </c>
      <c r="B126" s="812" t="s">
        <v>3324</v>
      </c>
      <c r="C126" s="771" t="s">
        <v>384</v>
      </c>
      <c r="D126" s="286">
        <v>0.4</v>
      </c>
      <c r="E126" s="784">
        <v>15000000</v>
      </c>
      <c r="F126" s="784">
        <v>15000000</v>
      </c>
      <c r="G126" s="784">
        <v>15000000</v>
      </c>
      <c r="H126" s="721">
        <f t="shared" si="7"/>
        <v>6000000</v>
      </c>
      <c r="I126" s="771" t="s">
        <v>619</v>
      </c>
      <c r="J126" s="779">
        <v>45492</v>
      </c>
      <c r="K126" s="779">
        <v>45558</v>
      </c>
      <c r="L126" s="266">
        <v>225689</v>
      </c>
      <c r="M126" s="78" t="s">
        <v>3052</v>
      </c>
      <c r="N126" s="287" t="s">
        <v>3061</v>
      </c>
      <c r="O126" s="287" t="s">
        <v>3057</v>
      </c>
      <c r="P126" s="78"/>
      <c r="Q126" s="78"/>
      <c r="R126" s="78"/>
      <c r="S126" s="142"/>
      <c r="T126" s="142"/>
    </row>
    <row r="127" spans="1:21" ht="11.25" customHeight="1">
      <c r="A127" s="389" t="s">
        <v>3610</v>
      </c>
      <c r="B127" s="278" t="s">
        <v>3611</v>
      </c>
      <c r="C127" s="266" t="s">
        <v>384</v>
      </c>
      <c r="D127" s="286">
        <v>0.6</v>
      </c>
      <c r="E127" s="842">
        <v>8287113</v>
      </c>
      <c r="F127" s="842">
        <v>8287113</v>
      </c>
      <c r="G127" s="842">
        <v>8287113</v>
      </c>
      <c r="H127" s="721">
        <f t="shared" si="7"/>
        <v>4972267.8</v>
      </c>
      <c r="I127" s="719" t="s">
        <v>619</v>
      </c>
      <c r="J127" s="756">
        <v>45523</v>
      </c>
      <c r="K127" s="756">
        <v>45558</v>
      </c>
      <c r="L127" s="266">
        <v>227535</v>
      </c>
      <c r="M127" s="774" t="s">
        <v>3052</v>
      </c>
      <c r="N127" s="278" t="s">
        <v>3251</v>
      </c>
      <c r="O127" s="278" t="s">
        <v>3252</v>
      </c>
      <c r="P127" s="78"/>
      <c r="Q127" s="78"/>
      <c r="R127" s="78"/>
      <c r="S127" s="142"/>
      <c r="T127" s="142"/>
    </row>
    <row r="128" spans="1:21" ht="11.25" customHeight="1">
      <c r="A128" s="754" t="s">
        <v>3592</v>
      </c>
      <c r="B128" s="278" t="s">
        <v>3612</v>
      </c>
      <c r="C128" s="775" t="s">
        <v>384</v>
      </c>
      <c r="D128" s="286">
        <v>0.6</v>
      </c>
      <c r="E128" s="842">
        <v>11106114</v>
      </c>
      <c r="F128" s="842">
        <v>11106114</v>
      </c>
      <c r="G128" s="842">
        <v>11106114</v>
      </c>
      <c r="H128" s="721">
        <f t="shared" si="7"/>
        <v>6663668.3999999994</v>
      </c>
      <c r="I128" s="266" t="s">
        <v>619</v>
      </c>
      <c r="J128" s="756">
        <v>45524</v>
      </c>
      <c r="K128" s="830">
        <v>45558</v>
      </c>
      <c r="L128" s="266">
        <v>227858</v>
      </c>
      <c r="M128" s="855" t="s">
        <v>3052</v>
      </c>
      <c r="N128" s="278" t="s">
        <v>3091</v>
      </c>
      <c r="O128" s="278" t="s">
        <v>3247</v>
      </c>
    </row>
    <row r="129" spans="1:20" ht="11.25" customHeight="1">
      <c r="A129" s="754" t="s">
        <v>3103</v>
      </c>
      <c r="B129" s="278" t="s">
        <v>3613</v>
      </c>
      <c r="C129" s="775" t="s">
        <v>384</v>
      </c>
      <c r="D129" s="286">
        <v>0.4</v>
      </c>
      <c r="E129" s="842">
        <v>31228014</v>
      </c>
      <c r="F129" s="842">
        <v>20828014</v>
      </c>
      <c r="G129" s="842">
        <v>20828014</v>
      </c>
      <c r="H129" s="721">
        <f t="shared" si="7"/>
        <v>8331205.6000000006</v>
      </c>
      <c r="I129" s="266" t="s">
        <v>619</v>
      </c>
      <c r="J129" s="756">
        <v>45525</v>
      </c>
      <c r="K129" s="830">
        <v>45558</v>
      </c>
      <c r="L129" s="266">
        <v>227958</v>
      </c>
      <c r="M129" s="855" t="s">
        <v>3052</v>
      </c>
      <c r="N129" s="278" t="s">
        <v>3067</v>
      </c>
      <c r="O129" s="278" t="s">
        <v>3325</v>
      </c>
    </row>
    <row r="130" spans="1:20" ht="11.25" customHeight="1">
      <c r="A130" s="821" t="s">
        <v>3353</v>
      </c>
      <c r="B130" s="812" t="s">
        <v>3580</v>
      </c>
      <c r="C130" s="962" t="s">
        <v>384</v>
      </c>
      <c r="D130" s="286">
        <v>0.6</v>
      </c>
      <c r="E130" s="850">
        <v>10091390</v>
      </c>
      <c r="F130" s="850">
        <v>5000000</v>
      </c>
      <c r="G130" s="850">
        <v>5000000</v>
      </c>
      <c r="H130" s="721">
        <f t="shared" si="7"/>
        <v>3000000</v>
      </c>
      <c r="I130" s="771" t="s">
        <v>619</v>
      </c>
      <c r="J130" s="779">
        <v>45499</v>
      </c>
      <c r="K130" s="851">
        <v>45560</v>
      </c>
      <c r="L130" s="771">
        <v>226153</v>
      </c>
      <c r="M130" s="804" t="s">
        <v>3052</v>
      </c>
      <c r="N130" s="287" t="s">
        <v>3059</v>
      </c>
      <c r="O130" s="287" t="s">
        <v>3250</v>
      </c>
    </row>
    <row r="132" spans="1:20" ht="11.25" customHeight="1">
      <c r="A132" s="811" t="s">
        <v>3626</v>
      </c>
      <c r="B132" s="816" t="s">
        <v>3633</v>
      </c>
      <c r="C132" s="963" t="s">
        <v>384</v>
      </c>
      <c r="D132" s="752">
        <v>0.4</v>
      </c>
      <c r="E132" s="799">
        <v>50276341</v>
      </c>
      <c r="F132" s="799">
        <v>50276341</v>
      </c>
      <c r="G132" s="799">
        <v>50276341</v>
      </c>
      <c r="H132" s="864">
        <f t="shared" si="7"/>
        <v>20110536.400000002</v>
      </c>
      <c r="I132" s="719" t="s">
        <v>619</v>
      </c>
      <c r="J132" s="865">
        <v>45533</v>
      </c>
      <c r="K132" s="820">
        <v>45565</v>
      </c>
      <c r="L132" s="719">
        <v>228243</v>
      </c>
      <c r="M132" s="853" t="s">
        <v>3052</v>
      </c>
      <c r="N132" s="838" t="s">
        <v>3370</v>
      </c>
      <c r="O132" s="816" t="s">
        <v>3627</v>
      </c>
    </row>
    <row r="133" spans="1:20" ht="11.25" customHeight="1">
      <c r="A133" s="389" t="s">
        <v>1504</v>
      </c>
      <c r="B133" s="278" t="s">
        <v>3350</v>
      </c>
      <c r="C133" s="266" t="s">
        <v>384</v>
      </c>
      <c r="D133" s="755">
        <v>0.4</v>
      </c>
      <c r="E133" s="142">
        <v>30232220</v>
      </c>
      <c r="F133" s="142">
        <v>6000000</v>
      </c>
      <c r="G133" s="142">
        <v>6000000</v>
      </c>
      <c r="H133" s="721">
        <f t="shared" si="7"/>
        <v>2400000</v>
      </c>
      <c r="I133" s="722" t="s">
        <v>619</v>
      </c>
      <c r="J133" s="779">
        <v>45408</v>
      </c>
      <c r="K133" s="779">
        <v>45566</v>
      </c>
      <c r="L133" s="239">
        <v>220173</v>
      </c>
      <c r="M133" s="758" t="s">
        <v>3052</v>
      </c>
      <c r="N133" s="287" t="s">
        <v>3104</v>
      </c>
      <c r="O133" s="320" t="s">
        <v>3105</v>
      </c>
      <c r="P133" s="102" t="s">
        <v>808</v>
      </c>
      <c r="Q133" s="102" t="s">
        <v>808</v>
      </c>
      <c r="R133" s="102" t="s">
        <v>808</v>
      </c>
      <c r="S133" s="857">
        <v>41820</v>
      </c>
      <c r="T133" s="857">
        <v>190400</v>
      </c>
    </row>
    <row r="134" spans="1:20" ht="11.25" customHeight="1">
      <c r="A134" s="829" t="s">
        <v>3359</v>
      </c>
      <c r="B134" s="320" t="s">
        <v>3360</v>
      </c>
      <c r="C134" s="772" t="s">
        <v>384</v>
      </c>
      <c r="D134" s="780">
        <v>0.6</v>
      </c>
      <c r="E134" s="786">
        <v>5091656</v>
      </c>
      <c r="F134" s="786">
        <v>1250000</v>
      </c>
      <c r="G134" s="786">
        <v>1250000</v>
      </c>
      <c r="H134" s="721">
        <f t="shared" si="7"/>
        <v>750000</v>
      </c>
      <c r="I134" s="266" t="s">
        <v>619</v>
      </c>
      <c r="J134" s="778">
        <v>45441</v>
      </c>
      <c r="K134" s="797">
        <v>45566</v>
      </c>
      <c r="L134" s="771">
        <v>222378</v>
      </c>
      <c r="M134" s="38" t="s">
        <v>3052</v>
      </c>
      <c r="N134" s="836" t="s">
        <v>3104</v>
      </c>
      <c r="O134" s="386" t="s">
        <v>3105</v>
      </c>
      <c r="P134" s="162" t="s">
        <v>808</v>
      </c>
      <c r="Q134" s="162" t="s">
        <v>808</v>
      </c>
      <c r="R134" s="162" t="s">
        <v>808</v>
      </c>
      <c r="S134" s="861">
        <v>83300</v>
      </c>
      <c r="T134" s="862">
        <v>8356</v>
      </c>
    </row>
    <row r="135" spans="1:20" ht="11.25" customHeight="1">
      <c r="A135" s="829" t="s">
        <v>3578</v>
      </c>
      <c r="B135" s="320" t="s">
        <v>3579</v>
      </c>
      <c r="C135" s="962" t="s">
        <v>384</v>
      </c>
      <c r="D135" s="819">
        <v>0.4</v>
      </c>
      <c r="E135" s="823">
        <v>28209430</v>
      </c>
      <c r="F135" s="823">
        <v>14209430</v>
      </c>
      <c r="G135" s="823">
        <v>14209430</v>
      </c>
      <c r="H135" s="721">
        <f t="shared" si="7"/>
        <v>5683772</v>
      </c>
      <c r="I135" s="771" t="s">
        <v>619</v>
      </c>
      <c r="J135" s="796">
        <v>45490</v>
      </c>
      <c r="K135" s="796">
        <v>45567</v>
      </c>
      <c r="L135" s="771">
        <v>225533</v>
      </c>
      <c r="M135" s="267" t="s">
        <v>3052</v>
      </c>
      <c r="N135" s="377" t="s">
        <v>3251</v>
      </c>
      <c r="O135" s="377" t="s">
        <v>3252</v>
      </c>
    </row>
    <row r="136" spans="1:20" ht="11.25" customHeight="1">
      <c r="A136" s="754" t="s">
        <v>2046</v>
      </c>
      <c r="B136" s="278" t="s">
        <v>3098</v>
      </c>
      <c r="C136" s="775" t="s">
        <v>384</v>
      </c>
      <c r="D136" s="286">
        <v>0.6</v>
      </c>
      <c r="E136" s="784">
        <v>12000000</v>
      </c>
      <c r="F136" s="784">
        <v>6000000</v>
      </c>
      <c r="G136" s="784">
        <v>6000000</v>
      </c>
      <c r="H136" s="721">
        <f t="shared" si="7"/>
        <v>3600000</v>
      </c>
      <c r="I136" s="266" t="s">
        <v>619</v>
      </c>
      <c r="J136" s="756">
        <v>45505</v>
      </c>
      <c r="K136" s="779">
        <v>45569</v>
      </c>
      <c r="L136" s="912">
        <v>226487</v>
      </c>
      <c r="M136" s="78" t="s">
        <v>3052</v>
      </c>
      <c r="N136" s="278" t="s">
        <v>3113</v>
      </c>
      <c r="O136" s="278" t="s">
        <v>3249</v>
      </c>
    </row>
    <row r="137" spans="1:20" ht="11.25" customHeight="1">
      <c r="A137" s="389" t="s">
        <v>3069</v>
      </c>
      <c r="B137" s="278" t="s">
        <v>3070</v>
      </c>
      <c r="C137" s="266" t="s">
        <v>384</v>
      </c>
      <c r="D137" s="286">
        <v>0.6</v>
      </c>
      <c r="E137" s="782">
        <v>20130377</v>
      </c>
      <c r="F137" s="782">
        <v>20130377</v>
      </c>
      <c r="G137" s="782">
        <v>20130377</v>
      </c>
      <c r="H137" s="721">
        <f t="shared" si="7"/>
        <v>12078226.199999999</v>
      </c>
      <c r="I137" s="266" t="s">
        <v>619</v>
      </c>
      <c r="J137" s="756">
        <v>45526</v>
      </c>
      <c r="K137" s="796">
        <v>45569</v>
      </c>
      <c r="L137" s="239">
        <v>228086</v>
      </c>
      <c r="M137" s="758" t="s">
        <v>3052</v>
      </c>
      <c r="N137" s="278" t="s">
        <v>1700</v>
      </c>
      <c r="O137" s="278" t="s">
        <v>3071</v>
      </c>
    </row>
    <row r="138" spans="1:20" ht="11.25" customHeight="1">
      <c r="A138" s="292" t="s">
        <v>3573</v>
      </c>
      <c r="B138" s="812" t="s">
        <v>3574</v>
      </c>
      <c r="C138" s="266" t="s">
        <v>384</v>
      </c>
      <c r="D138" s="286">
        <v>0.6</v>
      </c>
      <c r="E138" s="295">
        <v>10814076</v>
      </c>
      <c r="F138" s="295">
        <v>7200000</v>
      </c>
      <c r="G138" s="295">
        <v>7200000</v>
      </c>
      <c r="H138" s="721">
        <f t="shared" si="7"/>
        <v>4320000</v>
      </c>
      <c r="I138" s="266" t="s">
        <v>619</v>
      </c>
      <c r="J138" s="779">
        <v>45482</v>
      </c>
      <c r="K138" s="779">
        <v>45573</v>
      </c>
      <c r="L138" s="266">
        <v>225031</v>
      </c>
      <c r="M138" s="78" t="s">
        <v>3052</v>
      </c>
      <c r="N138" s="287" t="s">
        <v>3067</v>
      </c>
      <c r="O138" s="287" t="s">
        <v>3068</v>
      </c>
    </row>
    <row r="139" spans="1:20" ht="11.25" customHeight="1">
      <c r="A139" s="380" t="s">
        <v>84</v>
      </c>
      <c r="B139" s="320" t="s">
        <v>3300</v>
      </c>
      <c r="C139" s="771" t="s">
        <v>384</v>
      </c>
      <c r="D139" s="819">
        <v>0.4</v>
      </c>
      <c r="E139" s="823">
        <v>25174548</v>
      </c>
      <c r="F139" s="823">
        <v>25174548</v>
      </c>
      <c r="G139" s="823">
        <v>25174548</v>
      </c>
      <c r="H139" s="721">
        <f t="shared" si="7"/>
        <v>10069819.200000001</v>
      </c>
      <c r="I139" s="771" t="s">
        <v>619</v>
      </c>
      <c r="J139" s="796">
        <v>45490</v>
      </c>
      <c r="K139" s="796">
        <v>45580</v>
      </c>
      <c r="L139" s="771">
        <v>225518</v>
      </c>
      <c r="M139" s="267" t="s">
        <v>3052</v>
      </c>
      <c r="N139" s="377" t="s">
        <v>3351</v>
      </c>
      <c r="O139" s="377" t="s">
        <v>3245</v>
      </c>
    </row>
    <row r="140" spans="1:20" ht="11.25" customHeight="1">
      <c r="A140" s="389" t="s">
        <v>3354</v>
      </c>
      <c r="B140" s="287" t="s">
        <v>3355</v>
      </c>
      <c r="C140" s="266" t="s">
        <v>384</v>
      </c>
      <c r="D140" s="286">
        <v>0.6</v>
      </c>
      <c r="E140" s="785">
        <v>15112470</v>
      </c>
      <c r="F140" s="785">
        <v>7500000</v>
      </c>
      <c r="G140" s="785">
        <v>7500000</v>
      </c>
      <c r="H140" s="721">
        <f t="shared" si="7"/>
        <v>4500000</v>
      </c>
      <c r="I140" s="266" t="s">
        <v>619</v>
      </c>
      <c r="J140" s="756">
        <v>45530</v>
      </c>
      <c r="K140" s="756">
        <v>45587</v>
      </c>
      <c r="L140" s="266">
        <v>228234</v>
      </c>
      <c r="M140" s="758" t="s">
        <v>3052</v>
      </c>
      <c r="N140" s="278" t="s">
        <v>3059</v>
      </c>
      <c r="O140" s="278" t="s">
        <v>3250</v>
      </c>
    </row>
    <row r="141" spans="1:20" ht="11.25" customHeight="1">
      <c r="A141" s="834" t="s">
        <v>3296</v>
      </c>
      <c r="B141" s="812" t="s">
        <v>3581</v>
      </c>
      <c r="C141" s="771" t="s">
        <v>384</v>
      </c>
      <c r="D141" s="286">
        <v>0.6</v>
      </c>
      <c r="E141" s="824">
        <v>15119023</v>
      </c>
      <c r="F141" s="824">
        <v>5119023</v>
      </c>
      <c r="G141" s="824">
        <v>5119023</v>
      </c>
      <c r="H141" s="721">
        <f t="shared" si="7"/>
        <v>3071413.8</v>
      </c>
      <c r="I141" s="771" t="s">
        <v>619</v>
      </c>
      <c r="J141" s="779">
        <v>45499</v>
      </c>
      <c r="K141" s="779">
        <v>45589</v>
      </c>
      <c r="L141" s="771">
        <v>226119</v>
      </c>
      <c r="M141" s="78" t="s">
        <v>3052</v>
      </c>
      <c r="N141" s="287" t="s">
        <v>3091</v>
      </c>
      <c r="O141" s="287" t="s">
        <v>3247</v>
      </c>
    </row>
    <row r="143" spans="1:20" ht="11.25" customHeight="1">
      <c r="A143" s="833" t="s">
        <v>3617</v>
      </c>
      <c r="B143" s="278" t="s">
        <v>3618</v>
      </c>
      <c r="C143" s="266" t="s">
        <v>384</v>
      </c>
      <c r="D143" s="286">
        <v>0.4</v>
      </c>
      <c r="E143" s="138">
        <v>10088604</v>
      </c>
      <c r="F143" s="138">
        <v>10088604</v>
      </c>
      <c r="G143" s="138">
        <v>10088604</v>
      </c>
      <c r="H143" s="721">
        <f t="shared" si="7"/>
        <v>4035441.6</v>
      </c>
      <c r="I143" s="266" t="s">
        <v>619</v>
      </c>
      <c r="J143" s="756">
        <v>45531</v>
      </c>
      <c r="K143" s="779">
        <v>45591</v>
      </c>
      <c r="L143" s="266">
        <v>228283</v>
      </c>
      <c r="M143" s="758" t="s">
        <v>3052</v>
      </c>
      <c r="N143" s="278" t="s">
        <v>3059</v>
      </c>
      <c r="O143" s="278" t="s">
        <v>3250</v>
      </c>
    </row>
    <row r="144" spans="1:20" ht="11.25" customHeight="1">
      <c r="A144" s="834" t="s">
        <v>3582</v>
      </c>
      <c r="B144" s="287" t="s">
        <v>3583</v>
      </c>
      <c r="C144" s="771" t="s">
        <v>384</v>
      </c>
      <c r="D144" s="286">
        <v>0.6</v>
      </c>
      <c r="E144" s="825">
        <v>8092867</v>
      </c>
      <c r="F144" s="825">
        <v>2697623</v>
      </c>
      <c r="G144" s="825">
        <v>2697623</v>
      </c>
      <c r="H144" s="721">
        <f t="shared" si="7"/>
        <v>1618573.8</v>
      </c>
      <c r="I144" s="771" t="s">
        <v>619</v>
      </c>
      <c r="J144" s="779">
        <v>45504</v>
      </c>
      <c r="K144" s="779">
        <v>45594</v>
      </c>
      <c r="L144" s="266">
        <v>226483</v>
      </c>
      <c r="M144" s="78" t="s">
        <v>3052</v>
      </c>
      <c r="N144" s="287" t="s">
        <v>1700</v>
      </c>
      <c r="O144" s="287" t="s">
        <v>3377</v>
      </c>
    </row>
    <row r="145" spans="1:20" ht="11.25" customHeight="1">
      <c r="A145" s="834" t="s">
        <v>3628</v>
      </c>
      <c r="B145" s="287" t="s">
        <v>3629</v>
      </c>
      <c r="C145" s="266" t="s">
        <v>384</v>
      </c>
      <c r="D145" s="286">
        <v>0.6</v>
      </c>
      <c r="E145" s="138">
        <v>11100555</v>
      </c>
      <c r="F145" s="138">
        <v>11100555</v>
      </c>
      <c r="G145" s="138">
        <v>11100555</v>
      </c>
      <c r="H145" s="721">
        <f t="shared" ref="H145:H162" si="8">+G145*D145</f>
        <v>6660333</v>
      </c>
      <c r="I145" s="266" t="s">
        <v>619</v>
      </c>
      <c r="J145" s="779">
        <v>45534</v>
      </c>
      <c r="K145" s="779">
        <v>45595</v>
      </c>
      <c r="L145" s="266">
        <v>228647</v>
      </c>
      <c r="M145" s="758" t="s">
        <v>3052</v>
      </c>
      <c r="N145" s="287" t="s">
        <v>3061</v>
      </c>
      <c r="O145" s="287" t="s">
        <v>3630</v>
      </c>
    </row>
    <row r="146" spans="1:20" ht="11.25" customHeight="1">
      <c r="A146" s="292" t="s">
        <v>3631</v>
      </c>
      <c r="B146" s="287" t="s">
        <v>3634</v>
      </c>
      <c r="C146" s="266" t="s">
        <v>384</v>
      </c>
      <c r="D146" s="286">
        <v>0.6</v>
      </c>
      <c r="E146" s="138">
        <v>75441270</v>
      </c>
      <c r="F146" s="138">
        <v>75441270</v>
      </c>
      <c r="G146" s="138">
        <v>75441270</v>
      </c>
      <c r="H146" s="721">
        <f t="shared" si="8"/>
        <v>45264762</v>
      </c>
      <c r="I146" s="266" t="s">
        <v>619</v>
      </c>
      <c r="J146" s="779">
        <v>45534</v>
      </c>
      <c r="K146" s="779">
        <v>45595</v>
      </c>
      <c r="L146" s="266">
        <v>228648</v>
      </c>
      <c r="M146" s="758" t="s">
        <v>3052</v>
      </c>
      <c r="N146" s="287" t="s">
        <v>1700</v>
      </c>
      <c r="O146" s="287" t="s">
        <v>3377</v>
      </c>
    </row>
    <row r="147" spans="1:20" ht="11.25" customHeight="1">
      <c r="A147" s="833" t="s">
        <v>3605</v>
      </c>
      <c r="B147" s="278" t="s">
        <v>3606</v>
      </c>
      <c r="C147" s="266" t="s">
        <v>384</v>
      </c>
      <c r="D147" s="286">
        <v>0.6</v>
      </c>
      <c r="E147" s="783">
        <v>20142812</v>
      </c>
      <c r="F147" s="783">
        <v>20142812</v>
      </c>
      <c r="G147" s="783">
        <v>20142812</v>
      </c>
      <c r="H147" s="721">
        <f t="shared" si="8"/>
        <v>12085687.199999999</v>
      </c>
      <c r="I147" s="266" t="s">
        <v>619</v>
      </c>
      <c r="J147" s="756">
        <v>45509</v>
      </c>
      <c r="K147" s="756">
        <v>45600</v>
      </c>
      <c r="L147" s="266">
        <v>226742</v>
      </c>
      <c r="M147" s="758" t="s">
        <v>3052</v>
      </c>
      <c r="N147" s="278" t="s">
        <v>1710</v>
      </c>
      <c r="O147" s="278" t="s">
        <v>3328</v>
      </c>
    </row>
    <row r="148" spans="1:20" ht="11.25" customHeight="1">
      <c r="A148" s="845" t="s">
        <v>223</v>
      </c>
      <c r="B148" s="709" t="s">
        <v>3361</v>
      </c>
      <c r="C148" s="266" t="s">
        <v>384</v>
      </c>
      <c r="D148" s="755">
        <v>0.6</v>
      </c>
      <c r="E148" s="745">
        <v>23126255</v>
      </c>
      <c r="F148" s="745">
        <v>11400000</v>
      </c>
      <c r="G148" s="745">
        <v>11400000</v>
      </c>
      <c r="H148" s="721">
        <f t="shared" si="8"/>
        <v>6840000</v>
      </c>
      <c r="I148" s="266" t="s">
        <v>619</v>
      </c>
      <c r="J148" s="504">
        <v>45454</v>
      </c>
      <c r="K148" s="504">
        <v>45601</v>
      </c>
      <c r="L148" s="239">
        <v>223307</v>
      </c>
      <c r="M148" s="758" t="s">
        <v>3052</v>
      </c>
      <c r="N148" s="15" t="s">
        <v>3063</v>
      </c>
      <c r="O148" s="15" t="s">
        <v>3064</v>
      </c>
      <c r="S148" s="858">
        <v>53705</v>
      </c>
      <c r="T148" s="858">
        <v>172550</v>
      </c>
    </row>
    <row r="149" spans="1:20" ht="11.25" customHeight="1">
      <c r="A149" s="845" t="s">
        <v>3062</v>
      </c>
      <c r="B149" s="709" t="s">
        <v>3326</v>
      </c>
      <c r="C149" s="266" t="s">
        <v>384</v>
      </c>
      <c r="D149" s="755">
        <v>0.4</v>
      </c>
      <c r="E149" s="745">
        <v>16852591</v>
      </c>
      <c r="F149" s="745">
        <v>9800000</v>
      </c>
      <c r="G149" s="745">
        <v>9800000</v>
      </c>
      <c r="H149" s="721">
        <f t="shared" si="8"/>
        <v>3920000</v>
      </c>
      <c r="I149" s="266" t="s">
        <v>619</v>
      </c>
      <c r="J149" s="504">
        <v>45454</v>
      </c>
      <c r="K149" s="504">
        <v>45601</v>
      </c>
      <c r="L149" s="239">
        <v>223320</v>
      </c>
      <c r="M149" s="758" t="s">
        <v>3052</v>
      </c>
      <c r="N149" s="15" t="s">
        <v>3063</v>
      </c>
      <c r="O149" s="15" t="s">
        <v>3064</v>
      </c>
      <c r="S149" s="858">
        <v>21691</v>
      </c>
      <c r="T149" s="858">
        <v>130900</v>
      </c>
    </row>
    <row r="150" spans="1:20" ht="11.25" customHeight="1">
      <c r="A150" s="834" t="s">
        <v>3571</v>
      </c>
      <c r="B150" s="812" t="s">
        <v>3572</v>
      </c>
      <c r="C150" s="266" t="s">
        <v>384</v>
      </c>
      <c r="D150" s="286">
        <v>0.6</v>
      </c>
      <c r="E150" s="822">
        <v>20163992</v>
      </c>
      <c r="F150" s="822">
        <v>10063992</v>
      </c>
      <c r="G150" s="822">
        <v>10063992</v>
      </c>
      <c r="H150" s="721">
        <f t="shared" si="8"/>
        <v>6038395.2000000002</v>
      </c>
      <c r="I150" s="266" t="s">
        <v>619</v>
      </c>
      <c r="J150" s="779">
        <v>45476</v>
      </c>
      <c r="K150" s="779">
        <v>45601</v>
      </c>
      <c r="L150" s="266">
        <v>224640</v>
      </c>
      <c r="M150" s="78" t="s">
        <v>3052</v>
      </c>
      <c r="N150" s="287" t="s">
        <v>3067</v>
      </c>
      <c r="O150" s="287" t="s">
        <v>3068</v>
      </c>
    </row>
    <row r="151" spans="1:20" ht="11.25" customHeight="1">
      <c r="A151" s="834" t="s">
        <v>3107</v>
      </c>
      <c r="B151" s="287" t="s">
        <v>3220</v>
      </c>
      <c r="C151" s="266" t="s">
        <v>384</v>
      </c>
      <c r="D151" s="286">
        <v>0.6</v>
      </c>
      <c r="E151" s="721">
        <v>74015076</v>
      </c>
      <c r="F151" s="138">
        <v>56015076</v>
      </c>
      <c r="G151" s="138">
        <v>54015076</v>
      </c>
      <c r="H151" s="721">
        <f t="shared" si="8"/>
        <v>32409045.599999998</v>
      </c>
      <c r="I151" s="722" t="s">
        <v>619</v>
      </c>
      <c r="J151" s="779">
        <v>45257</v>
      </c>
      <c r="K151" s="779">
        <v>45611</v>
      </c>
      <c r="L151" s="266">
        <v>210180</v>
      </c>
      <c r="M151" s="546" t="s">
        <v>3052</v>
      </c>
      <c r="N151" s="287" t="s">
        <v>3108</v>
      </c>
      <c r="O151" s="287" t="s">
        <v>3109</v>
      </c>
      <c r="P151" s="102" t="s">
        <v>808</v>
      </c>
      <c r="Q151" s="102" t="s">
        <v>808</v>
      </c>
      <c r="R151" s="102" t="s">
        <v>808</v>
      </c>
      <c r="S151" s="859">
        <v>0</v>
      </c>
      <c r="T151" s="859">
        <v>606900</v>
      </c>
    </row>
    <row r="152" spans="1:20" ht="11.25" customHeight="1">
      <c r="A152" s="833" t="s">
        <v>3615</v>
      </c>
      <c r="B152" s="278" t="s">
        <v>3616</v>
      </c>
      <c r="C152" s="266" t="s">
        <v>384</v>
      </c>
      <c r="D152" s="286">
        <v>0.6</v>
      </c>
      <c r="E152" s="782">
        <v>6000000</v>
      </c>
      <c r="F152" s="782">
        <v>4000000</v>
      </c>
      <c r="G152" s="782">
        <v>4000000</v>
      </c>
      <c r="H152" s="721">
        <f t="shared" si="8"/>
        <v>2400000</v>
      </c>
      <c r="I152" s="266" t="s">
        <v>619</v>
      </c>
      <c r="J152" s="756">
        <v>45526</v>
      </c>
      <c r="K152" s="796">
        <v>45616</v>
      </c>
      <c r="L152" s="239">
        <v>228030</v>
      </c>
      <c r="M152" s="758" t="s">
        <v>3052</v>
      </c>
      <c r="N152" s="278" t="s">
        <v>3059</v>
      </c>
      <c r="O152" s="278" t="s">
        <v>3250</v>
      </c>
    </row>
    <row r="153" spans="1:20" ht="11.25" customHeight="1">
      <c r="A153" s="833" t="s">
        <v>3099</v>
      </c>
      <c r="B153" s="278" t="s">
        <v>3100</v>
      </c>
      <c r="C153" s="266" t="s">
        <v>384</v>
      </c>
      <c r="D153" s="286">
        <v>0.4</v>
      </c>
      <c r="E153" s="138">
        <v>31227741</v>
      </c>
      <c r="F153" s="138">
        <v>31227741</v>
      </c>
      <c r="G153" s="138">
        <v>31227741</v>
      </c>
      <c r="H153" s="721">
        <f t="shared" si="8"/>
        <v>12491096.4</v>
      </c>
      <c r="I153" s="266" t="s">
        <v>619</v>
      </c>
      <c r="J153" s="756">
        <v>45525</v>
      </c>
      <c r="K153" s="756">
        <v>45618</v>
      </c>
      <c r="L153" s="266">
        <v>227956</v>
      </c>
      <c r="M153" s="758" t="s">
        <v>3052</v>
      </c>
      <c r="N153" s="278" t="s">
        <v>3067</v>
      </c>
      <c r="O153" s="278" t="s">
        <v>3325</v>
      </c>
    </row>
    <row r="154" spans="1:20" ht="11.25" customHeight="1">
      <c r="A154" s="833" t="s">
        <v>2949</v>
      </c>
      <c r="B154" s="278" t="s">
        <v>3614</v>
      </c>
      <c r="C154" s="266" t="s">
        <v>384</v>
      </c>
      <c r="D154" s="286">
        <v>0.6</v>
      </c>
      <c r="E154" s="842">
        <v>20000000</v>
      </c>
      <c r="F154" s="842">
        <v>20000000</v>
      </c>
      <c r="G154" s="842">
        <v>20000000</v>
      </c>
      <c r="H154" s="721">
        <f t="shared" si="8"/>
        <v>12000000</v>
      </c>
      <c r="I154" s="266" t="s">
        <v>619</v>
      </c>
      <c r="J154" s="756">
        <v>45525</v>
      </c>
      <c r="K154" s="756">
        <v>45620</v>
      </c>
      <c r="L154" s="266">
        <v>227951</v>
      </c>
      <c r="M154" s="758" t="s">
        <v>3052</v>
      </c>
      <c r="N154" s="278" t="s">
        <v>3113</v>
      </c>
      <c r="O154" s="278" t="s">
        <v>3374</v>
      </c>
    </row>
    <row r="156" spans="1:20" ht="11.25" customHeight="1">
      <c r="A156" s="835" t="s">
        <v>3619</v>
      </c>
      <c r="B156" s="839" t="s">
        <v>3620</v>
      </c>
      <c r="C156" s="719" t="s">
        <v>384</v>
      </c>
      <c r="D156" s="752">
        <v>0.6</v>
      </c>
      <c r="E156" s="799">
        <v>15118825</v>
      </c>
      <c r="F156" s="799">
        <v>15118825</v>
      </c>
      <c r="G156" s="799">
        <v>10084754</v>
      </c>
      <c r="H156" s="864">
        <f t="shared" si="8"/>
        <v>6050852.3999999994</v>
      </c>
      <c r="I156" s="719" t="s">
        <v>619</v>
      </c>
      <c r="J156" s="831">
        <v>45531</v>
      </c>
      <c r="K156" s="793">
        <v>45621</v>
      </c>
      <c r="L156" s="719">
        <v>228366</v>
      </c>
      <c r="M156" s="774" t="s">
        <v>3052</v>
      </c>
      <c r="N156" s="838" t="s">
        <v>1700</v>
      </c>
      <c r="O156" s="278" t="s">
        <v>3071</v>
      </c>
    </row>
    <row r="157" spans="1:20" ht="11.25" customHeight="1">
      <c r="A157" s="389" t="s">
        <v>3624</v>
      </c>
      <c r="B157" s="278" t="s">
        <v>3632</v>
      </c>
      <c r="C157" s="266" t="s">
        <v>384</v>
      </c>
      <c r="D157" s="286">
        <v>0.6</v>
      </c>
      <c r="E157" s="138">
        <v>8593685</v>
      </c>
      <c r="F157" s="138">
        <v>8593685</v>
      </c>
      <c r="G157" s="138">
        <v>8593685</v>
      </c>
      <c r="H157" s="721">
        <f t="shared" si="8"/>
        <v>5156211</v>
      </c>
      <c r="I157" s="266" t="s">
        <v>619</v>
      </c>
      <c r="J157" s="779">
        <v>45533</v>
      </c>
      <c r="K157" s="779">
        <v>45625</v>
      </c>
      <c r="L157" s="266">
        <v>228558</v>
      </c>
      <c r="M157" s="758" t="s">
        <v>3052</v>
      </c>
      <c r="N157" s="278" t="s">
        <v>3067</v>
      </c>
      <c r="O157" s="287" t="s">
        <v>3325</v>
      </c>
    </row>
    <row r="158" spans="1:20" ht="11.25" customHeight="1">
      <c r="A158" s="833" t="s">
        <v>3625</v>
      </c>
      <c r="B158" s="840" t="s">
        <v>3358</v>
      </c>
      <c r="C158" s="266" t="s">
        <v>384</v>
      </c>
      <c r="D158" s="286">
        <v>0.6</v>
      </c>
      <c r="E158" s="138">
        <v>25185134</v>
      </c>
      <c r="F158" s="138">
        <v>25185134</v>
      </c>
      <c r="G158" s="138">
        <v>25185134</v>
      </c>
      <c r="H158" s="721">
        <f t="shared" si="8"/>
        <v>15111080.399999999</v>
      </c>
      <c r="I158" s="266" t="s">
        <v>619</v>
      </c>
      <c r="J158" s="779">
        <v>45533</v>
      </c>
      <c r="K158" s="779">
        <v>45625</v>
      </c>
      <c r="L158" s="266">
        <v>228522</v>
      </c>
      <c r="M158" s="758" t="s">
        <v>3052</v>
      </c>
      <c r="N158" s="287" t="s">
        <v>3061</v>
      </c>
      <c r="O158" s="287" t="s">
        <v>3352</v>
      </c>
    </row>
    <row r="159" spans="1:20" ht="11.25" customHeight="1">
      <c r="A159" s="833" t="s">
        <v>3356</v>
      </c>
      <c r="B159" s="840" t="s">
        <v>3357</v>
      </c>
      <c r="C159" s="266" t="s">
        <v>384</v>
      </c>
      <c r="D159" s="286">
        <v>0.6</v>
      </c>
      <c r="E159" s="138">
        <v>20162668</v>
      </c>
      <c r="F159" s="138">
        <v>15162668</v>
      </c>
      <c r="G159" s="138">
        <v>15162668</v>
      </c>
      <c r="H159" s="721">
        <f t="shared" si="8"/>
        <v>9097600.7999999989</v>
      </c>
      <c r="I159" s="266" t="s">
        <v>619</v>
      </c>
      <c r="J159" s="756">
        <v>45512</v>
      </c>
      <c r="K159" s="779">
        <v>45632</v>
      </c>
      <c r="L159" s="771">
        <v>227071</v>
      </c>
      <c r="M159" s="758" t="s">
        <v>3052</v>
      </c>
      <c r="N159" s="278" t="s">
        <v>3061</v>
      </c>
      <c r="O159" s="278" t="s">
        <v>3378</v>
      </c>
    </row>
    <row r="160" spans="1:20" ht="11.25" customHeight="1">
      <c r="A160" s="389" t="s">
        <v>3065</v>
      </c>
      <c r="B160" s="278" t="s">
        <v>3066</v>
      </c>
      <c r="C160" s="266" t="s">
        <v>384</v>
      </c>
      <c r="D160" s="286">
        <v>0.6</v>
      </c>
      <c r="E160" s="138">
        <v>4377379</v>
      </c>
      <c r="F160" s="138">
        <v>4377379</v>
      </c>
      <c r="G160" s="138">
        <v>4377379</v>
      </c>
      <c r="H160" s="721">
        <f t="shared" si="8"/>
        <v>2626427.4</v>
      </c>
      <c r="I160" s="266" t="s">
        <v>619</v>
      </c>
      <c r="J160" s="779">
        <v>45533</v>
      </c>
      <c r="K160" s="779">
        <v>45637</v>
      </c>
      <c r="L160" s="266">
        <v>228546</v>
      </c>
      <c r="M160" s="758" t="s">
        <v>3052</v>
      </c>
      <c r="N160" s="278" t="s">
        <v>3067</v>
      </c>
      <c r="O160" s="278" t="s">
        <v>3068</v>
      </c>
    </row>
    <row r="161" spans="1:20" ht="11.25" customHeight="1">
      <c r="A161" s="834" t="s">
        <v>3348</v>
      </c>
      <c r="B161" s="812" t="s">
        <v>3349</v>
      </c>
      <c r="C161" s="266" t="s">
        <v>384</v>
      </c>
      <c r="D161" s="286">
        <v>0.4</v>
      </c>
      <c r="E161" s="295">
        <v>14218209</v>
      </c>
      <c r="F161" s="295">
        <v>9478209</v>
      </c>
      <c r="G161" s="295">
        <v>9478209</v>
      </c>
      <c r="H161" s="721">
        <f t="shared" si="8"/>
        <v>3791283.6</v>
      </c>
      <c r="I161" s="266" t="s">
        <v>619</v>
      </c>
      <c r="J161" s="779">
        <v>45482</v>
      </c>
      <c r="K161" s="779">
        <v>45652</v>
      </c>
      <c r="L161" s="266">
        <v>225001</v>
      </c>
      <c r="M161" s="78" t="s">
        <v>3052</v>
      </c>
      <c r="N161" s="287" t="s">
        <v>3063</v>
      </c>
      <c r="O161" s="287" t="s">
        <v>3584</v>
      </c>
    </row>
    <row r="162" spans="1:20" ht="11.25" customHeight="1">
      <c r="A162" s="834" t="s">
        <v>188</v>
      </c>
      <c r="B162" s="812" t="s">
        <v>3090</v>
      </c>
      <c r="C162" s="266" t="s">
        <v>384</v>
      </c>
      <c r="D162" s="286">
        <v>0.4</v>
      </c>
      <c r="E162" s="823">
        <v>33272574</v>
      </c>
      <c r="F162" s="823">
        <v>22272574</v>
      </c>
      <c r="G162" s="823">
        <v>22272574</v>
      </c>
      <c r="H162" s="721">
        <f t="shared" si="8"/>
        <v>8909029.5999999996</v>
      </c>
      <c r="I162" s="266" t="s">
        <v>619</v>
      </c>
      <c r="J162" s="779">
        <v>45483</v>
      </c>
      <c r="K162" s="779">
        <v>45663</v>
      </c>
      <c r="L162" s="266">
        <v>224998</v>
      </c>
      <c r="M162" s="78" t="s">
        <v>3052</v>
      </c>
      <c r="N162" s="287" t="s">
        <v>3091</v>
      </c>
      <c r="O162" s="287" t="s">
        <v>3247</v>
      </c>
    </row>
    <row r="163" spans="1:20" ht="11.25" customHeight="1">
      <c r="A163" s="389" t="s">
        <v>3096</v>
      </c>
      <c r="B163" s="278" t="s">
        <v>3097</v>
      </c>
      <c r="C163" s="266" t="s">
        <v>384</v>
      </c>
      <c r="D163" s="755">
        <v>0.4</v>
      </c>
      <c r="E163" s="136">
        <v>13365000</v>
      </c>
      <c r="F163" s="136">
        <v>10500000</v>
      </c>
      <c r="G163" s="136">
        <v>10000000</v>
      </c>
      <c r="H163" s="721">
        <f t="shared" ref="H163" si="9">+G163*D163</f>
        <v>4000000</v>
      </c>
      <c r="I163" s="722" t="s">
        <v>619</v>
      </c>
      <c r="J163" s="756">
        <v>45386</v>
      </c>
      <c r="K163" s="756">
        <v>45687</v>
      </c>
      <c r="L163" s="130">
        <v>218693</v>
      </c>
      <c r="M163" s="758" t="s">
        <v>3052</v>
      </c>
      <c r="N163" s="278" t="s">
        <v>1710</v>
      </c>
      <c r="O163" s="278" t="s">
        <v>3347</v>
      </c>
      <c r="P163" s="102" t="s">
        <v>808</v>
      </c>
      <c r="Q163" s="102" t="s">
        <v>808</v>
      </c>
      <c r="R163" s="102" t="s">
        <v>808</v>
      </c>
      <c r="S163" s="751">
        <v>6164</v>
      </c>
      <c r="T163" s="751">
        <v>119000</v>
      </c>
    </row>
    <row r="164" spans="1:20">
      <c r="A164" s="389" t="s">
        <v>3647</v>
      </c>
      <c r="B164" s="287" t="s">
        <v>3648</v>
      </c>
      <c r="C164" s="266" t="s">
        <v>384</v>
      </c>
      <c r="D164" s="286">
        <v>0.6</v>
      </c>
      <c r="E164" s="784">
        <v>10089930</v>
      </c>
      <c r="F164" s="784">
        <v>10089930</v>
      </c>
      <c r="G164" s="784">
        <v>10089930</v>
      </c>
      <c r="H164" s="721">
        <f t="shared" ref="H164:H174" si="10">+G164*D164</f>
        <v>6053958</v>
      </c>
      <c r="I164" s="266" t="s">
        <v>619</v>
      </c>
      <c r="J164" s="779">
        <v>45537</v>
      </c>
      <c r="K164" s="779">
        <v>45587</v>
      </c>
      <c r="L164" s="266">
        <v>228822</v>
      </c>
      <c r="M164" s="78" t="s">
        <v>3052</v>
      </c>
      <c r="N164" s="287" t="s">
        <v>3059</v>
      </c>
      <c r="O164" s="287" t="s">
        <v>3060</v>
      </c>
      <c r="P164" s="78" t="s">
        <v>808</v>
      </c>
      <c r="Q164" s="78" t="s">
        <v>808</v>
      </c>
      <c r="R164" s="78" t="s">
        <v>808</v>
      </c>
      <c r="S164" s="751"/>
      <c r="T164" s="751"/>
    </row>
    <row r="165" spans="1:20">
      <c r="A165" s="389" t="s">
        <v>3592</v>
      </c>
      <c r="B165" s="278" t="s">
        <v>3612</v>
      </c>
      <c r="C165" s="266" t="s">
        <v>384</v>
      </c>
      <c r="D165" s="286">
        <v>0.6</v>
      </c>
      <c r="E165" s="784">
        <v>30230102</v>
      </c>
      <c r="F165" s="784">
        <v>30230102</v>
      </c>
      <c r="G165" s="784">
        <v>30230102</v>
      </c>
      <c r="H165" s="721">
        <f t="shared" si="10"/>
        <v>18138061.199999999</v>
      </c>
      <c r="I165" s="266" t="s">
        <v>619</v>
      </c>
      <c r="J165" s="756">
        <v>45539</v>
      </c>
      <c r="K165" s="779">
        <v>45639</v>
      </c>
      <c r="L165" s="266">
        <v>229040</v>
      </c>
      <c r="M165" s="78" t="s">
        <v>3052</v>
      </c>
      <c r="N165" s="278" t="s">
        <v>3091</v>
      </c>
      <c r="O165" s="438" t="s">
        <v>3247</v>
      </c>
      <c r="P165" s="78" t="s">
        <v>808</v>
      </c>
      <c r="Q165" s="78" t="s">
        <v>808</v>
      </c>
      <c r="R165" s="78" t="s">
        <v>808</v>
      </c>
      <c r="S165" s="751"/>
      <c r="T165" s="751"/>
    </row>
    <row r="166" spans="1:20">
      <c r="A166" s="292" t="s">
        <v>3651</v>
      </c>
      <c r="B166" s="287" t="s">
        <v>3652</v>
      </c>
      <c r="C166" s="266" t="s">
        <v>384</v>
      </c>
      <c r="D166" s="286">
        <v>0.6</v>
      </c>
      <c r="E166" s="784">
        <v>8586799</v>
      </c>
      <c r="F166" s="784">
        <v>8586799</v>
      </c>
      <c r="G166" s="784">
        <v>8586799</v>
      </c>
      <c r="H166" s="721">
        <f t="shared" si="10"/>
        <v>5152079.3999999994</v>
      </c>
      <c r="I166" s="266" t="s">
        <v>619</v>
      </c>
      <c r="J166" s="779">
        <v>45541</v>
      </c>
      <c r="K166" s="779">
        <v>45572</v>
      </c>
      <c r="L166" s="266">
        <v>229294</v>
      </c>
      <c r="M166" s="78" t="s">
        <v>3052</v>
      </c>
      <c r="N166" s="287" t="s">
        <v>3251</v>
      </c>
      <c r="O166" s="287" t="s">
        <v>3373</v>
      </c>
      <c r="P166" s="78" t="s">
        <v>808</v>
      </c>
      <c r="Q166" s="78" t="s">
        <v>808</v>
      </c>
      <c r="R166" s="78" t="s">
        <v>808</v>
      </c>
      <c r="S166" s="751"/>
      <c r="T166" s="751"/>
    </row>
    <row r="167" spans="1:20">
      <c r="A167" s="389" t="s">
        <v>3297</v>
      </c>
      <c r="B167" s="875" t="s">
        <v>3298</v>
      </c>
      <c r="C167" s="266" t="s">
        <v>384</v>
      </c>
      <c r="D167" s="286">
        <v>0.6</v>
      </c>
      <c r="E167" s="142">
        <v>15119023</v>
      </c>
      <c r="F167" s="142">
        <v>15119023</v>
      </c>
      <c r="G167" s="142">
        <v>15119023</v>
      </c>
      <c r="H167" s="721">
        <f t="shared" si="10"/>
        <v>9071413.7999999989</v>
      </c>
      <c r="I167" s="266" t="s">
        <v>619</v>
      </c>
      <c r="J167" s="756">
        <v>45547</v>
      </c>
      <c r="K167" s="779">
        <v>45638</v>
      </c>
      <c r="L167" s="266">
        <v>229706</v>
      </c>
      <c r="M167" s="78" t="s">
        <v>3052</v>
      </c>
      <c r="N167" s="278" t="s">
        <v>3351</v>
      </c>
      <c r="O167" s="278" t="s">
        <v>3102</v>
      </c>
      <c r="P167" s="78" t="s">
        <v>808</v>
      </c>
      <c r="Q167" s="78" t="s">
        <v>808</v>
      </c>
      <c r="R167" s="78" t="s">
        <v>808</v>
      </c>
      <c r="S167" s="751"/>
      <c r="T167" s="751"/>
    </row>
    <row r="168" spans="1:20">
      <c r="A168" s="389" t="s">
        <v>3366</v>
      </c>
      <c r="B168" s="278" t="s">
        <v>3367</v>
      </c>
      <c r="C168" s="266" t="s">
        <v>384</v>
      </c>
      <c r="D168" s="286">
        <v>0.6</v>
      </c>
      <c r="E168" s="784">
        <v>30203105</v>
      </c>
      <c r="F168" s="784">
        <v>30203105</v>
      </c>
      <c r="G168" s="784">
        <v>30203105</v>
      </c>
      <c r="H168" s="721">
        <f t="shared" si="10"/>
        <v>18121863</v>
      </c>
      <c r="I168" s="266" t="s">
        <v>619</v>
      </c>
      <c r="J168" s="756">
        <v>45547</v>
      </c>
      <c r="K168" s="779">
        <v>45579</v>
      </c>
      <c r="L168" s="266">
        <v>229762</v>
      </c>
      <c r="M168" s="78" t="s">
        <v>3052</v>
      </c>
      <c r="N168" s="278" t="s">
        <v>3251</v>
      </c>
      <c r="O168" s="278" t="s">
        <v>3373</v>
      </c>
      <c r="P168" s="78" t="s">
        <v>808</v>
      </c>
      <c r="Q168" s="78" t="s">
        <v>808</v>
      </c>
      <c r="R168" s="78" t="s">
        <v>808</v>
      </c>
      <c r="S168" s="751"/>
      <c r="T168" s="751"/>
    </row>
    <row r="169" spans="1:20" ht="12" customHeight="1">
      <c r="A169" s="389" t="s">
        <v>3653</v>
      </c>
      <c r="B169" s="278" t="s">
        <v>3654</v>
      </c>
      <c r="C169" s="266" t="s">
        <v>384</v>
      </c>
      <c r="D169" s="286">
        <v>0.6</v>
      </c>
      <c r="E169" s="784">
        <v>12000000</v>
      </c>
      <c r="F169" s="784">
        <v>12000000</v>
      </c>
      <c r="G169" s="784">
        <v>12000000</v>
      </c>
      <c r="H169" s="721">
        <f t="shared" si="10"/>
        <v>7200000</v>
      </c>
      <c r="I169" s="266" t="s">
        <v>619</v>
      </c>
      <c r="J169" s="756">
        <v>45547</v>
      </c>
      <c r="K169" s="779">
        <v>45600</v>
      </c>
      <c r="L169" s="266">
        <v>229728</v>
      </c>
      <c r="M169" s="78" t="s">
        <v>3052</v>
      </c>
      <c r="N169" s="278" t="s">
        <v>3113</v>
      </c>
      <c r="O169" s="278" t="s">
        <v>3374</v>
      </c>
      <c r="P169" s="78" t="s">
        <v>808</v>
      </c>
      <c r="Q169" s="78" t="s">
        <v>808</v>
      </c>
      <c r="R169" s="78" t="s">
        <v>808</v>
      </c>
      <c r="S169" s="751"/>
      <c r="T169" s="751"/>
    </row>
    <row r="170" spans="1:20">
      <c r="A170" s="292" t="s">
        <v>3375</v>
      </c>
      <c r="B170" s="287" t="s">
        <v>3376</v>
      </c>
      <c r="C170" s="266" t="s">
        <v>384</v>
      </c>
      <c r="D170" s="286">
        <v>0.6</v>
      </c>
      <c r="E170" s="784">
        <v>10087270</v>
      </c>
      <c r="F170" s="784">
        <v>10087270</v>
      </c>
      <c r="G170" s="784">
        <v>10087270</v>
      </c>
      <c r="H170" s="721">
        <f t="shared" si="10"/>
        <v>6052362</v>
      </c>
      <c r="I170" s="266" t="s">
        <v>619</v>
      </c>
      <c r="J170" s="779">
        <v>45552</v>
      </c>
      <c r="K170" s="779">
        <v>45582</v>
      </c>
      <c r="L170" s="266">
        <v>230083</v>
      </c>
      <c r="M170" s="78" t="s">
        <v>3052</v>
      </c>
      <c r="N170" s="287" t="s">
        <v>1700</v>
      </c>
      <c r="O170" s="287" t="s">
        <v>3655</v>
      </c>
      <c r="P170" s="78" t="s">
        <v>808</v>
      </c>
      <c r="Q170" s="78" t="s">
        <v>808</v>
      </c>
      <c r="R170" s="78" t="s">
        <v>808</v>
      </c>
      <c r="S170" s="751"/>
      <c r="T170" s="751"/>
    </row>
    <row r="171" spans="1:20" ht="21.75" customHeight="1">
      <c r="A171" s="389" t="s">
        <v>3656</v>
      </c>
      <c r="B171" s="875" t="s">
        <v>3657</v>
      </c>
      <c r="C171" s="266" t="s">
        <v>384</v>
      </c>
      <c r="D171" s="286">
        <v>0.6</v>
      </c>
      <c r="E171" s="784">
        <v>5073401</v>
      </c>
      <c r="F171" s="142">
        <v>5073401</v>
      </c>
      <c r="G171" s="142">
        <v>5073401</v>
      </c>
      <c r="H171" s="721">
        <f t="shared" si="10"/>
        <v>3044040.6</v>
      </c>
      <c r="I171" s="266" t="s">
        <v>619</v>
      </c>
      <c r="J171" s="779">
        <v>45559</v>
      </c>
      <c r="K171" s="779">
        <v>45589</v>
      </c>
      <c r="L171" s="266">
        <v>230250</v>
      </c>
      <c r="M171" s="78" t="s">
        <v>3052</v>
      </c>
      <c r="N171" s="278" t="s">
        <v>3091</v>
      </c>
      <c r="O171" s="287" t="s">
        <v>3247</v>
      </c>
      <c r="P171" s="78" t="s">
        <v>808</v>
      </c>
      <c r="Q171" s="78" t="s">
        <v>808</v>
      </c>
      <c r="R171" s="78" t="s">
        <v>808</v>
      </c>
      <c r="S171" s="751"/>
      <c r="T171" s="751"/>
    </row>
    <row r="172" spans="1:20">
      <c r="A172" s="880" t="s">
        <v>3658</v>
      </c>
      <c r="B172" s="875" t="s">
        <v>3659</v>
      </c>
      <c r="C172" s="266" t="s">
        <v>384</v>
      </c>
      <c r="D172" s="286">
        <v>0.6</v>
      </c>
      <c r="E172" s="787">
        <v>10087278</v>
      </c>
      <c r="F172" s="142">
        <v>10087278</v>
      </c>
      <c r="G172" s="142">
        <v>10087278</v>
      </c>
      <c r="H172" s="721">
        <f t="shared" si="10"/>
        <v>6052366.7999999998</v>
      </c>
      <c r="I172" s="266" t="s">
        <v>619</v>
      </c>
      <c r="J172" s="756">
        <v>45560</v>
      </c>
      <c r="K172" s="756">
        <v>45590</v>
      </c>
      <c r="L172" s="266">
        <v>230362</v>
      </c>
      <c r="M172" s="78" t="s">
        <v>3052</v>
      </c>
      <c r="N172" s="278" t="s">
        <v>1710</v>
      </c>
      <c r="O172" s="278" t="s">
        <v>3331</v>
      </c>
      <c r="P172" s="78" t="s">
        <v>808</v>
      </c>
      <c r="Q172" s="78" t="s">
        <v>808</v>
      </c>
      <c r="R172" s="78" t="s">
        <v>808</v>
      </c>
      <c r="S172" s="751"/>
      <c r="T172" s="751"/>
    </row>
    <row r="173" spans="1:20">
      <c r="A173" s="881" t="s">
        <v>3660</v>
      </c>
      <c r="B173" s="876" t="s">
        <v>3661</v>
      </c>
      <c r="C173" s="266" t="s">
        <v>384</v>
      </c>
      <c r="D173" s="286">
        <v>0.6</v>
      </c>
      <c r="E173" s="879">
        <v>30215016</v>
      </c>
      <c r="F173" s="142">
        <v>30215016</v>
      </c>
      <c r="G173" s="142">
        <v>30215016</v>
      </c>
      <c r="H173" s="721">
        <f t="shared" si="10"/>
        <v>18129009.599999998</v>
      </c>
      <c r="I173" s="266" t="s">
        <v>619</v>
      </c>
      <c r="J173" s="878">
        <v>45562</v>
      </c>
      <c r="K173" s="779">
        <v>45624</v>
      </c>
      <c r="L173" s="266">
        <v>230521</v>
      </c>
      <c r="M173" s="78" t="s">
        <v>3052</v>
      </c>
      <c r="N173" s="876" t="s">
        <v>3251</v>
      </c>
      <c r="O173" s="877" t="s">
        <v>3662</v>
      </c>
      <c r="P173" s="78" t="s">
        <v>808</v>
      </c>
      <c r="Q173" s="78" t="s">
        <v>808</v>
      </c>
      <c r="R173" s="78" t="s">
        <v>808</v>
      </c>
      <c r="S173" s="751"/>
      <c r="T173" s="751"/>
    </row>
    <row r="174" spans="1:20">
      <c r="A174" s="881" t="s">
        <v>3114</v>
      </c>
      <c r="B174" s="876" t="s">
        <v>3217</v>
      </c>
      <c r="C174" s="266" t="s">
        <v>384</v>
      </c>
      <c r="D174" s="286">
        <v>0.6</v>
      </c>
      <c r="E174" s="879">
        <v>6090660</v>
      </c>
      <c r="F174" s="142">
        <v>6090660</v>
      </c>
      <c r="G174" s="142">
        <v>6090660</v>
      </c>
      <c r="H174" s="721">
        <f t="shared" si="10"/>
        <v>3654396</v>
      </c>
      <c r="I174" s="266" t="s">
        <v>619</v>
      </c>
      <c r="J174" s="878">
        <v>45562</v>
      </c>
      <c r="K174" s="779">
        <v>45654</v>
      </c>
      <c r="L174" s="266">
        <v>230523</v>
      </c>
      <c r="M174" s="78" t="s">
        <v>3052</v>
      </c>
      <c r="N174" s="876" t="s">
        <v>3251</v>
      </c>
      <c r="O174" s="877" t="s">
        <v>3662</v>
      </c>
      <c r="P174" s="78" t="s">
        <v>808</v>
      </c>
      <c r="Q174" s="78" t="s">
        <v>808</v>
      </c>
      <c r="R174" s="78" t="s">
        <v>808</v>
      </c>
      <c r="S174" s="751"/>
      <c r="T174" s="751"/>
    </row>
    <row r="175" spans="1:20">
      <c r="A175" s="833" t="s">
        <v>4064</v>
      </c>
      <c r="B175" s="77" t="s">
        <v>4093</v>
      </c>
      <c r="C175" s="266" t="s">
        <v>384</v>
      </c>
      <c r="D175" s="286">
        <v>0.6</v>
      </c>
      <c r="E175" s="721">
        <v>30266132</v>
      </c>
      <c r="F175" s="721">
        <v>30266132</v>
      </c>
      <c r="G175" s="721">
        <v>30266132</v>
      </c>
      <c r="H175" s="721">
        <f>E175*D175</f>
        <v>18159679.199999999</v>
      </c>
      <c r="I175" s="266" t="s">
        <v>619</v>
      </c>
      <c r="J175" s="756">
        <v>45581</v>
      </c>
      <c r="K175" s="756">
        <v>45671</v>
      </c>
      <c r="L175" s="266">
        <v>231965</v>
      </c>
      <c r="M175" s="758" t="s">
        <v>3052</v>
      </c>
      <c r="N175" s="77" t="s">
        <v>3091</v>
      </c>
      <c r="O175" s="77" t="s">
        <v>3247</v>
      </c>
      <c r="S175" s="751"/>
      <c r="T175" s="751"/>
    </row>
  </sheetData>
  <autoFilter ref="A1:U58" xr:uid="{60476437-9CD9-4F0B-B497-B5B926498D7D}">
    <filterColumn colId="11">
      <filters>
        <filter val="232593"/>
      </filters>
    </filterColumn>
  </autoFilter>
  <sortState xmlns:xlrd2="http://schemas.microsoft.com/office/spreadsheetml/2017/richdata2" ref="A14:U111">
    <sortCondition ref="K1:K111"/>
  </sortState>
  <phoneticPr fontId="9" type="noConversion"/>
  <pageMargins left="0.11811023622047245" right="0.11811023622047245" top="0.35433070866141736" bottom="0.35433070866141736" header="0.31496062992125984" footer="0.31496062992125984"/>
  <pageSetup scale="80" orientation="landscape" horizontalDpi="4294967294" r:id="rId1"/>
  <ignoredErrors>
    <ignoredError sqref="H4:H6 H7:H9"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E7285-9A17-402F-B989-C79024A9A5DA}">
  <dimension ref="A1:W15"/>
  <sheetViews>
    <sheetView topLeftCell="A4" workbookViewId="0">
      <selection activeCell="D9" sqref="D9"/>
    </sheetView>
  </sheetViews>
  <sheetFormatPr baseColWidth="10" defaultColWidth="11.453125" defaultRowHeight="14.5"/>
  <cols>
    <col min="1" max="1" width="8.81640625" customWidth="1"/>
    <col min="2" max="2" width="4" bestFit="1" customWidth="1"/>
    <col min="3" max="3" width="9.81640625" customWidth="1"/>
    <col min="4" max="4" width="9.1796875" customWidth="1"/>
    <col min="5" max="5" width="19.54296875" customWidth="1"/>
    <col min="6" max="6" width="9" customWidth="1"/>
    <col min="7" max="7" width="15.1796875" customWidth="1"/>
    <col min="8" max="8" width="9.26953125" customWidth="1"/>
    <col min="9" max="9" width="9.453125" customWidth="1"/>
    <col min="10" max="10" width="13.26953125" customWidth="1"/>
    <col min="11" max="11" width="25.7265625" customWidth="1"/>
    <col min="12" max="12" width="10.7265625" customWidth="1"/>
    <col min="13" max="13" width="11.7265625" customWidth="1"/>
    <col min="14" max="14" width="4.453125" customWidth="1"/>
    <col min="15" max="15" width="10" customWidth="1"/>
    <col min="16" max="16" width="19.26953125" customWidth="1"/>
    <col min="17" max="17" width="9.26953125" customWidth="1"/>
    <col min="18" max="18" width="6.81640625" customWidth="1"/>
    <col min="19" max="19" width="7.1796875" customWidth="1"/>
    <col min="20" max="20" width="9.26953125" customWidth="1"/>
    <col min="21" max="21" width="15.7265625" customWidth="1"/>
    <col min="22" max="22" width="10.1796875" customWidth="1"/>
    <col min="23" max="23" width="57.54296875" customWidth="1"/>
  </cols>
  <sheetData>
    <row r="1" spans="1:23" ht="18.5">
      <c r="A1" s="1023" t="s">
        <v>871</v>
      </c>
      <c r="B1" s="1023"/>
      <c r="C1" s="1023"/>
      <c r="D1" s="1023"/>
      <c r="E1" s="1023"/>
      <c r="F1" s="1023"/>
      <c r="G1" s="1023"/>
      <c r="H1" s="1023"/>
      <c r="I1" s="1023"/>
      <c r="J1" s="1023"/>
      <c r="K1" s="1023"/>
      <c r="L1" s="1023"/>
      <c r="M1" s="1023"/>
      <c r="N1" s="1023"/>
      <c r="O1" s="1023"/>
      <c r="P1" s="1023"/>
      <c r="Q1" s="1023"/>
      <c r="R1" s="1023"/>
      <c r="S1" s="1023"/>
      <c r="T1" s="1023"/>
      <c r="U1" s="1023"/>
      <c r="V1" s="1023"/>
      <c r="W1" s="1023"/>
    </row>
    <row r="3" spans="1:23" ht="15" thickBot="1"/>
    <row r="4" spans="1:23" ht="15" thickBot="1">
      <c r="A4" s="1024" t="s">
        <v>440</v>
      </c>
      <c r="B4" s="1025"/>
      <c r="C4" s="1026" t="s">
        <v>872</v>
      </c>
      <c r="D4" s="1027"/>
      <c r="E4" s="1027"/>
      <c r="F4" s="1027"/>
      <c r="G4" s="1027"/>
      <c r="H4" s="1027"/>
      <c r="I4" s="1027"/>
      <c r="J4" s="1027"/>
      <c r="K4" s="1027"/>
      <c r="L4" s="1027"/>
      <c r="M4" s="1028"/>
      <c r="N4" s="1029" t="s">
        <v>873</v>
      </c>
      <c r="O4" s="1030"/>
      <c r="P4" s="1030"/>
      <c r="Q4" s="1031"/>
      <c r="R4" s="1032" t="s">
        <v>874</v>
      </c>
      <c r="S4" s="1033"/>
      <c r="T4" s="1033"/>
      <c r="U4" s="1033"/>
      <c r="V4" s="1033"/>
      <c r="W4" s="272" t="s">
        <v>875</v>
      </c>
    </row>
    <row r="5" spans="1:23" ht="15" customHeight="1">
      <c r="A5" s="273" t="s">
        <v>876</v>
      </c>
      <c r="B5" s="274" t="s">
        <v>877</v>
      </c>
      <c r="C5" s="275" t="s">
        <v>439</v>
      </c>
      <c r="D5" s="275" t="s">
        <v>427</v>
      </c>
      <c r="E5" s="275" t="s">
        <v>428</v>
      </c>
      <c r="F5" s="275" t="s">
        <v>427</v>
      </c>
      <c r="G5" s="275" t="s">
        <v>428</v>
      </c>
      <c r="H5" s="275" t="s">
        <v>876</v>
      </c>
      <c r="I5" s="275" t="s">
        <v>878</v>
      </c>
      <c r="J5" s="275" t="s">
        <v>879</v>
      </c>
      <c r="K5" s="275" t="s">
        <v>880</v>
      </c>
      <c r="L5" s="275" t="s">
        <v>881</v>
      </c>
      <c r="M5" s="275"/>
      <c r="N5" s="275" t="s">
        <v>882</v>
      </c>
      <c r="O5" s="276" t="s">
        <v>881</v>
      </c>
      <c r="P5" s="275" t="s">
        <v>883</v>
      </c>
      <c r="Q5" s="275" t="s">
        <v>884</v>
      </c>
      <c r="R5" s="275" t="s">
        <v>885</v>
      </c>
      <c r="S5" s="275" t="s">
        <v>886</v>
      </c>
      <c r="T5" s="275" t="s">
        <v>876</v>
      </c>
      <c r="U5" s="275" t="s">
        <v>887</v>
      </c>
      <c r="V5" s="277" t="s">
        <v>888</v>
      </c>
      <c r="W5" s="276"/>
    </row>
    <row r="6" spans="1:23" s="3" customFormat="1" ht="42">
      <c r="A6" s="131">
        <v>44498</v>
      </c>
      <c r="B6" s="86">
        <v>1</v>
      </c>
      <c r="C6" s="86" t="s">
        <v>889</v>
      </c>
      <c r="D6" s="86" t="s">
        <v>890</v>
      </c>
      <c r="E6" s="77" t="s">
        <v>891</v>
      </c>
      <c r="F6" s="86" t="s">
        <v>892</v>
      </c>
      <c r="G6" s="278" t="s">
        <v>893</v>
      </c>
      <c r="H6" s="131">
        <v>43910</v>
      </c>
      <c r="I6" s="279">
        <v>43910</v>
      </c>
      <c r="J6" s="280">
        <v>45736</v>
      </c>
      <c r="K6" s="77" t="s">
        <v>894</v>
      </c>
      <c r="L6" s="281" t="s">
        <v>895</v>
      </c>
      <c r="M6" s="86" t="s">
        <v>896</v>
      </c>
      <c r="N6" s="86"/>
      <c r="O6" s="281"/>
      <c r="P6" s="77" t="s">
        <v>897</v>
      </c>
      <c r="Q6" s="131"/>
      <c r="R6" s="78" t="s">
        <v>898</v>
      </c>
      <c r="S6" s="77" t="s">
        <v>899</v>
      </c>
      <c r="T6" s="80">
        <v>44498</v>
      </c>
      <c r="U6" s="86" t="s">
        <v>900</v>
      </c>
      <c r="V6" s="282">
        <v>44486</v>
      </c>
      <c r="W6" s="86" t="s">
        <v>901</v>
      </c>
    </row>
    <row r="7" spans="1:23" s="3" customFormat="1" ht="42">
      <c r="A7" s="131">
        <v>44498</v>
      </c>
      <c r="B7" s="86">
        <v>1</v>
      </c>
      <c r="C7" s="86" t="s">
        <v>889</v>
      </c>
      <c r="D7" s="86" t="s">
        <v>890</v>
      </c>
      <c r="E7" s="77" t="s">
        <v>891</v>
      </c>
      <c r="F7" s="86" t="s">
        <v>902</v>
      </c>
      <c r="G7" s="278" t="s">
        <v>903</v>
      </c>
      <c r="H7" s="131">
        <v>43678</v>
      </c>
      <c r="I7" s="131">
        <v>43679</v>
      </c>
      <c r="J7" s="280">
        <v>45505</v>
      </c>
      <c r="K7" s="77" t="s">
        <v>904</v>
      </c>
      <c r="L7" s="281" t="s">
        <v>905</v>
      </c>
      <c r="M7" s="86" t="s">
        <v>896</v>
      </c>
      <c r="N7" s="86"/>
      <c r="O7" s="281"/>
      <c r="P7" s="77" t="s">
        <v>897</v>
      </c>
      <c r="Q7" s="131"/>
      <c r="R7" s="78" t="s">
        <v>898</v>
      </c>
      <c r="S7" s="77" t="s">
        <v>906</v>
      </c>
      <c r="T7" s="80">
        <v>44498</v>
      </c>
      <c r="U7" s="86" t="s">
        <v>900</v>
      </c>
      <c r="V7" s="282">
        <v>44517</v>
      </c>
      <c r="W7" s="86" t="s">
        <v>901</v>
      </c>
    </row>
    <row r="8" spans="1:23" s="3" customFormat="1" ht="35.25" customHeight="1">
      <c r="A8" s="131">
        <v>45310</v>
      </c>
      <c r="B8" s="86">
        <v>1</v>
      </c>
      <c r="C8" s="86" t="s">
        <v>3059</v>
      </c>
      <c r="D8" s="86" t="s">
        <v>3272</v>
      </c>
      <c r="E8" s="77" t="s">
        <v>3273</v>
      </c>
      <c r="F8" s="86" t="s">
        <v>3274</v>
      </c>
      <c r="G8" s="278" t="s">
        <v>3275</v>
      </c>
      <c r="H8" s="131">
        <v>45259</v>
      </c>
      <c r="I8" s="131">
        <v>44896</v>
      </c>
      <c r="J8" s="280" t="s">
        <v>3276</v>
      </c>
      <c r="K8" s="77" t="s">
        <v>3277</v>
      </c>
      <c r="L8" s="281" t="s">
        <v>3278</v>
      </c>
      <c r="M8" s="86" t="s">
        <v>966</v>
      </c>
      <c r="N8" s="86"/>
      <c r="O8" s="281"/>
      <c r="P8" s="77" t="s">
        <v>3280</v>
      </c>
      <c r="Q8" s="131"/>
      <c r="R8" s="78" t="s">
        <v>898</v>
      </c>
      <c r="S8" s="77" t="s">
        <v>3281</v>
      </c>
      <c r="T8" s="80">
        <v>45259</v>
      </c>
      <c r="U8" s="86" t="s">
        <v>3282</v>
      </c>
      <c r="V8" s="746">
        <v>45267</v>
      </c>
      <c r="W8" s="86" t="s">
        <v>3283</v>
      </c>
    </row>
    <row r="9" spans="1:23" s="3" customFormat="1" ht="10.5">
      <c r="A9" s="131"/>
      <c r="B9" s="86"/>
      <c r="C9" s="86"/>
      <c r="D9" s="86"/>
      <c r="E9" s="77"/>
      <c r="F9" s="86"/>
      <c r="G9" s="278"/>
      <c r="H9" s="131"/>
      <c r="I9" s="131"/>
      <c r="J9" s="280"/>
      <c r="K9" s="77"/>
      <c r="L9" s="281"/>
      <c r="M9" s="86"/>
      <c r="N9" s="86"/>
      <c r="O9" s="281"/>
      <c r="P9" s="77"/>
      <c r="Q9" s="131"/>
      <c r="R9" s="78"/>
      <c r="S9" s="77"/>
      <c r="T9" s="80"/>
      <c r="U9" s="86"/>
      <c r="V9" s="746"/>
      <c r="W9" s="86"/>
    </row>
    <row r="11" spans="1:23">
      <c r="A11" s="283" t="s">
        <v>907</v>
      </c>
      <c r="B11" s="284"/>
      <c r="C11" s="284"/>
      <c r="D11" s="284"/>
      <c r="E11" s="284"/>
      <c r="F11" s="284"/>
      <c r="G11" s="284"/>
      <c r="H11" s="284"/>
    </row>
    <row r="12" spans="1:23">
      <c r="A12" s="125"/>
    </row>
    <row r="13" spans="1:23">
      <c r="A13" s="125" t="s">
        <v>3562</v>
      </c>
    </row>
    <row r="14" spans="1:23" s="3" customFormat="1" ht="35.25" customHeight="1">
      <c r="A14" s="131">
        <v>45310</v>
      </c>
      <c r="B14" s="86">
        <v>1</v>
      </c>
      <c r="C14" s="86" t="s">
        <v>3059</v>
      </c>
      <c r="D14" s="86" t="s">
        <v>3272</v>
      </c>
      <c r="E14" s="77" t="s">
        <v>3273</v>
      </c>
      <c r="F14" s="86" t="s">
        <v>3274</v>
      </c>
      <c r="G14" s="278" t="s">
        <v>3275</v>
      </c>
      <c r="H14" s="131">
        <v>45259</v>
      </c>
      <c r="I14" s="131">
        <v>44896</v>
      </c>
      <c r="J14" s="280" t="s">
        <v>3276</v>
      </c>
      <c r="K14" s="77" t="s">
        <v>3277</v>
      </c>
      <c r="L14" s="281" t="s">
        <v>3278</v>
      </c>
      <c r="M14" s="86" t="s">
        <v>966</v>
      </c>
      <c r="N14" s="86"/>
      <c r="O14" s="281"/>
      <c r="P14" s="77" t="s">
        <v>3280</v>
      </c>
      <c r="Q14" s="131"/>
      <c r="R14" s="78" t="s">
        <v>898</v>
      </c>
      <c r="S14" s="77" t="s">
        <v>3281</v>
      </c>
      <c r="T14" s="80">
        <v>45259</v>
      </c>
      <c r="U14" s="86" t="s">
        <v>3282</v>
      </c>
      <c r="V14" s="746">
        <v>45267</v>
      </c>
      <c r="W14" s="86" t="s">
        <v>3283</v>
      </c>
    </row>
    <row r="15" spans="1:23">
      <c r="P15" t="s">
        <v>3279</v>
      </c>
    </row>
  </sheetData>
  <mergeCells count="5">
    <mergeCell ref="A1:W1"/>
    <mergeCell ref="A4:B4"/>
    <mergeCell ref="C4:M4"/>
    <mergeCell ref="N4:Q4"/>
    <mergeCell ref="R4:V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E80D-3195-4150-BA04-A58432E23D73}">
  <dimension ref="A1:X54"/>
  <sheetViews>
    <sheetView workbookViewId="0">
      <selection activeCell="G10" sqref="G10"/>
    </sheetView>
  </sheetViews>
  <sheetFormatPr baseColWidth="10" defaultColWidth="11.453125" defaultRowHeight="14.5"/>
  <cols>
    <col min="1" max="1" width="18.7265625" customWidth="1"/>
    <col min="2" max="2" width="9" bestFit="1" customWidth="1"/>
    <col min="3" max="3" width="10.453125" customWidth="1"/>
    <col min="4" max="4" width="9.81640625" customWidth="1"/>
    <col min="5" max="5" width="28.54296875" customWidth="1"/>
    <col min="6" max="6" width="10" customWidth="1"/>
    <col min="7" max="7" width="23.7265625" customWidth="1"/>
    <col min="8" max="9" width="8.7265625" customWidth="1"/>
    <col min="10" max="10" width="11.54296875" customWidth="1"/>
    <col min="11" max="11" width="41.1796875" customWidth="1"/>
    <col min="12" max="12" width="13" bestFit="1" customWidth="1"/>
    <col min="13" max="13" width="22.26953125" customWidth="1"/>
    <col min="14" max="14" width="10.26953125" customWidth="1"/>
    <col min="15" max="15" width="12.26953125" bestFit="1" customWidth="1"/>
    <col min="16" max="16" width="16.453125" customWidth="1"/>
    <col min="17" max="17" width="10.453125" bestFit="1" customWidth="1"/>
    <col min="18" max="18" width="8.54296875" bestFit="1" customWidth="1"/>
    <col min="19" max="19" width="11" bestFit="1" customWidth="1"/>
    <col min="20" max="20" width="10.81640625" customWidth="1"/>
    <col min="21" max="21" width="17.54296875" customWidth="1"/>
    <col min="22" max="22" width="10.453125" bestFit="1" customWidth="1"/>
    <col min="23" max="23" width="40.81640625" bestFit="1" customWidth="1"/>
  </cols>
  <sheetData>
    <row r="1" spans="1:23">
      <c r="A1" t="s">
        <v>139</v>
      </c>
    </row>
    <row r="3" spans="1:23" ht="18.5">
      <c r="A3" s="1023" t="s">
        <v>908</v>
      </c>
      <c r="B3" s="1023"/>
      <c r="C3" s="1023"/>
      <c r="D3" s="1023"/>
      <c r="E3" s="1023"/>
      <c r="F3" s="1023"/>
      <c r="G3" s="1023"/>
      <c r="H3" s="1023"/>
      <c r="I3" s="1023"/>
      <c r="J3" s="1023"/>
      <c r="K3" s="1023"/>
      <c r="L3" s="1023"/>
      <c r="M3" s="1023"/>
      <c r="N3" s="1023"/>
      <c r="O3" s="1023"/>
      <c r="P3" s="1023"/>
      <c r="Q3" s="1023"/>
      <c r="R3" s="1023"/>
      <c r="S3" s="1023"/>
      <c r="T3" s="1023"/>
      <c r="U3" s="1023"/>
      <c r="V3" s="1023"/>
      <c r="W3" s="1023"/>
    </row>
    <row r="5" spans="1:23" ht="15" thickBot="1"/>
    <row r="6" spans="1:23" ht="15" thickBot="1">
      <c r="A6" s="1024" t="s">
        <v>440</v>
      </c>
      <c r="B6" s="1025"/>
      <c r="C6" s="1026" t="s">
        <v>872</v>
      </c>
      <c r="D6" s="1027"/>
      <c r="E6" s="1027"/>
      <c r="F6" s="1027"/>
      <c r="G6" s="1027"/>
      <c r="H6" s="1027"/>
      <c r="I6" s="1027"/>
      <c r="J6" s="1027"/>
      <c r="K6" s="1027"/>
      <c r="L6" s="1027"/>
      <c r="M6" s="1028"/>
      <c r="N6" s="1029" t="s">
        <v>909</v>
      </c>
      <c r="O6" s="1030"/>
      <c r="P6" s="1030"/>
      <c r="Q6" s="1031"/>
      <c r="R6" s="1032" t="s">
        <v>910</v>
      </c>
      <c r="S6" s="1033"/>
      <c r="T6" s="1033"/>
      <c r="U6" s="1033"/>
      <c r="V6" s="1033"/>
      <c r="W6" s="272" t="s">
        <v>875</v>
      </c>
    </row>
    <row r="7" spans="1:23" ht="16" customHeight="1">
      <c r="A7" s="273" t="s">
        <v>876</v>
      </c>
      <c r="B7" s="274" t="s">
        <v>877</v>
      </c>
      <c r="C7" s="275" t="s">
        <v>911</v>
      </c>
      <c r="D7" s="275" t="s">
        <v>427</v>
      </c>
      <c r="E7" s="275" t="s">
        <v>428</v>
      </c>
      <c r="F7" s="275" t="s">
        <v>427</v>
      </c>
      <c r="G7" s="275" t="s">
        <v>428</v>
      </c>
      <c r="H7" s="275" t="s">
        <v>876</v>
      </c>
      <c r="I7" s="275" t="s">
        <v>878</v>
      </c>
      <c r="J7" s="275" t="s">
        <v>879</v>
      </c>
      <c r="K7" s="275" t="s">
        <v>880</v>
      </c>
      <c r="L7" s="275" t="s">
        <v>881</v>
      </c>
      <c r="M7" s="275"/>
      <c r="N7" s="275" t="s">
        <v>912</v>
      </c>
      <c r="O7" s="276" t="s">
        <v>881</v>
      </c>
      <c r="P7" s="275" t="s">
        <v>883</v>
      </c>
      <c r="Q7" s="275" t="s">
        <v>884</v>
      </c>
      <c r="R7" s="275" t="s">
        <v>885</v>
      </c>
      <c r="S7" s="275" t="s">
        <v>886</v>
      </c>
      <c r="T7" s="275" t="s">
        <v>876</v>
      </c>
      <c r="U7" s="275" t="s">
        <v>887</v>
      </c>
      <c r="V7" s="277" t="s">
        <v>888</v>
      </c>
      <c r="W7" s="276"/>
    </row>
    <row r="8" spans="1:23" s="3" customFormat="1" ht="10.5">
      <c r="A8" s="86" t="s">
        <v>1029</v>
      </c>
      <c r="B8" s="86">
        <v>3530</v>
      </c>
      <c r="C8" s="86" t="s">
        <v>913</v>
      </c>
      <c r="D8" s="86" t="s">
        <v>1030</v>
      </c>
      <c r="E8" s="86" t="s">
        <v>1031</v>
      </c>
      <c r="F8" s="86" t="s">
        <v>1032</v>
      </c>
      <c r="G8" s="86" t="s">
        <v>1033</v>
      </c>
      <c r="H8" s="131">
        <v>44168</v>
      </c>
      <c r="I8" s="131">
        <v>44167</v>
      </c>
      <c r="J8" s="131">
        <v>45726</v>
      </c>
      <c r="K8" s="86" t="s">
        <v>1034</v>
      </c>
      <c r="L8" s="293"/>
      <c r="M8" s="86"/>
      <c r="N8" s="78"/>
      <c r="O8" s="292"/>
      <c r="P8" s="287"/>
      <c r="Q8" s="292"/>
      <c r="R8" s="86"/>
      <c r="S8" s="86" t="s">
        <v>1035</v>
      </c>
      <c r="T8" s="131">
        <v>44245</v>
      </c>
      <c r="U8" s="86" t="s">
        <v>929</v>
      </c>
      <c r="V8" s="86"/>
      <c r="W8" s="86" t="s">
        <v>1036</v>
      </c>
    </row>
    <row r="9" spans="1:23" s="3" customFormat="1" ht="10.5">
      <c r="A9" s="86"/>
      <c r="B9" s="86"/>
      <c r="C9" s="86" t="s">
        <v>840</v>
      </c>
      <c r="D9" s="86" t="s">
        <v>990</v>
      </c>
      <c r="E9" s="86" t="s">
        <v>991</v>
      </c>
      <c r="F9" s="86" t="s">
        <v>1037</v>
      </c>
      <c r="G9" s="86" t="s">
        <v>1038</v>
      </c>
      <c r="H9" s="131">
        <v>43937</v>
      </c>
      <c r="I9" s="131">
        <v>43952</v>
      </c>
      <c r="J9" s="131">
        <v>45047</v>
      </c>
      <c r="K9" s="86" t="s">
        <v>1039</v>
      </c>
      <c r="L9" s="288" t="s">
        <v>1040</v>
      </c>
      <c r="M9" s="86" t="s">
        <v>1008</v>
      </c>
      <c r="N9" s="286"/>
      <c r="O9" s="292" t="s">
        <v>1041</v>
      </c>
      <c r="P9" s="287" t="s">
        <v>1010</v>
      </c>
      <c r="Q9" s="280">
        <v>45138</v>
      </c>
      <c r="R9" s="86" t="s">
        <v>221</v>
      </c>
      <c r="S9" s="86" t="s">
        <v>1042</v>
      </c>
      <c r="T9" s="131">
        <v>44476</v>
      </c>
      <c r="U9" s="86" t="s">
        <v>929</v>
      </c>
      <c r="V9" s="86" t="s">
        <v>1043</v>
      </c>
      <c r="W9" s="86" t="s">
        <v>1044</v>
      </c>
    </row>
    <row r="10" spans="1:23" s="3" customFormat="1" ht="10.5">
      <c r="A10" s="86" t="s">
        <v>1045</v>
      </c>
      <c r="B10" s="86">
        <v>3827</v>
      </c>
      <c r="C10" s="86" t="s">
        <v>913</v>
      </c>
      <c r="D10" s="86" t="s">
        <v>399</v>
      </c>
      <c r="E10" s="86" t="s">
        <v>829</v>
      </c>
      <c r="F10" s="86" t="s">
        <v>1046</v>
      </c>
      <c r="G10" s="86" t="s">
        <v>1047</v>
      </c>
      <c r="H10" s="131">
        <v>44624</v>
      </c>
      <c r="I10" s="131"/>
      <c r="J10" s="131">
        <v>45361</v>
      </c>
      <c r="K10" s="86" t="s">
        <v>1048</v>
      </c>
      <c r="L10" s="288"/>
      <c r="M10" s="86"/>
      <c r="N10" s="286"/>
      <c r="O10" s="292"/>
      <c r="P10" s="287"/>
      <c r="Q10" s="280"/>
      <c r="R10" s="86"/>
      <c r="S10" s="86"/>
      <c r="T10" s="131">
        <v>44657</v>
      </c>
      <c r="U10" s="86" t="s">
        <v>1049</v>
      </c>
      <c r="V10" s="86" t="s">
        <v>949</v>
      </c>
      <c r="W10" s="86" t="s">
        <v>1050</v>
      </c>
    </row>
    <row r="11" spans="1:23" s="3" customFormat="1" ht="10.5">
      <c r="A11" s="86"/>
      <c r="B11" s="86">
        <v>3609</v>
      </c>
      <c r="C11" s="86" t="s">
        <v>931</v>
      </c>
      <c r="D11" s="86" t="s">
        <v>1051</v>
      </c>
      <c r="E11" s="86" t="s">
        <v>1052</v>
      </c>
      <c r="F11" s="86" t="s">
        <v>1053</v>
      </c>
      <c r="G11" s="86" t="s">
        <v>1054</v>
      </c>
      <c r="H11" s="131">
        <v>44664</v>
      </c>
      <c r="I11" s="131"/>
      <c r="J11" s="131">
        <v>46157</v>
      </c>
      <c r="K11" s="86" t="s">
        <v>1055</v>
      </c>
      <c r="L11" s="86"/>
      <c r="M11" s="86"/>
      <c r="N11" s="86"/>
      <c r="O11" s="86"/>
      <c r="P11" s="86"/>
      <c r="Q11" s="86"/>
      <c r="R11" s="86"/>
      <c r="S11" s="86"/>
      <c r="T11" s="86"/>
      <c r="U11" s="86"/>
      <c r="V11" s="86"/>
      <c r="W11" s="86"/>
    </row>
    <row r="12" spans="1:23" s="3" customFormat="1" ht="10.5">
      <c r="A12" s="86" t="s">
        <v>1056</v>
      </c>
      <c r="B12" s="86">
        <v>3896</v>
      </c>
      <c r="C12" s="86" t="s">
        <v>913</v>
      </c>
      <c r="D12" s="86" t="s">
        <v>399</v>
      </c>
      <c r="E12" s="86" t="s">
        <v>829</v>
      </c>
      <c r="F12" s="86" t="s">
        <v>1057</v>
      </c>
      <c r="G12" s="86" t="s">
        <v>1058</v>
      </c>
      <c r="H12" s="131"/>
      <c r="I12" s="131">
        <v>44518</v>
      </c>
      <c r="J12" s="131">
        <v>45823</v>
      </c>
      <c r="K12" s="86" t="s">
        <v>1059</v>
      </c>
      <c r="L12" s="142">
        <v>114029810</v>
      </c>
      <c r="M12" s="86" t="s">
        <v>1060</v>
      </c>
      <c r="N12" s="86"/>
      <c r="O12" s="86"/>
      <c r="P12" s="86"/>
      <c r="Q12" s="86"/>
      <c r="R12" s="86"/>
      <c r="S12" s="86"/>
      <c r="T12" s="131">
        <v>44692</v>
      </c>
      <c r="U12" s="86" t="s">
        <v>1049</v>
      </c>
      <c r="V12" s="86" t="s">
        <v>1061</v>
      </c>
      <c r="W12" s="86" t="s">
        <v>1050</v>
      </c>
    </row>
    <row r="14" spans="1:23">
      <c r="C14" t="s">
        <v>1062</v>
      </c>
      <c r="D14" s="294" t="s">
        <v>1063</v>
      </c>
    </row>
    <row r="17" spans="1:23" ht="15" thickBot="1">
      <c r="A17" s="119" t="s">
        <v>1064</v>
      </c>
      <c r="D17" s="294"/>
    </row>
    <row r="18" spans="1:23" ht="15" thickBot="1">
      <c r="A18" s="1024" t="s">
        <v>440</v>
      </c>
      <c r="B18" s="1025"/>
      <c r="C18" s="1026" t="s">
        <v>872</v>
      </c>
      <c r="D18" s="1027"/>
      <c r="E18" s="1027"/>
      <c r="F18" s="1027"/>
      <c r="G18" s="1027"/>
      <c r="H18" s="1027"/>
      <c r="I18" s="1027"/>
      <c r="J18" s="1027"/>
      <c r="K18" s="1027"/>
      <c r="L18" s="1027"/>
      <c r="M18" s="1028"/>
      <c r="N18" s="1029" t="s">
        <v>909</v>
      </c>
      <c r="O18" s="1030"/>
      <c r="P18" s="1030"/>
      <c r="Q18" s="1031"/>
      <c r="R18" s="1032" t="s">
        <v>910</v>
      </c>
      <c r="S18" s="1033"/>
      <c r="T18" s="1033"/>
      <c r="U18" s="1033"/>
      <c r="V18" s="1033"/>
      <c r="W18" s="272" t="s">
        <v>875</v>
      </c>
    </row>
    <row r="19" spans="1:23" ht="16" customHeight="1">
      <c r="A19" s="273" t="s">
        <v>876</v>
      </c>
      <c r="B19" s="274" t="s">
        <v>877</v>
      </c>
      <c r="C19" s="275" t="s">
        <v>911</v>
      </c>
      <c r="D19" s="275" t="s">
        <v>427</v>
      </c>
      <c r="E19" s="275" t="s">
        <v>428</v>
      </c>
      <c r="F19" s="275" t="s">
        <v>427</v>
      </c>
      <c r="G19" s="275" t="s">
        <v>428</v>
      </c>
      <c r="H19" s="275" t="s">
        <v>876</v>
      </c>
      <c r="I19" s="275" t="s">
        <v>878</v>
      </c>
      <c r="J19" s="275" t="s">
        <v>879</v>
      </c>
      <c r="K19" s="275" t="s">
        <v>880</v>
      </c>
      <c r="L19" s="275" t="s">
        <v>881</v>
      </c>
      <c r="M19" s="275"/>
      <c r="N19" s="275" t="s">
        <v>912</v>
      </c>
      <c r="O19" s="276" t="s">
        <v>881</v>
      </c>
      <c r="P19" s="275" t="s">
        <v>883</v>
      </c>
      <c r="Q19" s="275" t="s">
        <v>884</v>
      </c>
      <c r="R19" s="275" t="s">
        <v>885</v>
      </c>
      <c r="S19" s="275" t="s">
        <v>886</v>
      </c>
      <c r="T19" s="275" t="s">
        <v>876</v>
      </c>
      <c r="U19" s="275" t="s">
        <v>887</v>
      </c>
      <c r="V19" s="277" t="s">
        <v>888</v>
      </c>
      <c r="W19" s="276"/>
    </row>
    <row r="20" spans="1:23" s="3" customFormat="1" ht="15" customHeight="1">
      <c r="A20" s="285"/>
      <c r="B20" s="86">
        <v>2245</v>
      </c>
      <c r="C20" s="86" t="s">
        <v>840</v>
      </c>
      <c r="D20" s="86" t="s">
        <v>952</v>
      </c>
      <c r="E20" s="86" t="s">
        <v>953</v>
      </c>
      <c r="F20" s="86" t="s">
        <v>1065</v>
      </c>
      <c r="G20" s="86" t="s">
        <v>1066</v>
      </c>
      <c r="H20" s="131">
        <v>42874</v>
      </c>
      <c r="I20" s="131" t="s">
        <v>956</v>
      </c>
      <c r="J20" s="131">
        <v>44218</v>
      </c>
      <c r="K20" s="14" t="s">
        <v>957</v>
      </c>
      <c r="L20" s="295" t="s">
        <v>1067</v>
      </c>
      <c r="M20" s="86" t="s">
        <v>1060</v>
      </c>
      <c r="N20" s="296"/>
      <c r="O20" s="281"/>
      <c r="P20" s="86"/>
      <c r="Q20" s="131"/>
      <c r="R20" s="287" t="s">
        <v>32</v>
      </c>
      <c r="S20" s="86" t="s">
        <v>1068</v>
      </c>
      <c r="T20" s="131">
        <v>43110</v>
      </c>
      <c r="U20" s="86" t="s">
        <v>1069</v>
      </c>
      <c r="V20" s="86" t="s">
        <v>949</v>
      </c>
      <c r="W20" s="86" t="s">
        <v>1070</v>
      </c>
    </row>
    <row r="21" spans="1:23" s="3" customFormat="1" ht="15" customHeight="1">
      <c r="A21" s="285"/>
      <c r="B21" s="86">
        <v>2276</v>
      </c>
      <c r="C21" s="86" t="s">
        <v>840</v>
      </c>
      <c r="D21" s="86" t="s">
        <v>952</v>
      </c>
      <c r="E21" s="86" t="s">
        <v>953</v>
      </c>
      <c r="F21" s="86" t="s">
        <v>1071</v>
      </c>
      <c r="G21" s="86" t="s">
        <v>1072</v>
      </c>
      <c r="H21" s="131">
        <v>42990</v>
      </c>
      <c r="I21" s="131" t="s">
        <v>956</v>
      </c>
      <c r="J21" s="131">
        <v>44252</v>
      </c>
      <c r="K21" s="14" t="s">
        <v>957</v>
      </c>
      <c r="L21" s="295" t="s">
        <v>1073</v>
      </c>
      <c r="M21" s="86" t="s">
        <v>1060</v>
      </c>
      <c r="N21" s="296"/>
      <c r="O21" s="281"/>
      <c r="P21" s="86"/>
      <c r="Q21" s="131"/>
      <c r="R21" s="287" t="s">
        <v>32</v>
      </c>
      <c r="S21" s="86" t="s">
        <v>1074</v>
      </c>
      <c r="T21" s="131">
        <v>43143</v>
      </c>
      <c r="U21" s="86" t="s">
        <v>1069</v>
      </c>
      <c r="V21" s="86" t="s">
        <v>949</v>
      </c>
      <c r="W21" s="86" t="s">
        <v>1070</v>
      </c>
    </row>
    <row r="22" spans="1:23" s="3" customFormat="1" ht="15" customHeight="1">
      <c r="A22" s="285"/>
      <c r="B22" s="86">
        <v>2098</v>
      </c>
      <c r="C22" s="86" t="s">
        <v>840</v>
      </c>
      <c r="D22" s="86" t="s">
        <v>1075</v>
      </c>
      <c r="E22" s="86" t="s">
        <v>1076</v>
      </c>
      <c r="F22" s="86" t="s">
        <v>1077</v>
      </c>
      <c r="G22" s="86" t="s">
        <v>1078</v>
      </c>
      <c r="H22" s="131">
        <v>42979</v>
      </c>
      <c r="I22" s="131" t="s">
        <v>956</v>
      </c>
      <c r="J22" s="131">
        <v>44094</v>
      </c>
      <c r="K22" s="14" t="s">
        <v>1079</v>
      </c>
      <c r="L22" s="295" t="s">
        <v>1080</v>
      </c>
      <c r="M22" s="86" t="s">
        <v>1081</v>
      </c>
      <c r="N22" s="296"/>
      <c r="O22" s="281"/>
      <c r="P22" s="86"/>
      <c r="Q22" s="131"/>
      <c r="R22" s="287" t="s">
        <v>32</v>
      </c>
      <c r="S22" s="86" t="s">
        <v>1082</v>
      </c>
      <c r="T22" s="131">
        <v>42793</v>
      </c>
      <c r="U22" s="86" t="s">
        <v>1069</v>
      </c>
      <c r="V22" s="86" t="s">
        <v>949</v>
      </c>
      <c r="W22" s="86" t="s">
        <v>1083</v>
      </c>
    </row>
    <row r="23" spans="1:23" s="3" customFormat="1" ht="15" customHeight="1">
      <c r="A23" s="285"/>
      <c r="B23" s="86">
        <v>1856</v>
      </c>
      <c r="C23" s="86" t="s">
        <v>840</v>
      </c>
      <c r="D23" s="86" t="s">
        <v>952</v>
      </c>
      <c r="E23" s="86" t="s">
        <v>953</v>
      </c>
      <c r="F23" s="86" t="s">
        <v>1084</v>
      </c>
      <c r="G23" s="86" t="s">
        <v>1085</v>
      </c>
      <c r="H23" s="131">
        <v>42557</v>
      </c>
      <c r="I23" s="131" t="s">
        <v>956</v>
      </c>
      <c r="J23" s="131">
        <v>43873</v>
      </c>
      <c r="K23" s="14" t="s">
        <v>957</v>
      </c>
      <c r="L23" s="295" t="s">
        <v>1086</v>
      </c>
      <c r="M23" s="86" t="s">
        <v>1060</v>
      </c>
      <c r="N23" s="296"/>
      <c r="O23" s="281"/>
      <c r="P23" s="86"/>
      <c r="Q23" s="131"/>
      <c r="R23" s="287" t="s">
        <v>32</v>
      </c>
      <c r="S23" s="86" t="s">
        <v>1087</v>
      </c>
      <c r="T23" s="131">
        <v>42747</v>
      </c>
      <c r="U23" s="86" t="s">
        <v>1069</v>
      </c>
      <c r="V23" s="86" t="s">
        <v>949</v>
      </c>
      <c r="W23" s="86" t="s">
        <v>1070</v>
      </c>
    </row>
    <row r="24" spans="1:23" s="3" customFormat="1" ht="15" customHeight="1">
      <c r="A24" s="285"/>
      <c r="B24" s="86">
        <v>1907</v>
      </c>
      <c r="C24" s="86" t="s">
        <v>840</v>
      </c>
      <c r="D24" s="86" t="s">
        <v>952</v>
      </c>
      <c r="E24" s="86" t="s">
        <v>953</v>
      </c>
      <c r="F24" s="86" t="s">
        <v>1088</v>
      </c>
      <c r="G24" s="86" t="s">
        <v>1089</v>
      </c>
      <c r="H24" s="131">
        <v>42716</v>
      </c>
      <c r="I24" s="131" t="s">
        <v>956</v>
      </c>
      <c r="J24" s="131">
        <v>43918</v>
      </c>
      <c r="K24" s="14" t="s">
        <v>957</v>
      </c>
      <c r="L24" s="295" t="s">
        <v>1090</v>
      </c>
      <c r="M24" s="86" t="s">
        <v>1060</v>
      </c>
      <c r="N24" s="296"/>
      <c r="O24" s="281"/>
      <c r="P24" s="86"/>
      <c r="Q24" s="131"/>
      <c r="R24" s="287" t="s">
        <v>32</v>
      </c>
      <c r="S24" s="86" t="s">
        <v>1091</v>
      </c>
      <c r="T24" s="131">
        <v>42793</v>
      </c>
      <c r="U24" s="86" t="s">
        <v>1069</v>
      </c>
      <c r="V24" s="86" t="s">
        <v>949</v>
      </c>
      <c r="W24" s="86" t="s">
        <v>1070</v>
      </c>
    </row>
    <row r="25" spans="1:23" s="3" customFormat="1" ht="15" customHeight="1">
      <c r="A25" s="285"/>
      <c r="B25" s="86">
        <v>1802</v>
      </c>
      <c r="C25" s="86" t="s">
        <v>840</v>
      </c>
      <c r="D25" s="86" t="s">
        <v>952</v>
      </c>
      <c r="E25" s="86" t="s">
        <v>953</v>
      </c>
      <c r="F25" s="86" t="s">
        <v>1092</v>
      </c>
      <c r="G25" s="86" t="s">
        <v>1093</v>
      </c>
      <c r="H25" s="131">
        <v>42641</v>
      </c>
      <c r="I25" s="131" t="s">
        <v>956</v>
      </c>
      <c r="J25" s="131">
        <v>42719</v>
      </c>
      <c r="K25" s="14" t="s">
        <v>957</v>
      </c>
      <c r="L25" s="295" t="s">
        <v>1094</v>
      </c>
      <c r="M25" s="86" t="s">
        <v>1060</v>
      </c>
      <c r="N25" s="296"/>
      <c r="O25" s="281"/>
      <c r="P25" s="86"/>
      <c r="Q25" s="131"/>
      <c r="R25" s="287" t="s">
        <v>32</v>
      </c>
      <c r="S25" s="86" t="s">
        <v>1095</v>
      </c>
      <c r="T25" s="131">
        <v>42699</v>
      </c>
      <c r="U25" s="86" t="s">
        <v>1069</v>
      </c>
      <c r="V25" s="86" t="s">
        <v>949</v>
      </c>
      <c r="W25" s="86" t="s">
        <v>1070</v>
      </c>
    </row>
    <row r="26" spans="1:23" s="3" customFormat="1" ht="15" customHeight="1">
      <c r="A26" s="285"/>
      <c r="B26" s="86">
        <v>1618</v>
      </c>
      <c r="C26" s="86" t="s">
        <v>840</v>
      </c>
      <c r="D26" s="86" t="s">
        <v>952</v>
      </c>
      <c r="E26" s="86" t="s">
        <v>953</v>
      </c>
      <c r="F26" s="86" t="s">
        <v>1096</v>
      </c>
      <c r="G26" s="86" t="s">
        <v>1097</v>
      </c>
      <c r="H26" s="131">
        <v>42508</v>
      </c>
      <c r="I26" s="131" t="s">
        <v>956</v>
      </c>
      <c r="J26" s="131">
        <v>43675</v>
      </c>
      <c r="K26" s="14" t="s">
        <v>957</v>
      </c>
      <c r="L26" s="295" t="s">
        <v>1098</v>
      </c>
      <c r="M26" s="86" t="s">
        <v>1060</v>
      </c>
      <c r="N26" s="296"/>
      <c r="O26" s="281"/>
      <c r="P26" s="86"/>
      <c r="Q26" s="131"/>
      <c r="R26" s="287" t="s">
        <v>32</v>
      </c>
      <c r="S26" s="86" t="s">
        <v>1099</v>
      </c>
      <c r="T26" s="131">
        <v>42549</v>
      </c>
      <c r="U26" s="86" t="s">
        <v>1069</v>
      </c>
      <c r="V26" s="86" t="s">
        <v>949</v>
      </c>
      <c r="W26" s="86" t="s">
        <v>1070</v>
      </c>
    </row>
    <row r="27" spans="1:23" s="3" customFormat="1" ht="15" customHeight="1">
      <c r="A27" s="285"/>
      <c r="B27" s="86">
        <v>859</v>
      </c>
      <c r="C27" s="86" t="s">
        <v>840</v>
      </c>
      <c r="D27" s="86" t="s">
        <v>952</v>
      </c>
      <c r="E27" s="86" t="s">
        <v>953</v>
      </c>
      <c r="F27" s="86" t="s">
        <v>1100</v>
      </c>
      <c r="G27" s="86" t="s">
        <v>1101</v>
      </c>
      <c r="H27" s="131">
        <v>41662</v>
      </c>
      <c r="I27" s="131" t="s">
        <v>956</v>
      </c>
      <c r="J27" s="131">
        <v>42921</v>
      </c>
      <c r="K27" s="14" t="s">
        <v>957</v>
      </c>
      <c r="L27" s="297" t="s">
        <v>1102</v>
      </c>
      <c r="M27" s="86" t="s">
        <v>1060</v>
      </c>
      <c r="N27" s="296"/>
      <c r="O27" s="281"/>
      <c r="P27" s="86"/>
      <c r="Q27" s="131"/>
      <c r="R27" s="287" t="s">
        <v>32</v>
      </c>
      <c r="S27" s="86" t="s">
        <v>1103</v>
      </c>
      <c r="T27" s="131">
        <v>42542</v>
      </c>
      <c r="U27" s="86" t="s">
        <v>1069</v>
      </c>
      <c r="V27" s="86" t="s">
        <v>949</v>
      </c>
      <c r="W27" s="86" t="s">
        <v>1070</v>
      </c>
    </row>
    <row r="28" spans="1:23" s="3" customFormat="1" ht="15" customHeight="1">
      <c r="A28" s="285"/>
      <c r="B28" s="86">
        <v>1115</v>
      </c>
      <c r="C28" s="86" t="s">
        <v>840</v>
      </c>
      <c r="D28" s="86" t="s">
        <v>952</v>
      </c>
      <c r="E28" s="86" t="s">
        <v>953</v>
      </c>
      <c r="F28" s="86" t="s">
        <v>1104</v>
      </c>
      <c r="G28" s="86" t="s">
        <v>1105</v>
      </c>
      <c r="H28" s="131">
        <v>42054</v>
      </c>
      <c r="I28" s="131" t="s">
        <v>956</v>
      </c>
      <c r="J28" s="131">
        <v>43136</v>
      </c>
      <c r="K28" s="14" t="s">
        <v>1106</v>
      </c>
      <c r="L28" s="292" t="s">
        <v>1107</v>
      </c>
      <c r="M28" s="3" t="s">
        <v>1060</v>
      </c>
      <c r="N28" s="296"/>
      <c r="O28" s="281"/>
      <c r="P28" s="86"/>
      <c r="Q28" s="131"/>
      <c r="R28" s="287" t="s">
        <v>32</v>
      </c>
      <c r="S28" s="86" t="s">
        <v>1108</v>
      </c>
      <c r="T28" s="131">
        <v>42475</v>
      </c>
      <c r="U28" s="86" t="s">
        <v>1069</v>
      </c>
      <c r="V28" s="86" t="s">
        <v>949</v>
      </c>
      <c r="W28" s="86" t="s">
        <v>1070</v>
      </c>
    </row>
    <row r="29" spans="1:23" s="3" customFormat="1" ht="15" customHeight="1">
      <c r="A29" s="285"/>
      <c r="B29" s="86">
        <v>1509</v>
      </c>
      <c r="C29" s="86" t="s">
        <v>840</v>
      </c>
      <c r="D29" s="86" t="s">
        <v>952</v>
      </c>
      <c r="E29" s="86" t="s">
        <v>953</v>
      </c>
      <c r="F29" s="86" t="s">
        <v>1109</v>
      </c>
      <c r="G29" s="86" t="s">
        <v>1110</v>
      </c>
      <c r="H29" s="131">
        <v>42367</v>
      </c>
      <c r="I29" s="131" t="s">
        <v>956</v>
      </c>
      <c r="J29" s="131">
        <v>43580</v>
      </c>
      <c r="K29" s="14" t="s">
        <v>957</v>
      </c>
      <c r="L29" s="297">
        <v>106.66</v>
      </c>
      <c r="M29" s="86" t="s">
        <v>1060</v>
      </c>
      <c r="N29" s="296"/>
      <c r="O29" s="281"/>
      <c r="P29" s="86"/>
      <c r="Q29" s="131"/>
      <c r="R29" s="287" t="s">
        <v>32</v>
      </c>
      <c r="S29" s="86" t="s">
        <v>1111</v>
      </c>
      <c r="T29" s="131">
        <v>42453</v>
      </c>
      <c r="U29" s="86" t="s">
        <v>1069</v>
      </c>
      <c r="V29" s="86" t="s">
        <v>949</v>
      </c>
      <c r="W29" s="86" t="s">
        <v>1070</v>
      </c>
    </row>
    <row r="30" spans="1:23" s="3" customFormat="1" ht="15" customHeight="1">
      <c r="A30" s="285"/>
      <c r="B30" s="86">
        <v>1550</v>
      </c>
      <c r="C30" s="86" t="s">
        <v>840</v>
      </c>
      <c r="D30" s="86" t="s">
        <v>952</v>
      </c>
      <c r="E30" s="86" t="s">
        <v>953</v>
      </c>
      <c r="F30" s="86" t="s">
        <v>1112</v>
      </c>
      <c r="G30" s="86" t="s">
        <v>1113</v>
      </c>
      <c r="H30" s="131">
        <v>42419</v>
      </c>
      <c r="I30" s="131" t="s">
        <v>956</v>
      </c>
      <c r="J30" s="131">
        <v>43621</v>
      </c>
      <c r="K30" s="14" t="s">
        <v>957</v>
      </c>
      <c r="L30" s="295" t="s">
        <v>1114</v>
      </c>
      <c r="M30" s="86" t="s">
        <v>1060</v>
      </c>
      <c r="N30" s="296"/>
      <c r="O30" s="281"/>
      <c r="P30" s="86"/>
      <c r="Q30" s="131"/>
      <c r="R30" s="287" t="s">
        <v>32</v>
      </c>
      <c r="S30" s="86" t="s">
        <v>1115</v>
      </c>
      <c r="T30" s="131">
        <v>42493</v>
      </c>
      <c r="U30" s="86" t="s">
        <v>1069</v>
      </c>
      <c r="V30" s="86" t="s">
        <v>949</v>
      </c>
      <c r="W30" s="86" t="s">
        <v>1070</v>
      </c>
    </row>
    <row r="31" spans="1:23" s="3" customFormat="1" ht="10.5">
      <c r="A31" s="86"/>
      <c r="B31" s="86">
        <v>3655</v>
      </c>
      <c r="C31" s="86" t="s">
        <v>913</v>
      </c>
      <c r="D31" s="86" t="s">
        <v>399</v>
      </c>
      <c r="E31" s="86" t="s">
        <v>1116</v>
      </c>
      <c r="F31" s="86" t="s">
        <v>1117</v>
      </c>
      <c r="G31" s="86" t="s">
        <v>1118</v>
      </c>
      <c r="H31" s="131">
        <v>44252</v>
      </c>
      <c r="I31" s="131">
        <v>44256</v>
      </c>
      <c r="J31" s="131">
        <v>44347</v>
      </c>
      <c r="K31" s="86" t="s">
        <v>1119</v>
      </c>
      <c r="L31" s="288" t="s">
        <v>1120</v>
      </c>
      <c r="M31" s="86" t="s">
        <v>1121</v>
      </c>
      <c r="N31" s="296"/>
      <c r="O31" s="281">
        <v>15000000</v>
      </c>
      <c r="P31" s="86" t="s">
        <v>1122</v>
      </c>
      <c r="Q31" s="131">
        <v>44530</v>
      </c>
      <c r="R31" s="86" t="s">
        <v>221</v>
      </c>
      <c r="S31" s="86"/>
      <c r="T31" s="131">
        <v>44299</v>
      </c>
      <c r="U31" s="86" t="s">
        <v>929</v>
      </c>
      <c r="V31" s="298" t="s">
        <v>512</v>
      </c>
      <c r="W31" s="86" t="s">
        <v>1123</v>
      </c>
    </row>
    <row r="32" spans="1:23" s="3" customFormat="1" ht="10.5">
      <c r="A32" s="86" t="s">
        <v>1124</v>
      </c>
      <c r="B32" s="86">
        <v>2834</v>
      </c>
      <c r="C32" s="86" t="s">
        <v>840</v>
      </c>
      <c r="D32" s="86" t="s">
        <v>952</v>
      </c>
      <c r="E32" s="86" t="s">
        <v>953</v>
      </c>
      <c r="F32" s="86" t="s">
        <v>1125</v>
      </c>
      <c r="G32" s="86" t="s">
        <v>1126</v>
      </c>
      <c r="H32" s="131">
        <v>42948</v>
      </c>
      <c r="I32" s="131" t="s">
        <v>956</v>
      </c>
      <c r="J32" s="131">
        <v>44347</v>
      </c>
      <c r="K32" s="86" t="s">
        <v>1127</v>
      </c>
      <c r="L32" s="292" t="s">
        <v>1128</v>
      </c>
      <c r="M32" s="86" t="s">
        <v>959</v>
      </c>
      <c r="N32" s="86"/>
      <c r="O32" s="86"/>
      <c r="P32" s="86"/>
      <c r="Q32" s="86"/>
      <c r="R32" s="86" t="s">
        <v>221</v>
      </c>
      <c r="S32" s="86" t="s">
        <v>1129</v>
      </c>
      <c r="T32" s="131">
        <v>43616</v>
      </c>
      <c r="U32" s="86" t="s">
        <v>929</v>
      </c>
      <c r="V32" s="86" t="s">
        <v>949</v>
      </c>
      <c r="W32" s="86" t="s">
        <v>1130</v>
      </c>
    </row>
    <row r="33" spans="1:24" s="3" customFormat="1" ht="10.5">
      <c r="A33" s="86" t="s">
        <v>1124</v>
      </c>
      <c r="B33" s="86">
        <v>2834</v>
      </c>
      <c r="C33" s="86" t="s">
        <v>840</v>
      </c>
      <c r="D33" s="86" t="s">
        <v>952</v>
      </c>
      <c r="E33" s="86" t="s">
        <v>953</v>
      </c>
      <c r="F33" s="86" t="s">
        <v>1131</v>
      </c>
      <c r="G33" s="86" t="s">
        <v>1132</v>
      </c>
      <c r="H33" s="131">
        <v>43110</v>
      </c>
      <c r="I33" s="131" t="s">
        <v>956</v>
      </c>
      <c r="J33" s="131">
        <v>44347</v>
      </c>
      <c r="K33" s="86" t="s">
        <v>1133</v>
      </c>
      <c r="L33" s="292" t="s">
        <v>1134</v>
      </c>
      <c r="M33" s="86" t="s">
        <v>959</v>
      </c>
      <c r="N33" s="86"/>
      <c r="O33" s="86"/>
      <c r="P33" s="86"/>
      <c r="Q33" s="86"/>
      <c r="R33" s="86" t="s">
        <v>221</v>
      </c>
      <c r="S33" s="86" t="s">
        <v>1129</v>
      </c>
      <c r="T33" s="131">
        <v>43616</v>
      </c>
      <c r="U33" s="86" t="s">
        <v>929</v>
      </c>
      <c r="V33" s="86" t="s">
        <v>949</v>
      </c>
      <c r="W33" s="86" t="s">
        <v>1130</v>
      </c>
    </row>
    <row r="34" spans="1:24" s="3" customFormat="1" ht="10.5">
      <c r="A34" s="86" t="s">
        <v>1124</v>
      </c>
      <c r="B34" s="86">
        <v>2834</v>
      </c>
      <c r="C34" s="86" t="s">
        <v>840</v>
      </c>
      <c r="D34" s="86" t="s">
        <v>952</v>
      </c>
      <c r="E34" s="86" t="s">
        <v>953</v>
      </c>
      <c r="F34" s="86" t="s">
        <v>1135</v>
      </c>
      <c r="G34" s="86" t="s">
        <v>1136</v>
      </c>
      <c r="H34" s="131">
        <v>42830</v>
      </c>
      <c r="I34" s="131" t="s">
        <v>956</v>
      </c>
      <c r="J34" s="131">
        <v>44347</v>
      </c>
      <c r="K34" s="86" t="s">
        <v>1137</v>
      </c>
      <c r="L34" s="292" t="s">
        <v>1138</v>
      </c>
      <c r="M34" s="86" t="s">
        <v>996</v>
      </c>
      <c r="N34" s="86"/>
      <c r="O34" s="86"/>
      <c r="P34" s="86"/>
      <c r="Q34" s="86"/>
      <c r="R34" s="86" t="s">
        <v>221</v>
      </c>
      <c r="S34" s="86" t="s">
        <v>1129</v>
      </c>
      <c r="T34" s="131">
        <v>43616</v>
      </c>
      <c r="U34" s="86" t="s">
        <v>929</v>
      </c>
      <c r="V34" s="86" t="s">
        <v>949</v>
      </c>
      <c r="W34" s="86" t="s">
        <v>1130</v>
      </c>
    </row>
    <row r="35" spans="1:24" s="3" customFormat="1" ht="10.5">
      <c r="A35" s="86" t="s">
        <v>1124</v>
      </c>
      <c r="B35" s="86">
        <v>2834</v>
      </c>
      <c r="C35" s="86" t="s">
        <v>840</v>
      </c>
      <c r="D35" s="86" t="s">
        <v>952</v>
      </c>
      <c r="E35" s="86" t="s">
        <v>953</v>
      </c>
      <c r="F35" s="86" t="s">
        <v>1139</v>
      </c>
      <c r="G35" s="86" t="s">
        <v>1140</v>
      </c>
      <c r="H35" s="131">
        <v>43368</v>
      </c>
      <c r="I35" s="131" t="s">
        <v>956</v>
      </c>
      <c r="J35" s="131">
        <v>44347</v>
      </c>
      <c r="K35" s="86" t="s">
        <v>1141</v>
      </c>
      <c r="L35" s="292" t="s">
        <v>1142</v>
      </c>
      <c r="M35" s="86" t="s">
        <v>959</v>
      </c>
      <c r="N35" s="86"/>
      <c r="O35" s="86"/>
      <c r="P35" s="86"/>
      <c r="Q35" s="86"/>
      <c r="R35" s="86" t="s">
        <v>221</v>
      </c>
      <c r="S35" s="86" t="s">
        <v>1129</v>
      </c>
      <c r="T35" s="131">
        <v>43616</v>
      </c>
      <c r="U35" s="86" t="s">
        <v>929</v>
      </c>
      <c r="V35" s="86" t="s">
        <v>949</v>
      </c>
      <c r="W35" s="86" t="s">
        <v>1130</v>
      </c>
    </row>
    <row r="36" spans="1:24" s="3" customFormat="1" ht="10.5">
      <c r="A36" s="86"/>
      <c r="B36" s="86">
        <v>3655</v>
      </c>
      <c r="C36" s="86" t="s">
        <v>913</v>
      </c>
      <c r="D36" s="86" t="s">
        <v>399</v>
      </c>
      <c r="E36" s="86" t="s">
        <v>1116</v>
      </c>
      <c r="F36" s="86" t="s">
        <v>1117</v>
      </c>
      <c r="G36" s="86" t="s">
        <v>1118</v>
      </c>
      <c r="H36" s="131">
        <v>44252</v>
      </c>
      <c r="I36" s="131">
        <v>44256</v>
      </c>
      <c r="J36" s="131">
        <v>44347</v>
      </c>
      <c r="K36" s="86" t="s">
        <v>1143</v>
      </c>
      <c r="L36" s="288" t="s">
        <v>1120</v>
      </c>
      <c r="M36" s="86" t="s">
        <v>1121</v>
      </c>
      <c r="N36" s="296"/>
      <c r="O36" s="281">
        <v>15000000</v>
      </c>
      <c r="P36" s="86" t="s">
        <v>1122</v>
      </c>
      <c r="Q36" s="131">
        <v>44530</v>
      </c>
      <c r="R36" s="86" t="s">
        <v>221</v>
      </c>
      <c r="S36" s="86" t="s">
        <v>1144</v>
      </c>
      <c r="T36" s="131">
        <v>44299</v>
      </c>
      <c r="U36" s="86" t="s">
        <v>929</v>
      </c>
      <c r="V36" s="279">
        <v>44306</v>
      </c>
      <c r="W36" s="299" t="s">
        <v>1145</v>
      </c>
    </row>
    <row r="37" spans="1:24" s="3" customFormat="1" ht="10.5">
      <c r="A37" s="300" t="s">
        <v>1146</v>
      </c>
      <c r="B37" s="86">
        <v>3300</v>
      </c>
      <c r="C37" s="86" t="s">
        <v>840</v>
      </c>
      <c r="D37" s="86" t="s">
        <v>990</v>
      </c>
      <c r="E37" s="86" t="s">
        <v>991</v>
      </c>
      <c r="F37" s="86" t="s">
        <v>1147</v>
      </c>
      <c r="G37" s="86" t="s">
        <v>1148</v>
      </c>
      <c r="H37" s="131">
        <v>43816</v>
      </c>
      <c r="I37" s="131">
        <v>43924</v>
      </c>
      <c r="J37" s="131">
        <v>45082</v>
      </c>
      <c r="K37" s="86" t="s">
        <v>1149</v>
      </c>
      <c r="L37" s="292" t="s">
        <v>1150</v>
      </c>
      <c r="M37" s="86" t="s">
        <v>959</v>
      </c>
      <c r="N37" s="86"/>
      <c r="O37" s="86"/>
      <c r="P37" s="86"/>
      <c r="Q37" s="86"/>
      <c r="R37" s="86" t="s">
        <v>221</v>
      </c>
      <c r="S37" s="86" t="s">
        <v>1151</v>
      </c>
      <c r="T37" s="131">
        <v>43944</v>
      </c>
      <c r="U37" s="86" t="s">
        <v>929</v>
      </c>
      <c r="V37" s="292" t="s">
        <v>998</v>
      </c>
      <c r="W37" s="86" t="s">
        <v>999</v>
      </c>
    </row>
    <row r="38" spans="1:24" s="3" customFormat="1" ht="10.5">
      <c r="A38" s="86"/>
      <c r="B38" s="86">
        <v>3559</v>
      </c>
      <c r="C38" s="86" t="s">
        <v>840</v>
      </c>
      <c r="D38" s="86" t="s">
        <v>1152</v>
      </c>
      <c r="E38" s="86" t="s">
        <v>1153</v>
      </c>
      <c r="F38" s="86" t="s">
        <v>1015</v>
      </c>
      <c r="G38" s="86" t="s">
        <v>1154</v>
      </c>
      <c r="H38" s="131">
        <v>44095</v>
      </c>
      <c r="I38" s="131">
        <v>44134</v>
      </c>
      <c r="J38" s="298">
        <v>44499</v>
      </c>
      <c r="K38" s="86" t="s">
        <v>1155</v>
      </c>
      <c r="L38" s="288" t="s">
        <v>1156</v>
      </c>
      <c r="M38" s="86" t="s">
        <v>1157</v>
      </c>
      <c r="N38" s="286"/>
      <c r="O38" s="292"/>
      <c r="P38" s="287" t="s">
        <v>1158</v>
      </c>
      <c r="Q38" s="280"/>
      <c r="R38" s="86" t="s">
        <v>221</v>
      </c>
      <c r="S38" s="86" t="s">
        <v>1159</v>
      </c>
      <c r="T38" s="131">
        <v>44165</v>
      </c>
      <c r="U38" s="86" t="s">
        <v>929</v>
      </c>
      <c r="V38" s="280">
        <v>44322</v>
      </c>
      <c r="W38" s="86" t="s">
        <v>1160</v>
      </c>
    </row>
    <row r="39" spans="1:24" s="3" customFormat="1" ht="10.5">
      <c r="A39" s="86"/>
      <c r="B39" s="86">
        <v>3590</v>
      </c>
      <c r="C39" s="86" t="s">
        <v>913</v>
      </c>
      <c r="D39" s="86" t="s">
        <v>291</v>
      </c>
      <c r="E39" s="86" t="s">
        <v>1161</v>
      </c>
      <c r="F39" s="86" t="s">
        <v>1162</v>
      </c>
      <c r="G39" s="86" t="s">
        <v>1163</v>
      </c>
      <c r="H39" s="131">
        <v>44160</v>
      </c>
      <c r="I39" s="131">
        <v>44242</v>
      </c>
      <c r="J39" s="298">
        <v>44607</v>
      </c>
      <c r="K39" s="86" t="s">
        <v>1164</v>
      </c>
      <c r="L39" s="288">
        <v>1936566425</v>
      </c>
      <c r="M39" s="86"/>
      <c r="N39" s="286">
        <v>0.05</v>
      </c>
      <c r="O39" s="292" t="s">
        <v>1165</v>
      </c>
      <c r="P39" s="287" t="s">
        <v>1166</v>
      </c>
      <c r="Q39" s="292"/>
      <c r="R39" s="86" t="s">
        <v>1167</v>
      </c>
      <c r="S39" s="86" t="s">
        <v>1168</v>
      </c>
      <c r="T39" s="131">
        <v>44308</v>
      </c>
      <c r="U39" s="86" t="s">
        <v>929</v>
      </c>
      <c r="V39" s="86" t="s">
        <v>1169</v>
      </c>
      <c r="W39" s="301" t="s">
        <v>1170</v>
      </c>
    </row>
    <row r="40" spans="1:24" s="3" customFormat="1" ht="15" customHeight="1">
      <c r="A40" s="285"/>
      <c r="B40" s="86">
        <v>3153</v>
      </c>
      <c r="C40" s="86" t="s">
        <v>913</v>
      </c>
      <c r="D40" s="86" t="s">
        <v>914</v>
      </c>
      <c r="E40" s="86" t="s">
        <v>915</v>
      </c>
      <c r="F40" s="86" t="s">
        <v>916</v>
      </c>
      <c r="G40" s="86" t="s">
        <v>917</v>
      </c>
      <c r="H40" s="131">
        <v>43479</v>
      </c>
      <c r="I40" s="131">
        <v>43774</v>
      </c>
      <c r="J40" s="131">
        <v>44870</v>
      </c>
      <c r="K40" s="27" t="s">
        <v>918</v>
      </c>
      <c r="L40" s="142">
        <v>67302064</v>
      </c>
      <c r="M40" s="86" t="s">
        <v>896</v>
      </c>
      <c r="N40" s="286"/>
      <c r="O40" s="281"/>
      <c r="P40" s="86"/>
      <c r="Q40" s="131"/>
      <c r="R40" s="287" t="s">
        <v>919</v>
      </c>
      <c r="S40" s="86" t="s">
        <v>920</v>
      </c>
      <c r="T40" s="131">
        <v>43721</v>
      </c>
      <c r="U40" s="86" t="s">
        <v>900</v>
      </c>
      <c r="V40" s="265">
        <v>43735</v>
      </c>
      <c r="W40" s="86" t="s">
        <v>921</v>
      </c>
    </row>
    <row r="41" spans="1:24" s="3" customFormat="1" ht="10.5">
      <c r="A41" s="131"/>
      <c r="B41" s="86">
        <v>3100</v>
      </c>
      <c r="C41" s="86" t="s">
        <v>922</v>
      </c>
      <c r="D41" s="86" t="s">
        <v>923</v>
      </c>
      <c r="E41" s="86" t="s">
        <v>924</v>
      </c>
      <c r="F41" s="86" t="s">
        <v>925</v>
      </c>
      <c r="G41" s="86" t="s">
        <v>926</v>
      </c>
      <c r="H41" s="131">
        <v>43123</v>
      </c>
      <c r="I41" s="131">
        <v>43123</v>
      </c>
      <c r="J41" s="131">
        <v>45204</v>
      </c>
      <c r="K41" s="86" t="s">
        <v>927</v>
      </c>
      <c r="L41" s="281">
        <v>101546000</v>
      </c>
      <c r="M41" s="86" t="s">
        <v>896</v>
      </c>
      <c r="N41" s="286"/>
      <c r="O41" s="288"/>
      <c r="P41" s="86"/>
      <c r="Q41" s="131"/>
      <c r="R41" s="287" t="s">
        <v>919</v>
      </c>
      <c r="S41" s="86" t="s">
        <v>928</v>
      </c>
      <c r="T41" s="131">
        <v>43689</v>
      </c>
      <c r="U41" s="86" t="s">
        <v>929</v>
      </c>
      <c r="V41" s="265">
        <v>43698</v>
      </c>
      <c r="W41" s="86" t="s">
        <v>930</v>
      </c>
    </row>
    <row r="42" spans="1:24" s="3" customFormat="1" ht="10.5">
      <c r="A42" s="285"/>
      <c r="B42" s="86">
        <v>3075</v>
      </c>
      <c r="C42" s="86" t="s">
        <v>931</v>
      </c>
      <c r="D42" s="86" t="s">
        <v>932</v>
      </c>
      <c r="E42" s="86" t="s">
        <v>933</v>
      </c>
      <c r="F42" s="86" t="s">
        <v>934</v>
      </c>
      <c r="G42" s="86" t="s">
        <v>935</v>
      </c>
      <c r="H42" s="131">
        <v>43647</v>
      </c>
      <c r="I42" s="131">
        <v>43647</v>
      </c>
      <c r="J42" s="131">
        <v>44743</v>
      </c>
      <c r="K42" s="86" t="s">
        <v>936</v>
      </c>
      <c r="L42" s="136">
        <v>78307058</v>
      </c>
      <c r="M42" s="86" t="s">
        <v>937</v>
      </c>
      <c r="N42" s="286">
        <v>0.05</v>
      </c>
      <c r="O42" s="288"/>
      <c r="P42" s="287" t="s">
        <v>938</v>
      </c>
      <c r="Q42" s="280">
        <v>44866</v>
      </c>
      <c r="R42" s="287" t="s">
        <v>919</v>
      </c>
      <c r="S42" s="86" t="s">
        <v>939</v>
      </c>
      <c r="T42" s="131">
        <v>43675</v>
      </c>
      <c r="U42" s="86" t="s">
        <v>900</v>
      </c>
      <c r="V42" s="265">
        <v>43697</v>
      </c>
      <c r="W42" s="86" t="s">
        <v>940</v>
      </c>
    </row>
    <row r="43" spans="1:24" s="3" customFormat="1" ht="10.5">
      <c r="A43" s="285"/>
      <c r="B43" s="86">
        <v>1693</v>
      </c>
      <c r="C43" s="86" t="s">
        <v>840</v>
      </c>
      <c r="D43" s="86" t="s">
        <v>941</v>
      </c>
      <c r="E43" s="86" t="s">
        <v>942</v>
      </c>
      <c r="F43" s="86" t="s">
        <v>943</v>
      </c>
      <c r="G43" s="86" t="s">
        <v>944</v>
      </c>
      <c r="H43" s="131">
        <v>42376</v>
      </c>
      <c r="I43" s="131">
        <v>42384</v>
      </c>
      <c r="J43" s="131">
        <v>44854</v>
      </c>
      <c r="K43" s="86" t="s">
        <v>945</v>
      </c>
      <c r="L43" s="136">
        <v>1500000</v>
      </c>
      <c r="M43" s="86" t="s">
        <v>946</v>
      </c>
      <c r="N43" s="286"/>
      <c r="O43" s="288">
        <v>1500000</v>
      </c>
      <c r="P43" s="287" t="s">
        <v>947</v>
      </c>
      <c r="Q43" s="280"/>
      <c r="R43" s="287" t="s">
        <v>221</v>
      </c>
      <c r="S43" s="86" t="s">
        <v>948</v>
      </c>
      <c r="T43" s="131">
        <v>42964</v>
      </c>
      <c r="U43" s="86" t="s">
        <v>929</v>
      </c>
      <c r="V43" s="265" t="s">
        <v>949</v>
      </c>
      <c r="W43" s="289" t="s">
        <v>950</v>
      </c>
      <c r="X43" s="290" t="s">
        <v>951</v>
      </c>
    </row>
    <row r="44" spans="1:24" s="3" customFormat="1" ht="10.5">
      <c r="A44" s="285"/>
      <c r="B44" s="86">
        <v>3127</v>
      </c>
      <c r="C44" s="86" t="s">
        <v>840</v>
      </c>
      <c r="D44" s="86" t="s">
        <v>952</v>
      </c>
      <c r="E44" s="86" t="s">
        <v>953</v>
      </c>
      <c r="F44" s="86" t="s">
        <v>954</v>
      </c>
      <c r="G44" s="86" t="s">
        <v>955</v>
      </c>
      <c r="H44" s="131">
        <v>43606</v>
      </c>
      <c r="I44" s="131" t="s">
        <v>956</v>
      </c>
      <c r="J44" s="131">
        <v>44839</v>
      </c>
      <c r="K44" s="86" t="s">
        <v>957</v>
      </c>
      <c r="L44" s="291" t="s">
        <v>958</v>
      </c>
      <c r="M44" s="86" t="s">
        <v>959</v>
      </c>
      <c r="N44" s="286"/>
      <c r="O44" s="288"/>
      <c r="P44" s="287"/>
      <c r="Q44" s="280"/>
      <c r="R44" s="86" t="s">
        <v>221</v>
      </c>
      <c r="S44" s="86" t="s">
        <v>960</v>
      </c>
      <c r="T44" s="131">
        <v>43714</v>
      </c>
      <c r="U44" s="86" t="s">
        <v>929</v>
      </c>
      <c r="V44" s="86" t="s">
        <v>949</v>
      </c>
      <c r="W44" s="86" t="s">
        <v>961</v>
      </c>
    </row>
    <row r="45" spans="1:24" s="3" customFormat="1" ht="10.5">
      <c r="A45" s="86"/>
      <c r="B45" s="86">
        <v>3170</v>
      </c>
      <c r="C45" s="86" t="s">
        <v>931</v>
      </c>
      <c r="D45" s="86" t="s">
        <v>952</v>
      </c>
      <c r="E45" s="86" t="s">
        <v>953</v>
      </c>
      <c r="F45" s="86" t="s">
        <v>962</v>
      </c>
      <c r="G45" s="86" t="s">
        <v>963</v>
      </c>
      <c r="H45" s="131">
        <v>43432</v>
      </c>
      <c r="I45" s="131">
        <v>43432</v>
      </c>
      <c r="J45" s="131">
        <v>44920</v>
      </c>
      <c r="K45" s="86" t="s">
        <v>964</v>
      </c>
      <c r="L45" s="292" t="s">
        <v>965</v>
      </c>
      <c r="M45" s="86" t="s">
        <v>966</v>
      </c>
      <c r="N45" s="78"/>
      <c r="O45" s="292"/>
      <c r="P45" s="287" t="s">
        <v>967</v>
      </c>
      <c r="Q45" s="292" t="s">
        <v>968</v>
      </c>
      <c r="R45" s="86" t="s">
        <v>221</v>
      </c>
      <c r="S45" s="86" t="s">
        <v>969</v>
      </c>
      <c r="T45" s="131">
        <v>43812</v>
      </c>
      <c r="U45" s="86" t="s">
        <v>929</v>
      </c>
      <c r="V45" s="86" t="s">
        <v>949</v>
      </c>
      <c r="W45" s="86" t="s">
        <v>970</v>
      </c>
    </row>
    <row r="46" spans="1:24" s="3" customFormat="1" ht="10.5">
      <c r="A46" s="86" t="s">
        <v>971</v>
      </c>
      <c r="B46" s="86">
        <v>3425</v>
      </c>
      <c r="C46" s="86" t="s">
        <v>840</v>
      </c>
      <c r="D46" s="86" t="s">
        <v>952</v>
      </c>
      <c r="E46" s="86" t="s">
        <v>953</v>
      </c>
      <c r="F46" s="86" t="s">
        <v>972</v>
      </c>
      <c r="G46" s="86" t="s">
        <v>973</v>
      </c>
      <c r="H46" s="131">
        <v>43579</v>
      </c>
      <c r="I46" s="131" t="s">
        <v>956</v>
      </c>
      <c r="J46" s="131">
        <v>45143</v>
      </c>
      <c r="K46" s="86" t="s">
        <v>974</v>
      </c>
      <c r="L46" s="292" t="s">
        <v>975</v>
      </c>
      <c r="M46" s="86" t="s">
        <v>976</v>
      </c>
      <c r="N46" s="78"/>
      <c r="O46" s="292"/>
      <c r="P46" s="287"/>
      <c r="Q46" s="292"/>
      <c r="R46" s="86" t="s">
        <v>221</v>
      </c>
      <c r="S46" s="86" t="s">
        <v>977</v>
      </c>
      <c r="T46" s="131">
        <v>44033</v>
      </c>
      <c r="U46" s="86" t="s">
        <v>929</v>
      </c>
      <c r="V46" s="86" t="s">
        <v>949</v>
      </c>
      <c r="W46" s="86" t="s">
        <v>978</v>
      </c>
    </row>
    <row r="47" spans="1:24" s="3" customFormat="1" ht="10.5">
      <c r="A47" s="86" t="s">
        <v>971</v>
      </c>
      <c r="B47" s="86">
        <v>3425</v>
      </c>
      <c r="C47" s="86" t="s">
        <v>840</v>
      </c>
      <c r="D47" s="86" t="s">
        <v>952</v>
      </c>
      <c r="E47" s="86" t="s">
        <v>953</v>
      </c>
      <c r="F47" s="86" t="s">
        <v>979</v>
      </c>
      <c r="G47" s="86" t="s">
        <v>980</v>
      </c>
      <c r="H47" s="131">
        <v>43609</v>
      </c>
      <c r="I47" s="131" t="s">
        <v>956</v>
      </c>
      <c r="J47" s="131">
        <v>45143</v>
      </c>
      <c r="K47" s="86" t="s">
        <v>981</v>
      </c>
      <c r="L47" s="292" t="s">
        <v>982</v>
      </c>
      <c r="M47" s="86" t="s">
        <v>983</v>
      </c>
      <c r="N47" s="78"/>
      <c r="O47" s="292"/>
      <c r="P47" s="287"/>
      <c r="Q47" s="292"/>
      <c r="R47" s="86" t="s">
        <v>221</v>
      </c>
      <c r="S47" s="86" t="s">
        <v>984</v>
      </c>
      <c r="T47" s="131">
        <v>44034</v>
      </c>
      <c r="U47" s="86" t="s">
        <v>929</v>
      </c>
      <c r="V47" s="86" t="s">
        <v>949</v>
      </c>
      <c r="W47" s="86" t="s">
        <v>978</v>
      </c>
    </row>
    <row r="48" spans="1:24" s="3" customFormat="1" ht="10.5">
      <c r="A48" s="86" t="s">
        <v>971</v>
      </c>
      <c r="B48" s="86">
        <v>3425</v>
      </c>
      <c r="C48" s="86" t="s">
        <v>840</v>
      </c>
      <c r="D48" s="86" t="s">
        <v>952</v>
      </c>
      <c r="E48" s="86" t="s">
        <v>953</v>
      </c>
      <c r="F48" s="86" t="s">
        <v>985</v>
      </c>
      <c r="G48" s="86" t="s">
        <v>986</v>
      </c>
      <c r="H48" s="131">
        <v>43779</v>
      </c>
      <c r="I48" s="131" t="s">
        <v>956</v>
      </c>
      <c r="J48" s="131">
        <v>45143</v>
      </c>
      <c r="K48" s="86" t="s">
        <v>987</v>
      </c>
      <c r="L48" s="292" t="s">
        <v>988</v>
      </c>
      <c r="M48" s="86" t="s">
        <v>983</v>
      </c>
      <c r="N48" s="78"/>
      <c r="O48" s="292"/>
      <c r="P48" s="287"/>
      <c r="Q48" s="292"/>
      <c r="R48" s="86" t="s">
        <v>221</v>
      </c>
      <c r="S48" s="86" t="s">
        <v>989</v>
      </c>
      <c r="T48" s="131">
        <v>44035</v>
      </c>
      <c r="U48" s="86" t="s">
        <v>929</v>
      </c>
      <c r="V48" s="86" t="s">
        <v>949</v>
      </c>
      <c r="W48" s="86" t="s">
        <v>978</v>
      </c>
    </row>
    <row r="49" spans="1:23" s="3" customFormat="1" ht="10.5">
      <c r="A49" s="86"/>
      <c r="B49" s="86">
        <v>3302</v>
      </c>
      <c r="C49" s="86" t="s">
        <v>840</v>
      </c>
      <c r="D49" s="86" t="s">
        <v>990</v>
      </c>
      <c r="E49" s="86" t="s">
        <v>991</v>
      </c>
      <c r="F49" s="86" t="s">
        <v>992</v>
      </c>
      <c r="G49" s="86" t="s">
        <v>993</v>
      </c>
      <c r="H49" s="131">
        <v>43944</v>
      </c>
      <c r="I49" s="131">
        <v>43916</v>
      </c>
      <c r="J49" s="131">
        <v>45377</v>
      </c>
      <c r="K49" s="86" t="s">
        <v>994</v>
      </c>
      <c r="L49" s="292" t="s">
        <v>995</v>
      </c>
      <c r="M49" s="86" t="s">
        <v>996</v>
      </c>
      <c r="N49" s="78"/>
      <c r="O49" s="292"/>
      <c r="P49" s="287"/>
      <c r="Q49" s="292"/>
      <c r="R49" s="86" t="s">
        <v>221</v>
      </c>
      <c r="S49" s="86" t="s">
        <v>997</v>
      </c>
      <c r="T49" s="131">
        <v>43944</v>
      </c>
      <c r="U49" s="86" t="s">
        <v>929</v>
      </c>
      <c r="V49" s="292" t="s">
        <v>998</v>
      </c>
      <c r="W49" s="86" t="s">
        <v>999</v>
      </c>
    </row>
    <row r="50" spans="1:23" s="3" customFormat="1" ht="10.5">
      <c r="A50" s="86"/>
      <c r="B50" s="86">
        <v>3301</v>
      </c>
      <c r="C50" s="86" t="s">
        <v>840</v>
      </c>
      <c r="D50" s="86" t="s">
        <v>990</v>
      </c>
      <c r="E50" s="86" t="s">
        <v>991</v>
      </c>
      <c r="F50" s="86" t="s">
        <v>1000</v>
      </c>
      <c r="G50" s="86" t="s">
        <v>1001</v>
      </c>
      <c r="H50" s="131">
        <v>43770</v>
      </c>
      <c r="I50" s="131">
        <v>43850</v>
      </c>
      <c r="J50" s="131">
        <v>45311</v>
      </c>
      <c r="K50" s="86" t="s">
        <v>994</v>
      </c>
      <c r="L50" s="292" t="s">
        <v>1002</v>
      </c>
      <c r="M50" s="86" t="s">
        <v>996</v>
      </c>
      <c r="N50" s="78"/>
      <c r="O50" s="292"/>
      <c r="P50" s="287"/>
      <c r="Q50" s="292"/>
      <c r="R50" s="86" t="s">
        <v>221</v>
      </c>
      <c r="S50" s="86" t="s">
        <v>1003</v>
      </c>
      <c r="T50" s="131">
        <v>43944</v>
      </c>
      <c r="U50" s="86" t="s">
        <v>929</v>
      </c>
      <c r="V50" s="292" t="s">
        <v>998</v>
      </c>
      <c r="W50" s="86" t="s">
        <v>1004</v>
      </c>
    </row>
    <row r="51" spans="1:23" s="3" customFormat="1" ht="10.5">
      <c r="A51" s="86"/>
      <c r="B51" s="86">
        <v>3527</v>
      </c>
      <c r="C51" s="86" t="s">
        <v>840</v>
      </c>
      <c r="D51" s="86" t="s">
        <v>990</v>
      </c>
      <c r="E51" s="86" t="s">
        <v>991</v>
      </c>
      <c r="F51" s="86" t="s">
        <v>1005</v>
      </c>
      <c r="G51" s="86" t="s">
        <v>1006</v>
      </c>
      <c r="H51" s="131">
        <v>43847</v>
      </c>
      <c r="I51" s="131">
        <v>43844</v>
      </c>
      <c r="J51" s="131">
        <v>45280</v>
      </c>
      <c r="K51" s="86" t="s">
        <v>1007</v>
      </c>
      <c r="L51" s="288">
        <v>105668758</v>
      </c>
      <c r="M51" s="86" t="s">
        <v>1008</v>
      </c>
      <c r="N51" s="286">
        <v>0.05</v>
      </c>
      <c r="O51" s="292" t="s">
        <v>1009</v>
      </c>
      <c r="P51" s="287" t="s">
        <v>1010</v>
      </c>
      <c r="Q51" s="280">
        <v>45047</v>
      </c>
      <c r="R51" s="86" t="s">
        <v>221</v>
      </c>
      <c r="S51" s="86" t="s">
        <v>1011</v>
      </c>
      <c r="T51" s="131">
        <v>44181</v>
      </c>
      <c r="U51" s="86" t="s">
        <v>929</v>
      </c>
      <c r="V51" s="86" t="s">
        <v>1012</v>
      </c>
      <c r="W51" s="86" t="s">
        <v>1013</v>
      </c>
    </row>
    <row r="52" spans="1:23" s="3" customFormat="1" ht="10.5">
      <c r="A52" s="86" t="s">
        <v>1014</v>
      </c>
      <c r="B52" s="86">
        <v>3603</v>
      </c>
      <c r="C52" s="86" t="s">
        <v>840</v>
      </c>
      <c r="D52" s="86" t="s">
        <v>952</v>
      </c>
      <c r="E52" s="86" t="s">
        <v>953</v>
      </c>
      <c r="F52" s="86" t="s">
        <v>1015</v>
      </c>
      <c r="G52" s="86" t="s">
        <v>1016</v>
      </c>
      <c r="H52" s="131">
        <v>44099</v>
      </c>
      <c r="I52" s="131">
        <v>44105</v>
      </c>
      <c r="J52" s="131">
        <v>45021</v>
      </c>
      <c r="K52" s="86" t="s">
        <v>1017</v>
      </c>
      <c r="L52" s="293">
        <v>53664.2</v>
      </c>
      <c r="M52" s="86" t="s">
        <v>1018</v>
      </c>
      <c r="N52" s="78"/>
      <c r="O52" s="292"/>
      <c r="P52" s="287"/>
      <c r="Q52" s="292"/>
      <c r="R52" s="86" t="s">
        <v>221</v>
      </c>
      <c r="S52" s="86" t="s">
        <v>1019</v>
      </c>
      <c r="T52" s="131">
        <v>44271</v>
      </c>
      <c r="U52" s="86" t="s">
        <v>929</v>
      </c>
      <c r="V52" s="86" t="s">
        <v>949</v>
      </c>
      <c r="W52" s="86" t="s">
        <v>1020</v>
      </c>
    </row>
    <row r="53" spans="1:23" s="3" customFormat="1" ht="10.5">
      <c r="A53" s="86" t="s">
        <v>1014</v>
      </c>
      <c r="B53" s="86">
        <v>3603</v>
      </c>
      <c r="C53" s="86" t="s">
        <v>840</v>
      </c>
      <c r="D53" s="86" t="s">
        <v>952</v>
      </c>
      <c r="E53" s="86" t="s">
        <v>953</v>
      </c>
      <c r="F53" s="86" t="s">
        <v>1021</v>
      </c>
      <c r="G53" s="86" t="s">
        <v>1022</v>
      </c>
      <c r="H53" s="131">
        <v>41873</v>
      </c>
      <c r="I53" s="131">
        <v>44099</v>
      </c>
      <c r="J53" s="131">
        <v>45021</v>
      </c>
      <c r="K53" s="86" t="s">
        <v>1023</v>
      </c>
      <c r="L53" s="293" t="s">
        <v>1024</v>
      </c>
      <c r="M53" s="86" t="s">
        <v>1025</v>
      </c>
      <c r="N53" s="78"/>
      <c r="O53" s="292"/>
      <c r="P53" s="287"/>
      <c r="Q53" s="292"/>
      <c r="R53" s="86" t="s">
        <v>221</v>
      </c>
      <c r="S53" s="86" t="s">
        <v>1019</v>
      </c>
      <c r="T53" s="131">
        <v>44271</v>
      </c>
      <c r="U53" s="86" t="s">
        <v>929</v>
      </c>
      <c r="V53" s="86" t="s">
        <v>949</v>
      </c>
      <c r="W53" s="86" t="s">
        <v>1020</v>
      </c>
    </row>
    <row r="54" spans="1:23" s="3" customFormat="1" ht="10.5">
      <c r="A54" s="86" t="s">
        <v>1014</v>
      </c>
      <c r="B54" s="86">
        <v>3603</v>
      </c>
      <c r="C54" s="86" t="s">
        <v>840</v>
      </c>
      <c r="D54" s="86" t="s">
        <v>952</v>
      </c>
      <c r="E54" s="86" t="s">
        <v>953</v>
      </c>
      <c r="F54" s="86" t="s">
        <v>1026</v>
      </c>
      <c r="G54" s="86" t="s">
        <v>1027</v>
      </c>
      <c r="H54" s="131">
        <v>41873</v>
      </c>
      <c r="I54" s="131">
        <v>44042</v>
      </c>
      <c r="J54" s="131">
        <v>45021</v>
      </c>
      <c r="K54" s="86" t="s">
        <v>1023</v>
      </c>
      <c r="L54" s="293" t="s">
        <v>1028</v>
      </c>
      <c r="M54" s="86" t="s">
        <v>1025</v>
      </c>
      <c r="N54" s="78"/>
      <c r="O54" s="292"/>
      <c r="P54" s="287"/>
      <c r="Q54" s="292"/>
      <c r="R54" s="86" t="s">
        <v>221</v>
      </c>
      <c r="S54" s="86" t="s">
        <v>1019</v>
      </c>
      <c r="T54" s="131">
        <v>44271</v>
      </c>
      <c r="U54" s="86" t="s">
        <v>929</v>
      </c>
      <c r="V54" s="86" t="s">
        <v>949</v>
      </c>
      <c r="W54" s="86" t="s">
        <v>1020</v>
      </c>
    </row>
  </sheetData>
  <mergeCells count="9">
    <mergeCell ref="A18:B18"/>
    <mergeCell ref="C18:M18"/>
    <mergeCell ref="N18:Q18"/>
    <mergeCell ref="R18:V18"/>
    <mergeCell ref="A3:W3"/>
    <mergeCell ref="A6:B6"/>
    <mergeCell ref="C6:M6"/>
    <mergeCell ref="N6:Q6"/>
    <mergeCell ref="R6:V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A0C0-CB19-465D-9746-004F93CC7FB8}">
  <sheetPr filterMode="1"/>
  <dimension ref="A1:AA91"/>
  <sheetViews>
    <sheetView topLeftCell="A82" workbookViewId="0">
      <selection activeCell="K94" sqref="K94"/>
    </sheetView>
  </sheetViews>
  <sheetFormatPr baseColWidth="10" defaultRowHeight="34.5" customHeight="1"/>
  <cols>
    <col min="4" max="4" width="4.26953125" customWidth="1"/>
    <col min="7" max="7" width="14" customWidth="1"/>
    <col min="8" max="8" width="8.1796875" customWidth="1"/>
    <col min="9" max="9" width="9" customWidth="1"/>
    <col min="10" max="10" width="6.81640625" customWidth="1"/>
    <col min="11" max="11" width="11.453125" style="713"/>
    <col min="13" max="13" width="10.26953125" customWidth="1"/>
    <col min="14" max="14" width="15" customWidth="1"/>
  </cols>
  <sheetData>
    <row r="1" spans="1:26" ht="34.5" customHeight="1">
      <c r="A1" s="129" t="s">
        <v>3</v>
      </c>
      <c r="B1" s="129" t="s">
        <v>5</v>
      </c>
      <c r="C1" s="129" t="s">
        <v>6</v>
      </c>
      <c r="D1" s="129" t="s">
        <v>7</v>
      </c>
      <c r="E1" s="302" t="s">
        <v>8</v>
      </c>
      <c r="F1" s="302" t="s">
        <v>9</v>
      </c>
      <c r="G1" s="303" t="s">
        <v>10</v>
      </c>
      <c r="H1" s="302" t="s">
        <v>1171</v>
      </c>
      <c r="I1" s="302" t="s">
        <v>12</v>
      </c>
      <c r="J1" s="304" t="s">
        <v>13</v>
      </c>
      <c r="K1" s="708" t="s">
        <v>14</v>
      </c>
      <c r="L1" s="129" t="s">
        <v>15</v>
      </c>
      <c r="M1" s="305" t="s">
        <v>16</v>
      </c>
      <c r="N1" s="129" t="s">
        <v>17</v>
      </c>
      <c r="O1" s="129" t="s">
        <v>18</v>
      </c>
      <c r="P1" s="5" t="s">
        <v>19</v>
      </c>
      <c r="Q1" s="129" t="s">
        <v>20</v>
      </c>
      <c r="R1" s="129" t="s">
        <v>21</v>
      </c>
      <c r="S1" s="306" t="s">
        <v>22</v>
      </c>
      <c r="T1" s="129" t="s">
        <v>23</v>
      </c>
      <c r="U1" s="239" t="s">
        <v>24</v>
      </c>
      <c r="V1" s="239" t="s">
        <v>25</v>
      </c>
      <c r="W1" s="303" t="s">
        <v>26</v>
      </c>
      <c r="X1" s="305" t="s">
        <v>27</v>
      </c>
      <c r="Y1" s="129" t="s">
        <v>28</v>
      </c>
      <c r="Z1" s="3"/>
    </row>
    <row r="2" spans="1:26" ht="59.25" customHeight="1">
      <c r="A2" s="13" t="s">
        <v>89</v>
      </c>
      <c r="B2" s="13" t="s">
        <v>1172</v>
      </c>
      <c r="C2" s="15" t="s">
        <v>142</v>
      </c>
      <c r="D2" s="13" t="s">
        <v>1855</v>
      </c>
      <c r="E2" s="15" t="s">
        <v>1856</v>
      </c>
      <c r="F2" s="13" t="s">
        <v>1857</v>
      </c>
      <c r="G2" s="332" t="s">
        <v>1858</v>
      </c>
      <c r="H2" s="55"/>
      <c r="I2" s="17"/>
      <c r="J2" s="18"/>
      <c r="K2" s="353" t="s">
        <v>1859</v>
      </c>
      <c r="L2" s="13" t="s">
        <v>147</v>
      </c>
      <c r="M2" s="23" t="s">
        <v>1860</v>
      </c>
      <c r="N2" s="60" t="s">
        <v>231</v>
      </c>
      <c r="O2" s="48">
        <v>2300.98</v>
      </c>
      <c r="P2" s="49">
        <v>63650099.926599994</v>
      </c>
      <c r="Q2" s="396">
        <v>3834.97</v>
      </c>
      <c r="R2" s="50">
        <v>106083592.08489999</v>
      </c>
      <c r="S2" s="41">
        <v>42950</v>
      </c>
      <c r="T2" s="15" t="s">
        <v>1861</v>
      </c>
      <c r="U2" s="15" t="s">
        <v>1862</v>
      </c>
      <c r="V2" s="15"/>
      <c r="W2" s="55">
        <v>3</v>
      </c>
      <c r="X2" s="14"/>
      <c r="Y2" s="14"/>
    </row>
    <row r="3" spans="1:26" ht="34.5" customHeight="1">
      <c r="A3" s="13" t="s">
        <v>89</v>
      </c>
      <c r="B3" s="13" t="s">
        <v>1172</v>
      </c>
      <c r="C3" s="15" t="s">
        <v>142</v>
      </c>
      <c r="D3" s="47" t="s">
        <v>1863</v>
      </c>
      <c r="E3" s="15" t="s">
        <v>1864</v>
      </c>
      <c r="F3" s="13" t="s">
        <v>1865</v>
      </c>
      <c r="G3" s="332" t="s">
        <v>1858</v>
      </c>
      <c r="H3" s="55">
        <v>0</v>
      </c>
      <c r="I3" s="17">
        <v>0</v>
      </c>
      <c r="J3" s="18"/>
      <c r="K3" s="353" t="s">
        <v>1866</v>
      </c>
      <c r="L3" s="13" t="s">
        <v>147</v>
      </c>
      <c r="M3" s="45" t="s">
        <v>1867</v>
      </c>
      <c r="N3" s="74" t="s">
        <v>1185</v>
      </c>
      <c r="O3" s="397">
        <v>97.9</v>
      </c>
      <c r="P3" s="49">
        <v>3437364</v>
      </c>
      <c r="Q3" s="396">
        <v>163.16999999999999</v>
      </c>
      <c r="R3" s="50">
        <v>4513636.2788999993</v>
      </c>
      <c r="S3" s="41">
        <v>42950</v>
      </c>
      <c r="T3" s="15" t="s">
        <v>1868</v>
      </c>
      <c r="U3" s="15" t="s">
        <v>1869</v>
      </c>
      <c r="V3" s="393" t="s">
        <v>1870</v>
      </c>
      <c r="W3" s="55">
        <v>1</v>
      </c>
      <c r="X3" s="14"/>
      <c r="Y3" s="14"/>
    </row>
    <row r="4" spans="1:26" ht="34.5" customHeight="1">
      <c r="A4" s="13" t="s">
        <v>89</v>
      </c>
      <c r="B4" s="13" t="s">
        <v>1172</v>
      </c>
      <c r="C4" s="15" t="s">
        <v>221</v>
      </c>
      <c r="D4" s="13" t="s">
        <v>1871</v>
      </c>
      <c r="E4" s="14" t="s">
        <v>1872</v>
      </c>
      <c r="F4" s="13" t="s">
        <v>1873</v>
      </c>
      <c r="G4" s="332" t="s">
        <v>1858</v>
      </c>
      <c r="H4" s="55"/>
      <c r="I4" s="17"/>
      <c r="J4" s="18"/>
      <c r="K4" s="15" t="s">
        <v>1874</v>
      </c>
      <c r="L4" s="13" t="s">
        <v>147</v>
      </c>
      <c r="M4" s="33" t="s">
        <v>1875</v>
      </c>
      <c r="N4" s="60" t="s">
        <v>231</v>
      </c>
      <c r="O4" s="13">
        <v>60.8</v>
      </c>
      <c r="P4" s="49">
        <v>2134747</v>
      </c>
      <c r="Q4" s="40">
        <v>101.33</v>
      </c>
      <c r="R4" s="50">
        <v>2803007.6860999996</v>
      </c>
      <c r="S4" s="41">
        <v>42950</v>
      </c>
      <c r="T4" s="15" t="s">
        <v>1876</v>
      </c>
      <c r="U4" s="15" t="s">
        <v>1877</v>
      </c>
      <c r="V4" s="313" t="s">
        <v>1878</v>
      </c>
      <c r="W4" s="86">
        <v>1</v>
      </c>
      <c r="X4" s="313" t="s">
        <v>1585</v>
      </c>
      <c r="Y4" s="86"/>
    </row>
    <row r="5" spans="1:26" ht="32.25" customHeight="1">
      <c r="A5" s="13" t="s">
        <v>139</v>
      </c>
      <c r="B5" s="13" t="s">
        <v>1236</v>
      </c>
      <c r="C5" s="15" t="s">
        <v>142</v>
      </c>
      <c r="D5" s="13" t="s">
        <v>2104</v>
      </c>
      <c r="E5" s="13" t="s">
        <v>2105</v>
      </c>
      <c r="F5" s="13" t="s">
        <v>2106</v>
      </c>
      <c r="G5" s="332" t="s">
        <v>1858</v>
      </c>
      <c r="H5" s="55"/>
      <c r="I5" s="17">
        <v>0</v>
      </c>
      <c r="J5" s="18"/>
      <c r="K5" s="15" t="s">
        <v>2106</v>
      </c>
      <c r="L5" s="13" t="s">
        <v>147</v>
      </c>
      <c r="M5" s="13" t="s">
        <v>2107</v>
      </c>
      <c r="N5" s="15" t="s">
        <v>111</v>
      </c>
      <c r="O5" s="48">
        <v>389.7</v>
      </c>
      <c r="P5" s="49">
        <v>11725440.6196</v>
      </c>
      <c r="Q5" s="396">
        <v>26.693000000000001</v>
      </c>
      <c r="R5" s="50">
        <v>19542216.6182</v>
      </c>
      <c r="S5" s="41">
        <v>42950</v>
      </c>
      <c r="T5" s="13" t="s">
        <v>2108</v>
      </c>
      <c r="U5" s="15" t="s">
        <v>2109</v>
      </c>
      <c r="V5" s="13"/>
      <c r="W5" s="14">
        <v>1</v>
      </c>
      <c r="X5" s="14"/>
      <c r="Y5" s="14"/>
    </row>
    <row r="6" spans="1:26" ht="34.5" customHeight="1">
      <c r="A6" s="13" t="s">
        <v>89</v>
      </c>
      <c r="B6" s="13" t="s">
        <v>1172</v>
      </c>
      <c r="C6" s="15" t="s">
        <v>142</v>
      </c>
      <c r="D6" s="15" t="s">
        <v>1879</v>
      </c>
      <c r="E6" s="394" t="s">
        <v>1880</v>
      </c>
      <c r="F6" s="13" t="s">
        <v>1881</v>
      </c>
      <c r="G6" s="332" t="s">
        <v>1858</v>
      </c>
      <c r="H6" s="55"/>
      <c r="I6" s="17">
        <v>0</v>
      </c>
      <c r="J6" s="18"/>
      <c r="K6" s="15" t="s">
        <v>1882</v>
      </c>
      <c r="L6" s="13" t="s">
        <v>147</v>
      </c>
      <c r="M6" s="318" t="s">
        <v>1883</v>
      </c>
      <c r="N6" s="15" t="s">
        <v>294</v>
      </c>
      <c r="O6" s="13">
        <v>406.06</v>
      </c>
      <c r="P6" s="49">
        <v>11232500.7502</v>
      </c>
      <c r="Q6" s="40">
        <v>676.76</v>
      </c>
      <c r="R6" s="50">
        <v>18720650.169199999</v>
      </c>
      <c r="S6" s="41">
        <v>42950</v>
      </c>
      <c r="T6" s="15"/>
      <c r="U6" s="15" t="s">
        <v>1884</v>
      </c>
      <c r="V6" s="86"/>
      <c r="W6" s="86">
        <v>1</v>
      </c>
      <c r="X6" s="313"/>
      <c r="Y6" s="86"/>
    </row>
    <row r="7" spans="1:26" ht="42" customHeight="1">
      <c r="A7" s="13" t="s">
        <v>89</v>
      </c>
      <c r="B7" s="13" t="s">
        <v>1172</v>
      </c>
      <c r="C7" s="81" t="s">
        <v>142</v>
      </c>
      <c r="D7" s="13" t="s">
        <v>1885</v>
      </c>
      <c r="E7" s="14" t="s">
        <v>1886</v>
      </c>
      <c r="F7" s="13" t="s">
        <v>1887</v>
      </c>
      <c r="G7" s="332" t="s">
        <v>1858</v>
      </c>
      <c r="H7" s="55"/>
      <c r="I7" s="17"/>
      <c r="J7" s="18"/>
      <c r="K7" s="15" t="s">
        <v>1887</v>
      </c>
      <c r="L7" s="13" t="s">
        <v>147</v>
      </c>
      <c r="M7" s="13" t="s">
        <v>1888</v>
      </c>
      <c r="N7" s="15" t="s">
        <v>82</v>
      </c>
      <c r="O7" s="82">
        <v>263.51</v>
      </c>
      <c r="P7" s="49">
        <v>7289258.416699999</v>
      </c>
      <c r="Q7" s="40">
        <v>439.18</v>
      </c>
      <c r="R7" s="50">
        <v>12148671.820599999</v>
      </c>
      <c r="S7" s="41">
        <v>42999</v>
      </c>
      <c r="T7" s="15"/>
      <c r="U7" s="15" t="s">
        <v>1889</v>
      </c>
      <c r="V7" s="70"/>
      <c r="W7" s="55">
        <v>1</v>
      </c>
      <c r="X7" s="14"/>
      <c r="Y7" s="14"/>
    </row>
    <row r="8" spans="1:26" ht="34.5" customHeight="1">
      <c r="A8" s="13" t="s">
        <v>89</v>
      </c>
      <c r="B8" s="13" t="s">
        <v>1172</v>
      </c>
      <c r="C8" s="81" t="s">
        <v>142</v>
      </c>
      <c r="D8" s="13" t="s">
        <v>1895</v>
      </c>
      <c r="E8" s="14" t="s">
        <v>1896</v>
      </c>
      <c r="F8" s="13" t="s">
        <v>1897</v>
      </c>
      <c r="G8" s="332" t="s">
        <v>1858</v>
      </c>
      <c r="H8" s="55"/>
      <c r="I8" s="17">
        <v>0</v>
      </c>
      <c r="J8" s="18" t="e">
        <v>#DIV/0!</v>
      </c>
      <c r="K8" s="15" t="s">
        <v>1897</v>
      </c>
      <c r="L8" s="13" t="s">
        <v>147</v>
      </c>
      <c r="M8" s="13" t="s">
        <v>1898</v>
      </c>
      <c r="N8" s="15" t="s">
        <v>197</v>
      </c>
      <c r="O8" s="82">
        <v>397.02</v>
      </c>
      <c r="P8" s="49">
        <v>11525558.0934</v>
      </c>
      <c r="Q8" s="40">
        <v>661.7</v>
      </c>
      <c r="R8" s="50">
        <v>19209263.489</v>
      </c>
      <c r="S8" s="41">
        <v>43312</v>
      </c>
      <c r="T8" s="15" t="s">
        <v>1899</v>
      </c>
      <c r="U8" s="15" t="s">
        <v>1900</v>
      </c>
      <c r="V8" s="70"/>
      <c r="W8" s="55"/>
      <c r="X8" s="14"/>
      <c r="Y8" s="14"/>
      <c r="Z8" s="27"/>
    </row>
    <row r="9" spans="1:26" ht="42" customHeight="1">
      <c r="A9" s="13" t="s">
        <v>139</v>
      </c>
      <c r="B9" s="13" t="s">
        <v>2110</v>
      </c>
      <c r="C9" s="15" t="s">
        <v>142</v>
      </c>
      <c r="D9" s="13" t="s">
        <v>2111</v>
      </c>
      <c r="E9" s="15" t="s">
        <v>2112</v>
      </c>
      <c r="F9" s="13" t="s">
        <v>2113</v>
      </c>
      <c r="G9" s="332" t="s">
        <v>1858</v>
      </c>
      <c r="H9" s="55"/>
      <c r="I9" s="17">
        <v>0</v>
      </c>
      <c r="J9" s="18" t="e">
        <v>#DIV/0!</v>
      </c>
      <c r="K9" s="353" t="s">
        <v>2114</v>
      </c>
      <c r="L9" s="13" t="s">
        <v>147</v>
      </c>
      <c r="M9" s="23" t="s">
        <v>2115</v>
      </c>
      <c r="N9" s="15" t="s">
        <v>161</v>
      </c>
      <c r="O9" s="405">
        <v>2869</v>
      </c>
      <c r="P9" s="49">
        <v>83287557.729999989</v>
      </c>
      <c r="Q9" s="406">
        <v>3586.25</v>
      </c>
      <c r="R9" s="50">
        <v>104109447.16249999</v>
      </c>
      <c r="S9" s="42" t="s">
        <v>2116</v>
      </c>
      <c r="T9" s="14"/>
      <c r="U9" s="14"/>
      <c r="V9" s="407" t="s">
        <v>1378</v>
      </c>
      <c r="W9" s="45">
        <v>1</v>
      </c>
      <c r="X9" s="14"/>
      <c r="Y9" s="14"/>
      <c r="Z9" s="27"/>
    </row>
    <row r="10" spans="1:26" ht="60" customHeight="1">
      <c r="A10" s="13" t="s">
        <v>139</v>
      </c>
      <c r="B10" s="13" t="s">
        <v>1236</v>
      </c>
      <c r="C10" s="15" t="s">
        <v>142</v>
      </c>
      <c r="D10" s="13" t="s">
        <v>2117</v>
      </c>
      <c r="E10" s="33" t="s">
        <v>2118</v>
      </c>
      <c r="F10" s="23" t="s">
        <v>2119</v>
      </c>
      <c r="G10" s="332" t="s">
        <v>1858</v>
      </c>
      <c r="H10" s="55"/>
      <c r="I10" s="17">
        <v>0</v>
      </c>
      <c r="J10" s="18" t="e">
        <v>#DIV/0!</v>
      </c>
      <c r="K10" s="261" t="s">
        <v>2120</v>
      </c>
      <c r="L10" s="13" t="s">
        <v>147</v>
      </c>
      <c r="M10" s="90" t="s">
        <v>2121</v>
      </c>
      <c r="N10" s="15" t="s">
        <v>263</v>
      </c>
      <c r="O10" s="408">
        <v>854.43</v>
      </c>
      <c r="P10" s="49">
        <v>37547621.877999999</v>
      </c>
      <c r="Q10" s="40">
        <v>1424.05</v>
      </c>
      <c r="R10" s="50">
        <v>62579466.563900001</v>
      </c>
      <c r="S10" s="41">
        <v>43707</v>
      </c>
      <c r="T10" s="60" t="s">
        <v>1640</v>
      </c>
      <c r="U10" s="90" t="s">
        <v>2122</v>
      </c>
      <c r="V10" s="13"/>
      <c r="W10" s="14">
        <v>1</v>
      </c>
      <c r="X10" s="14"/>
      <c r="Y10" s="14"/>
      <c r="Z10" s="27"/>
    </row>
    <row r="11" spans="1:26" ht="58.5" customHeight="1">
      <c r="A11" s="13" t="s">
        <v>139</v>
      </c>
      <c r="B11" s="13" t="s">
        <v>1236</v>
      </c>
      <c r="C11" s="15" t="s">
        <v>318</v>
      </c>
      <c r="D11" s="13" t="s">
        <v>2123</v>
      </c>
      <c r="E11" s="344" t="s">
        <v>2124</v>
      </c>
      <c r="F11" s="90" t="s">
        <v>2125</v>
      </c>
      <c r="G11" s="94" t="s">
        <v>1858</v>
      </c>
      <c r="H11" s="55"/>
      <c r="I11" s="17">
        <v>0</v>
      </c>
      <c r="J11" s="18" t="e">
        <v>#DIV/0!</v>
      </c>
      <c r="K11" s="709" t="s">
        <v>2125</v>
      </c>
      <c r="L11" s="13" t="s">
        <v>147</v>
      </c>
      <c r="M11" s="318" t="s">
        <v>2126</v>
      </c>
      <c r="N11" s="60" t="s">
        <v>231</v>
      </c>
      <c r="O11" s="96">
        <v>427.21199999999999</v>
      </c>
      <c r="P11" s="49">
        <v>9823228.9245999996</v>
      </c>
      <c r="Q11" s="396">
        <v>712.02</v>
      </c>
      <c r="R11" s="50">
        <v>16372144.9749</v>
      </c>
      <c r="S11" s="41">
        <v>42950</v>
      </c>
      <c r="T11" s="60"/>
      <c r="U11" s="90" t="s">
        <v>2127</v>
      </c>
      <c r="V11" s="13" t="s">
        <v>2128</v>
      </c>
      <c r="W11" s="14">
        <v>1</v>
      </c>
      <c r="X11" s="14"/>
      <c r="Y11" s="14"/>
      <c r="Z11" s="27"/>
    </row>
    <row r="12" spans="1:26" ht="53.25" customHeight="1">
      <c r="A12" s="13" t="s">
        <v>89</v>
      </c>
      <c r="B12" s="13" t="s">
        <v>1172</v>
      </c>
      <c r="C12" s="81" t="s">
        <v>142</v>
      </c>
      <c r="D12" s="13" t="s">
        <v>1901</v>
      </c>
      <c r="E12" s="14" t="s">
        <v>1902</v>
      </c>
      <c r="F12" s="13" t="s">
        <v>1903</v>
      </c>
      <c r="G12" s="94" t="s">
        <v>1858</v>
      </c>
      <c r="H12" s="55">
        <v>2591432</v>
      </c>
      <c r="I12" s="17">
        <v>2591432</v>
      </c>
      <c r="J12" s="18">
        <v>1</v>
      </c>
      <c r="K12" s="15" t="s">
        <v>1903</v>
      </c>
      <c r="L12" s="13" t="s">
        <v>147</v>
      </c>
      <c r="M12" s="13" t="s">
        <v>1904</v>
      </c>
      <c r="N12" s="15" t="s">
        <v>168</v>
      </c>
      <c r="O12" s="82">
        <v>500.86599999999999</v>
      </c>
      <c r="P12" s="49">
        <v>14540225.127219999</v>
      </c>
      <c r="Q12" s="40">
        <v>715.52300000000002</v>
      </c>
      <c r="R12" s="50">
        <v>20771754.328910001</v>
      </c>
      <c r="S12" s="41">
        <v>43496</v>
      </c>
      <c r="T12" s="15" t="s">
        <v>1905</v>
      </c>
      <c r="U12" s="15"/>
      <c r="V12" s="70"/>
      <c r="W12" s="55">
        <v>1</v>
      </c>
      <c r="X12" s="14"/>
      <c r="Y12" s="14"/>
      <c r="Z12" s="27"/>
    </row>
    <row r="13" spans="1:26" ht="34.5" customHeight="1">
      <c r="A13" s="13" t="s">
        <v>89</v>
      </c>
      <c r="B13" s="13" t="s">
        <v>1172</v>
      </c>
      <c r="C13" s="15" t="s">
        <v>162</v>
      </c>
      <c r="D13" s="47" t="s">
        <v>1906</v>
      </c>
      <c r="E13" s="15" t="s">
        <v>1907</v>
      </c>
      <c r="F13" s="13" t="s">
        <v>1908</v>
      </c>
      <c r="G13" s="94" t="s">
        <v>1858</v>
      </c>
      <c r="H13" s="55"/>
      <c r="I13" s="17">
        <v>0</v>
      </c>
      <c r="J13" s="18" t="e">
        <v>#DIV/0!</v>
      </c>
      <c r="K13" s="15" t="s">
        <v>1908</v>
      </c>
      <c r="L13" s="13" t="s">
        <v>147</v>
      </c>
      <c r="M13" s="23" t="s">
        <v>1909</v>
      </c>
      <c r="N13" s="15" t="s">
        <v>294</v>
      </c>
      <c r="O13" s="397">
        <v>496.29</v>
      </c>
      <c r="P13" s="49">
        <v>14407383.0693</v>
      </c>
      <c r="Q13" s="396">
        <v>827.15</v>
      </c>
      <c r="R13" s="50">
        <v>24012305.115499999</v>
      </c>
      <c r="S13" s="41">
        <v>42950</v>
      </c>
      <c r="T13" s="15" t="s">
        <v>1910</v>
      </c>
      <c r="U13" s="15" t="s">
        <v>1911</v>
      </c>
      <c r="V13" s="70"/>
      <c r="W13" s="55">
        <v>1</v>
      </c>
      <c r="X13" s="14"/>
      <c r="Y13" s="14"/>
      <c r="Z13" s="27"/>
    </row>
    <row r="14" spans="1:26" ht="27.75" customHeight="1">
      <c r="A14" s="13" t="s">
        <v>139</v>
      </c>
      <c r="B14" s="13" t="s">
        <v>1236</v>
      </c>
      <c r="C14" s="15" t="s">
        <v>142</v>
      </c>
      <c r="D14" s="47" t="s">
        <v>2162</v>
      </c>
      <c r="E14" s="60" t="s">
        <v>2163</v>
      </c>
      <c r="F14" s="13" t="s">
        <v>2164</v>
      </c>
      <c r="G14" s="94" t="s">
        <v>1858</v>
      </c>
      <c r="H14" s="55"/>
      <c r="I14" s="17"/>
      <c r="J14" s="18" t="e">
        <v>#DIV/0!</v>
      </c>
      <c r="K14" s="353" t="s">
        <v>2165</v>
      </c>
      <c r="L14" s="13" t="s">
        <v>147</v>
      </c>
      <c r="M14" s="45" t="s">
        <v>2166</v>
      </c>
      <c r="N14" s="15" t="s">
        <v>2026</v>
      </c>
      <c r="O14" s="48">
        <v>168.53</v>
      </c>
      <c r="P14" s="49">
        <v>5917253</v>
      </c>
      <c r="Q14" s="396">
        <v>280.89</v>
      </c>
      <c r="R14" s="50">
        <v>6406958.5189999994</v>
      </c>
      <c r="S14" s="41">
        <v>42950</v>
      </c>
      <c r="T14" s="60" t="s">
        <v>2167</v>
      </c>
      <c r="U14" s="60" t="s">
        <v>2168</v>
      </c>
      <c r="V14" s="60"/>
      <c r="W14" s="61">
        <v>1</v>
      </c>
      <c r="X14" s="14"/>
      <c r="Y14" s="14"/>
      <c r="Z14" s="27"/>
    </row>
    <row r="15" spans="1:26" ht="35.25" customHeight="1">
      <c r="A15" s="13" t="s">
        <v>89</v>
      </c>
      <c r="B15" s="13" t="s">
        <v>140</v>
      </c>
      <c r="C15" s="15" t="s">
        <v>142</v>
      </c>
      <c r="D15" s="13" t="s">
        <v>1912</v>
      </c>
      <c r="E15" s="15" t="s">
        <v>1913</v>
      </c>
      <c r="F15" s="13" t="s">
        <v>1914</v>
      </c>
      <c r="G15" s="94" t="s">
        <v>1858</v>
      </c>
      <c r="H15" s="55"/>
      <c r="I15" s="17">
        <v>0</v>
      </c>
      <c r="J15" s="18" t="e">
        <v>#DIV/0!</v>
      </c>
      <c r="K15" s="354" t="s">
        <v>1915</v>
      </c>
      <c r="L15" s="13" t="s">
        <v>147</v>
      </c>
      <c r="M15" s="45" t="s">
        <v>1916</v>
      </c>
      <c r="N15" s="15" t="s">
        <v>51</v>
      </c>
      <c r="O15" s="398">
        <v>2546.1379999999999</v>
      </c>
      <c r="P15" s="64">
        <v>88020907.269679993</v>
      </c>
      <c r="Q15" s="399">
        <v>3637.34</v>
      </c>
      <c r="R15" s="50">
        <v>105592598.5478</v>
      </c>
      <c r="S15" s="54">
        <v>43677</v>
      </c>
      <c r="T15" s="13"/>
      <c r="U15" s="14"/>
      <c r="V15" s="117" t="s">
        <v>1917</v>
      </c>
      <c r="W15" s="45">
        <v>1</v>
      </c>
      <c r="X15" s="13"/>
      <c r="Y15" s="14"/>
      <c r="Z15" s="27"/>
    </row>
    <row r="16" spans="1:26" ht="21.75" customHeight="1">
      <c r="A16" s="13" t="s">
        <v>139</v>
      </c>
      <c r="B16" s="13" t="s">
        <v>1236</v>
      </c>
      <c r="C16" s="15" t="s">
        <v>142</v>
      </c>
      <c r="D16" s="13" t="s">
        <v>2169</v>
      </c>
      <c r="E16" s="13" t="s">
        <v>2170</v>
      </c>
      <c r="F16" s="13" t="s">
        <v>2171</v>
      </c>
      <c r="G16" s="94" t="s">
        <v>1858</v>
      </c>
      <c r="H16" s="55">
        <v>48209985</v>
      </c>
      <c r="I16" s="17">
        <v>10356439.826299999</v>
      </c>
      <c r="J16" s="18">
        <v>0.21481939532443328</v>
      </c>
      <c r="K16" s="353" t="s">
        <v>2171</v>
      </c>
      <c r="L16" s="13" t="s">
        <v>147</v>
      </c>
      <c r="M16" s="13" t="s">
        <v>2172</v>
      </c>
      <c r="N16" s="15" t="s">
        <v>161</v>
      </c>
      <c r="O16" s="48">
        <v>374.39</v>
      </c>
      <c r="P16" s="49">
        <v>10356439.826299999</v>
      </c>
      <c r="Q16" s="396">
        <v>623.99</v>
      </c>
      <c r="R16" s="50">
        <v>17260917.458299998</v>
      </c>
      <c r="S16" s="41">
        <v>42950</v>
      </c>
      <c r="T16" s="13" t="s">
        <v>2173</v>
      </c>
      <c r="U16" s="15" t="s">
        <v>2174</v>
      </c>
      <c r="V16" s="13"/>
      <c r="W16" s="14">
        <v>1</v>
      </c>
      <c r="X16" s="14"/>
      <c r="Y16" s="14"/>
    </row>
    <row r="17" spans="1:26" ht="34.5" customHeight="1">
      <c r="A17" s="13" t="s">
        <v>89</v>
      </c>
      <c r="B17" s="13" t="s">
        <v>1172</v>
      </c>
      <c r="C17" s="81" t="s">
        <v>142</v>
      </c>
      <c r="D17" s="13" t="s">
        <v>1918</v>
      </c>
      <c r="E17" s="14" t="s">
        <v>1919</v>
      </c>
      <c r="F17" s="13" t="s">
        <v>1920</v>
      </c>
      <c r="G17" s="94" t="s">
        <v>1858</v>
      </c>
      <c r="H17" s="55">
        <v>5000000</v>
      </c>
      <c r="I17" s="17">
        <v>5000000</v>
      </c>
      <c r="J17" s="18">
        <v>1</v>
      </c>
      <c r="K17" s="15" t="s">
        <v>1920</v>
      </c>
      <c r="L17" s="13" t="s">
        <v>147</v>
      </c>
      <c r="M17" s="13" t="s">
        <v>1921</v>
      </c>
      <c r="N17" s="15" t="s">
        <v>217</v>
      </c>
      <c r="O17" s="82">
        <v>664.02599999999995</v>
      </c>
      <c r="P17" s="49">
        <v>19276787.664419997</v>
      </c>
      <c r="Q17" s="40">
        <v>1106.71</v>
      </c>
      <c r="R17" s="50">
        <v>32127979.440699998</v>
      </c>
      <c r="S17" s="41">
        <v>43262</v>
      </c>
      <c r="T17" s="15" t="s">
        <v>1922</v>
      </c>
      <c r="U17" s="15" t="s">
        <v>1923</v>
      </c>
      <c r="V17" s="70"/>
      <c r="W17" s="55">
        <v>1</v>
      </c>
      <c r="X17" s="14"/>
      <c r="Y17" s="14"/>
      <c r="Z17" s="27"/>
    </row>
    <row r="18" spans="1:26" ht="34.5" customHeight="1">
      <c r="A18" s="13" t="s">
        <v>89</v>
      </c>
      <c r="B18" s="13" t="s">
        <v>1172</v>
      </c>
      <c r="C18" s="15" t="s">
        <v>142</v>
      </c>
      <c r="D18" s="13" t="s">
        <v>1924</v>
      </c>
      <c r="E18" s="15" t="s">
        <v>1925</v>
      </c>
      <c r="F18" s="13" t="s">
        <v>1926</v>
      </c>
      <c r="G18" s="400" t="s">
        <v>1858</v>
      </c>
      <c r="H18" s="55"/>
      <c r="I18" s="17">
        <v>0</v>
      </c>
      <c r="J18" s="18"/>
      <c r="K18" s="353" t="s">
        <v>1927</v>
      </c>
      <c r="L18" s="13" t="s">
        <v>147</v>
      </c>
      <c r="M18" s="45" t="s">
        <v>1928</v>
      </c>
      <c r="N18" s="15" t="s">
        <v>294</v>
      </c>
      <c r="O18" s="48">
        <v>151.13999999999999</v>
      </c>
      <c r="P18" s="49">
        <v>5306673</v>
      </c>
      <c r="Q18" s="396">
        <v>251.9</v>
      </c>
      <c r="R18" s="50">
        <v>6968100.6229999997</v>
      </c>
      <c r="S18" s="41">
        <v>42950</v>
      </c>
      <c r="T18" s="15" t="s">
        <v>1929</v>
      </c>
      <c r="U18" s="15" t="s">
        <v>1930</v>
      </c>
      <c r="V18" s="15" t="s">
        <v>1931</v>
      </c>
      <c r="W18" s="55">
        <v>1</v>
      </c>
      <c r="X18" s="14"/>
      <c r="Y18" s="14"/>
    </row>
    <row r="19" spans="1:26" ht="34.5" customHeight="1">
      <c r="A19" s="13" t="s">
        <v>89</v>
      </c>
      <c r="B19" s="47" t="s">
        <v>1932</v>
      </c>
      <c r="C19" s="15" t="s">
        <v>32</v>
      </c>
      <c r="D19" s="13" t="s">
        <v>1933</v>
      </c>
      <c r="E19" s="15" t="s">
        <v>1934</v>
      </c>
      <c r="F19" s="13" t="s">
        <v>1935</v>
      </c>
      <c r="G19" s="400" t="s">
        <v>1858</v>
      </c>
      <c r="H19" s="55"/>
      <c r="I19" s="17"/>
      <c r="J19" s="18" t="e">
        <v>#DIV/0!</v>
      </c>
      <c r="K19" s="353" t="s">
        <v>1936</v>
      </c>
      <c r="L19" s="42">
        <v>43462</v>
      </c>
      <c r="M19" s="33" t="s">
        <v>1937</v>
      </c>
      <c r="N19" s="15" t="s">
        <v>1282</v>
      </c>
      <c r="O19" s="96">
        <v>315.82</v>
      </c>
      <c r="P19" s="49">
        <v>11088749</v>
      </c>
      <c r="Q19" s="396">
        <v>526.37</v>
      </c>
      <c r="R19" s="50">
        <v>18196800.393199999</v>
      </c>
      <c r="S19" s="41">
        <v>42950</v>
      </c>
      <c r="T19" s="15"/>
      <c r="U19" s="15"/>
      <c r="V19" s="15"/>
      <c r="W19" s="55">
        <v>1</v>
      </c>
      <c r="X19" s="14"/>
      <c r="Y19" s="14"/>
      <c r="Z19" s="27"/>
    </row>
    <row r="20" spans="1:26" ht="34.5" customHeight="1">
      <c r="A20" s="13" t="s">
        <v>89</v>
      </c>
      <c r="B20" s="13" t="s">
        <v>1172</v>
      </c>
      <c r="C20" s="81" t="s">
        <v>142</v>
      </c>
      <c r="D20" s="13" t="s">
        <v>1938</v>
      </c>
      <c r="E20" s="14" t="s">
        <v>1939</v>
      </c>
      <c r="F20" s="13" t="s">
        <v>1940</v>
      </c>
      <c r="G20" s="400" t="s">
        <v>1858</v>
      </c>
      <c r="H20" s="55"/>
      <c r="I20" s="17">
        <v>0</v>
      </c>
      <c r="J20" s="18" t="e">
        <v>#DIV/0!</v>
      </c>
      <c r="K20" s="15" t="s">
        <v>1897</v>
      </c>
      <c r="L20" s="13" t="s">
        <v>147</v>
      </c>
      <c r="M20" s="13" t="s">
        <v>1941</v>
      </c>
      <c r="N20" s="15" t="s">
        <v>168</v>
      </c>
      <c r="O20" s="82">
        <v>229</v>
      </c>
      <c r="P20" s="49">
        <v>7916612.4400000004</v>
      </c>
      <c r="Q20" s="40">
        <v>381.66899999999998</v>
      </c>
      <c r="R20" s="50">
        <v>13194434.730839999</v>
      </c>
      <c r="S20" s="41">
        <v>43404</v>
      </c>
      <c r="T20" s="15" t="s">
        <v>1942</v>
      </c>
      <c r="U20" s="15" t="s">
        <v>1943</v>
      </c>
      <c r="V20" s="70"/>
      <c r="W20" s="55">
        <v>1</v>
      </c>
      <c r="X20" s="24"/>
      <c r="Y20" s="14"/>
      <c r="Z20" s="27"/>
    </row>
    <row r="21" spans="1:26" ht="32.25" customHeight="1">
      <c r="A21" s="13" t="s">
        <v>89</v>
      </c>
      <c r="B21" s="13" t="s">
        <v>1944</v>
      </c>
      <c r="C21" s="14" t="s">
        <v>142</v>
      </c>
      <c r="D21" s="14" t="s">
        <v>1945</v>
      </c>
      <c r="E21" s="14" t="s">
        <v>1946</v>
      </c>
      <c r="F21" s="14" t="s">
        <v>1947</v>
      </c>
      <c r="G21" s="759" t="s">
        <v>1858</v>
      </c>
      <c r="H21" s="140"/>
      <c r="I21" s="140"/>
      <c r="J21" s="140"/>
      <c r="K21" s="760" t="s">
        <v>1947</v>
      </c>
      <c r="L21" s="761" t="s">
        <v>147</v>
      </c>
      <c r="M21" s="762" t="s">
        <v>1948</v>
      </c>
      <c r="N21" s="268" t="s">
        <v>294</v>
      </c>
      <c r="O21" s="763">
        <v>28768.481</v>
      </c>
      <c r="P21" s="49">
        <v>994536744.82316005</v>
      </c>
      <c r="Q21" s="396">
        <v>41097.83</v>
      </c>
      <c r="R21" s="50">
        <v>1420766778.3188</v>
      </c>
      <c r="S21" s="42" t="s">
        <v>1949</v>
      </c>
      <c r="T21" s="86"/>
      <c r="U21" s="13" t="s">
        <v>1950</v>
      </c>
      <c r="V21" s="77" t="s">
        <v>1951</v>
      </c>
      <c r="W21" s="86"/>
      <c r="X21" s="86"/>
      <c r="Y21" s="86"/>
    </row>
    <row r="22" spans="1:26" ht="26.25" customHeight="1">
      <c r="A22" s="13" t="s">
        <v>89</v>
      </c>
      <c r="B22" s="13" t="s">
        <v>140</v>
      </c>
      <c r="C22" s="15" t="s">
        <v>162</v>
      </c>
      <c r="D22" s="47" t="s">
        <v>1952</v>
      </c>
      <c r="E22" s="15" t="s">
        <v>1953</v>
      </c>
      <c r="F22" s="13" t="s">
        <v>1954</v>
      </c>
      <c r="G22" s="764" t="s">
        <v>1955</v>
      </c>
      <c r="H22" s="765"/>
      <c r="I22" s="766">
        <v>0</v>
      </c>
      <c r="J22" s="767" t="e">
        <v>#DIV/0!</v>
      </c>
      <c r="K22" s="768" t="s">
        <v>1956</v>
      </c>
      <c r="L22" s="653" t="s">
        <v>147</v>
      </c>
      <c r="M22" s="769" t="s">
        <v>1957</v>
      </c>
      <c r="N22" s="750" t="s">
        <v>161</v>
      </c>
      <c r="O22" s="770">
        <v>9213</v>
      </c>
      <c r="P22" s="49">
        <v>318496726.68000001</v>
      </c>
      <c r="Q22" s="50">
        <v>11516</v>
      </c>
      <c r="R22" s="50">
        <v>398112265.75999999</v>
      </c>
      <c r="S22" s="25">
        <v>41982</v>
      </c>
      <c r="T22" s="14"/>
      <c r="U22" s="14"/>
      <c r="V22" s="31" t="s">
        <v>1958</v>
      </c>
      <c r="W22" s="321">
        <v>1</v>
      </c>
      <c r="X22" s="24"/>
      <c r="Y22" s="117" t="s">
        <v>1959</v>
      </c>
      <c r="Z22" s="27"/>
    </row>
    <row r="23" spans="1:26" ht="34.5" customHeight="1">
      <c r="A23" s="13" t="s">
        <v>89</v>
      </c>
      <c r="B23" s="13" t="s">
        <v>1172</v>
      </c>
      <c r="C23" s="81" t="s">
        <v>142</v>
      </c>
      <c r="D23" s="13" t="s">
        <v>1970</v>
      </c>
      <c r="E23" s="14" t="s">
        <v>1971</v>
      </c>
      <c r="F23" s="13" t="s">
        <v>1972</v>
      </c>
      <c r="G23" s="391" t="s">
        <v>1858</v>
      </c>
      <c r="H23" s="55"/>
      <c r="I23" s="17"/>
      <c r="J23" s="18" t="e">
        <v>#DIV/0!</v>
      </c>
      <c r="K23" s="353" t="s">
        <v>1973</v>
      </c>
      <c r="L23" s="13" t="s">
        <v>147</v>
      </c>
      <c r="M23" s="23" t="s">
        <v>1974</v>
      </c>
      <c r="N23" s="15" t="s">
        <v>231</v>
      </c>
      <c r="O23" s="82">
        <v>213.77</v>
      </c>
      <c r="P23" s="49">
        <v>7505674</v>
      </c>
      <c r="Q23" s="40">
        <v>356.29</v>
      </c>
      <c r="R23" s="50">
        <v>12317073.5644</v>
      </c>
      <c r="S23" s="41">
        <v>43012</v>
      </c>
      <c r="T23" s="15"/>
      <c r="U23" s="15"/>
      <c r="V23" s="70"/>
      <c r="W23" s="55">
        <v>1</v>
      </c>
      <c r="X23" s="167"/>
      <c r="Y23" s="117" t="s">
        <v>1536</v>
      </c>
      <c r="Z23" s="27"/>
    </row>
    <row r="24" spans="1:26" ht="42.75" customHeight="1">
      <c r="A24" s="13" t="s">
        <v>89</v>
      </c>
      <c r="B24" s="13" t="s">
        <v>1172</v>
      </c>
      <c r="C24" s="81" t="s">
        <v>142</v>
      </c>
      <c r="D24" s="13" t="s">
        <v>1230</v>
      </c>
      <c r="E24" s="14" t="s">
        <v>1231</v>
      </c>
      <c r="F24" s="13" t="s">
        <v>1232</v>
      </c>
      <c r="G24" s="391" t="s">
        <v>1858</v>
      </c>
      <c r="H24" s="55">
        <v>0</v>
      </c>
      <c r="I24" s="17">
        <v>0</v>
      </c>
      <c r="J24" s="18" t="e">
        <v>#DIV/0!</v>
      </c>
      <c r="K24" s="15" t="s">
        <v>1232</v>
      </c>
      <c r="L24" s="13" t="s">
        <v>147</v>
      </c>
      <c r="M24" s="13" t="s">
        <v>1975</v>
      </c>
      <c r="N24" s="15" t="s">
        <v>161</v>
      </c>
      <c r="O24" s="82">
        <v>632.10599999999999</v>
      </c>
      <c r="P24" s="49">
        <v>18350144.638019998</v>
      </c>
      <c r="Q24" s="40">
        <v>1053.51</v>
      </c>
      <c r="R24" s="50">
        <v>30583574.396699999</v>
      </c>
      <c r="S24" s="41">
        <v>43441</v>
      </c>
      <c r="T24" s="15"/>
      <c r="U24" s="15" t="s">
        <v>1976</v>
      </c>
      <c r="V24" s="70"/>
      <c r="W24" s="55">
        <v>1</v>
      </c>
      <c r="X24" s="14"/>
      <c r="Y24" s="14"/>
      <c r="Z24" s="27"/>
    </row>
    <row r="25" spans="1:26" ht="92.25" customHeight="1">
      <c r="A25" s="13" t="s">
        <v>89</v>
      </c>
      <c r="B25" s="13" t="s">
        <v>1172</v>
      </c>
      <c r="C25" s="81" t="s">
        <v>142</v>
      </c>
      <c r="D25" s="13" t="s">
        <v>1977</v>
      </c>
      <c r="E25" s="14" t="s">
        <v>1978</v>
      </c>
      <c r="F25" s="13" t="s">
        <v>1979</v>
      </c>
      <c r="G25" s="32" t="s">
        <v>1980</v>
      </c>
      <c r="H25" s="55"/>
      <c r="I25" s="17">
        <v>0</v>
      </c>
      <c r="J25" s="18" t="e">
        <v>#DIV/0!</v>
      </c>
      <c r="K25" s="15" t="s">
        <v>1981</v>
      </c>
      <c r="L25" s="13" t="s">
        <v>147</v>
      </c>
      <c r="M25" s="13" t="s">
        <v>1982</v>
      </c>
      <c r="N25" s="15" t="s">
        <v>1215</v>
      </c>
      <c r="O25" s="82">
        <v>617.47</v>
      </c>
      <c r="P25" s="49">
        <v>17925259.069899999</v>
      </c>
      <c r="Q25" s="40">
        <v>1029.1199999999999</v>
      </c>
      <c r="R25" s="50">
        <v>29875528.550399996</v>
      </c>
      <c r="S25" s="41">
        <v>44344</v>
      </c>
      <c r="T25" s="15" t="s">
        <v>1983</v>
      </c>
      <c r="U25" s="15" t="s">
        <v>1984</v>
      </c>
      <c r="V25" s="70" t="s">
        <v>1985</v>
      </c>
      <c r="W25" s="55">
        <v>2</v>
      </c>
      <c r="X25" s="14"/>
      <c r="Y25" s="14" t="s">
        <v>1986</v>
      </c>
    </row>
    <row r="26" spans="1:26" ht="45" customHeight="1">
      <c r="A26" s="13" t="s">
        <v>139</v>
      </c>
      <c r="B26" s="13" t="s">
        <v>1236</v>
      </c>
      <c r="C26" s="15" t="s">
        <v>318</v>
      </c>
      <c r="D26" s="13" t="s">
        <v>2129</v>
      </c>
      <c r="E26" s="409" t="s">
        <v>2130</v>
      </c>
      <c r="F26" s="95" t="s">
        <v>2131</v>
      </c>
      <c r="G26" s="391" t="s">
        <v>1858</v>
      </c>
      <c r="H26" s="55"/>
      <c r="I26" s="17">
        <v>0</v>
      </c>
      <c r="J26" s="18" t="e">
        <v>#DIV/0!</v>
      </c>
      <c r="K26" s="261" t="s">
        <v>2131</v>
      </c>
      <c r="L26" s="13" t="s">
        <v>147</v>
      </c>
      <c r="M26" s="410" t="s">
        <v>2132</v>
      </c>
      <c r="N26" s="15" t="s">
        <v>2133</v>
      </c>
      <c r="O26" s="96">
        <v>593.29</v>
      </c>
      <c r="P26" s="49">
        <v>20510248.884399999</v>
      </c>
      <c r="Q26" s="396">
        <v>988.82</v>
      </c>
      <c r="R26" s="50">
        <v>34183863.375200003</v>
      </c>
      <c r="S26" s="41">
        <v>42950</v>
      </c>
      <c r="T26" s="60" t="s">
        <v>2134</v>
      </c>
      <c r="U26" s="90" t="s">
        <v>2135</v>
      </c>
      <c r="V26" s="13"/>
      <c r="W26" s="14">
        <v>1</v>
      </c>
      <c r="X26" s="24"/>
      <c r="Y26" s="14"/>
      <c r="Z26" s="27"/>
    </row>
    <row r="27" spans="1:26" ht="45.75" customHeight="1">
      <c r="A27" s="13" t="s">
        <v>89</v>
      </c>
      <c r="B27" s="13" t="s">
        <v>1172</v>
      </c>
      <c r="C27" s="15" t="s">
        <v>142</v>
      </c>
      <c r="D27" s="13" t="s">
        <v>1276</v>
      </c>
      <c r="E27" s="14" t="s">
        <v>1277</v>
      </c>
      <c r="F27" s="13" t="s">
        <v>1278</v>
      </c>
      <c r="G27" s="32" t="s">
        <v>1980</v>
      </c>
      <c r="H27" s="55"/>
      <c r="I27" s="17"/>
      <c r="J27" s="18"/>
      <c r="K27" s="15" t="s">
        <v>1278</v>
      </c>
      <c r="L27" s="13" t="s">
        <v>147</v>
      </c>
      <c r="M27" s="33" t="s">
        <v>1992</v>
      </c>
      <c r="N27" s="13" t="s">
        <v>1282</v>
      </c>
      <c r="O27" s="82">
        <v>568.48</v>
      </c>
      <c r="P27" s="49">
        <v>16503071.0416</v>
      </c>
      <c r="Q27" s="40">
        <v>947.46</v>
      </c>
      <c r="R27" s="50">
        <v>27504924.8682</v>
      </c>
      <c r="S27" s="41">
        <v>42950</v>
      </c>
      <c r="T27" s="15"/>
      <c r="U27" s="15" t="s">
        <v>1993</v>
      </c>
      <c r="V27" s="86"/>
      <c r="W27" s="86">
        <v>1</v>
      </c>
      <c r="X27" s="313"/>
      <c r="Y27" s="86"/>
      <c r="Z27" s="3"/>
    </row>
    <row r="28" spans="1:26" ht="45.75" customHeight="1">
      <c r="A28" s="13" t="s">
        <v>89</v>
      </c>
      <c r="B28" s="13" t="s">
        <v>1172</v>
      </c>
      <c r="C28" s="15" t="s">
        <v>142</v>
      </c>
      <c r="D28" s="47" t="s">
        <v>1994</v>
      </c>
      <c r="E28" s="60" t="s">
        <v>1995</v>
      </c>
      <c r="F28" s="13" t="s">
        <v>1996</v>
      </c>
      <c r="G28" s="55">
        <v>0</v>
      </c>
      <c r="H28" s="55">
        <v>0</v>
      </c>
      <c r="I28" s="17">
        <v>0</v>
      </c>
      <c r="J28" s="18" t="e">
        <v>#DIV/0!</v>
      </c>
      <c r="K28" s="60" t="s">
        <v>1997</v>
      </c>
      <c r="L28" s="13" t="s">
        <v>147</v>
      </c>
      <c r="M28" s="318" t="s">
        <v>1998</v>
      </c>
      <c r="N28" s="74" t="s">
        <v>197</v>
      </c>
      <c r="O28" s="402">
        <v>563.97</v>
      </c>
      <c r="P28" s="49">
        <v>19496645.929200001</v>
      </c>
      <c r="Q28" s="396">
        <v>939.94</v>
      </c>
      <c r="R28" s="50">
        <v>32494064.178400002</v>
      </c>
      <c r="S28" s="41" t="s">
        <v>1999</v>
      </c>
      <c r="T28" s="15"/>
      <c r="U28" s="48">
        <v>349.66</v>
      </c>
      <c r="V28" s="49">
        <v>12087872.0776</v>
      </c>
      <c r="W28" s="55">
        <v>1</v>
      </c>
      <c r="X28" s="24"/>
      <c r="Y28" s="14"/>
      <c r="Z28" s="27"/>
    </row>
    <row r="29" spans="1:26" ht="54.75" customHeight="1">
      <c r="A29" s="13" t="s">
        <v>89</v>
      </c>
      <c r="B29" s="13" t="s">
        <v>1172</v>
      </c>
      <c r="C29" s="81" t="s">
        <v>142</v>
      </c>
      <c r="D29" s="13" t="s">
        <v>2000</v>
      </c>
      <c r="E29" s="14" t="s">
        <v>2001</v>
      </c>
      <c r="F29" s="13" t="s">
        <v>2002</v>
      </c>
      <c r="G29" s="403"/>
      <c r="H29" s="84"/>
      <c r="I29" s="17">
        <v>0</v>
      </c>
      <c r="J29" s="18" t="e">
        <v>#DIV/0!</v>
      </c>
      <c r="K29" s="15" t="s">
        <v>2002</v>
      </c>
      <c r="L29" s="13" t="s">
        <v>147</v>
      </c>
      <c r="M29" s="13" t="s">
        <v>2003</v>
      </c>
      <c r="N29" s="15" t="s">
        <v>2004</v>
      </c>
      <c r="O29" s="82">
        <v>217.19</v>
      </c>
      <c r="P29" s="49">
        <v>7625753</v>
      </c>
      <c r="Q29" s="40">
        <v>361.99</v>
      </c>
      <c r="R29" s="50">
        <v>12514124.6164</v>
      </c>
      <c r="S29" s="41">
        <v>43098</v>
      </c>
      <c r="T29" s="15"/>
      <c r="U29" s="15" t="s">
        <v>2005</v>
      </c>
      <c r="V29" s="70"/>
      <c r="W29" s="46">
        <v>1</v>
      </c>
      <c r="X29" s="14"/>
      <c r="Y29" s="14"/>
      <c r="Z29" s="27"/>
    </row>
    <row r="30" spans="1:26" ht="37.5" customHeight="1">
      <c r="A30" s="23" t="s">
        <v>29</v>
      </c>
      <c r="B30" s="23" t="s">
        <v>1476</v>
      </c>
      <c r="C30" s="33" t="s">
        <v>32</v>
      </c>
      <c r="D30" s="23" t="s">
        <v>1477</v>
      </c>
      <c r="E30" s="33" t="s">
        <v>1478</v>
      </c>
      <c r="F30" s="33" t="s">
        <v>1479</v>
      </c>
      <c r="G30" s="34"/>
      <c r="H30" s="34"/>
      <c r="I30" s="17"/>
      <c r="J30" s="37" t="e">
        <v>#DIV/0!</v>
      </c>
      <c r="K30" s="710" t="s">
        <v>1481</v>
      </c>
      <c r="L30" s="42">
        <v>44454</v>
      </c>
      <c r="M30" s="13" t="s">
        <v>2136</v>
      </c>
      <c r="N30" s="15" t="s">
        <v>231</v>
      </c>
      <c r="O30" s="13"/>
      <c r="P30" s="34">
        <v>22524754</v>
      </c>
      <c r="Q30" s="40"/>
      <c r="R30" s="411"/>
      <c r="S30" s="14"/>
      <c r="T30" s="14"/>
      <c r="U30" s="14"/>
      <c r="V30" s="314" t="s">
        <v>2137</v>
      </c>
      <c r="W30" s="412">
        <v>1</v>
      </c>
      <c r="X30" s="38" t="s">
        <v>39</v>
      </c>
      <c r="Y30" s="41">
        <v>44454</v>
      </c>
      <c r="Z30" s="27"/>
    </row>
    <row r="31" spans="1:26" ht="34.5" customHeight="1">
      <c r="A31" s="13" t="s">
        <v>89</v>
      </c>
      <c r="B31" s="13" t="s">
        <v>1172</v>
      </c>
      <c r="C31" s="81" t="s">
        <v>142</v>
      </c>
      <c r="D31" s="13" t="s">
        <v>2014</v>
      </c>
      <c r="E31" s="14" t="s">
        <v>2015</v>
      </c>
      <c r="F31" s="13" t="s">
        <v>2016</v>
      </c>
      <c r="G31" s="84">
        <v>0</v>
      </c>
      <c r="H31" s="55">
        <v>0</v>
      </c>
      <c r="I31" s="17">
        <v>0</v>
      </c>
      <c r="J31" s="18" t="e">
        <v>#DIV/0!</v>
      </c>
      <c r="K31" s="15" t="s">
        <v>2017</v>
      </c>
      <c r="L31" s="13" t="s">
        <v>147</v>
      </c>
      <c r="M31" s="13" t="s">
        <v>2018</v>
      </c>
      <c r="N31" s="15" t="s">
        <v>161</v>
      </c>
      <c r="O31" s="82">
        <v>520.23500000000001</v>
      </c>
      <c r="P31" s="49">
        <v>17984711.2346</v>
      </c>
      <c r="Q31" s="40">
        <v>867.05899999999997</v>
      </c>
      <c r="R31" s="50">
        <v>29974541.77124</v>
      </c>
      <c r="S31" s="41">
        <v>44134</v>
      </c>
      <c r="T31" s="15" t="s">
        <v>2019</v>
      </c>
      <c r="U31" s="15" t="s">
        <v>2020</v>
      </c>
      <c r="V31" s="15" t="s">
        <v>1584</v>
      </c>
      <c r="W31" s="55">
        <v>1</v>
      </c>
      <c r="X31" s="24"/>
      <c r="Y31" s="14"/>
      <c r="Z31" s="27"/>
    </row>
    <row r="32" spans="1:26" ht="33" customHeight="1">
      <c r="A32" s="13" t="s">
        <v>139</v>
      </c>
      <c r="B32" s="13" t="s">
        <v>1236</v>
      </c>
      <c r="C32" s="14" t="s">
        <v>318</v>
      </c>
      <c r="D32" s="14" t="s">
        <v>2104</v>
      </c>
      <c r="E32" s="14" t="s">
        <v>2138</v>
      </c>
      <c r="F32" s="13" t="s">
        <v>2139</v>
      </c>
      <c r="G32" s="112"/>
      <c r="H32" s="55">
        <v>0</v>
      </c>
      <c r="I32" s="17">
        <v>0</v>
      </c>
      <c r="J32" s="18" t="e">
        <v>#DIV/0!</v>
      </c>
      <c r="K32" s="15" t="s">
        <v>2140</v>
      </c>
      <c r="L32" s="14"/>
      <c r="M32" s="13" t="s">
        <v>2141</v>
      </c>
      <c r="N32" s="15" t="s">
        <v>263</v>
      </c>
      <c r="O32" s="408">
        <v>533.99</v>
      </c>
      <c r="P32" s="49">
        <v>18460226.536400001</v>
      </c>
      <c r="Q32" s="40">
        <v>889.98</v>
      </c>
      <c r="R32" s="50">
        <v>30766928.992800001</v>
      </c>
      <c r="S32" s="24" t="s">
        <v>323</v>
      </c>
      <c r="T32" s="13" t="s">
        <v>2142</v>
      </c>
      <c r="U32" s="15" t="s">
        <v>2143</v>
      </c>
      <c r="V32" s="13"/>
      <c r="W32" s="14">
        <v>1</v>
      </c>
      <c r="X32" s="24"/>
      <c r="Y32" s="14"/>
      <c r="Z32" s="27"/>
    </row>
    <row r="33" spans="1:26" ht="42" customHeight="1">
      <c r="A33" s="13" t="s">
        <v>139</v>
      </c>
      <c r="B33" s="13" t="s">
        <v>185</v>
      </c>
      <c r="C33" s="13" t="s">
        <v>289</v>
      </c>
      <c r="D33" s="15" t="s">
        <v>142</v>
      </c>
      <c r="E33" s="13" t="s">
        <v>2144</v>
      </c>
      <c r="F33" s="320" t="s">
        <v>2145</v>
      </c>
      <c r="G33" s="13" t="s">
        <v>2146</v>
      </c>
      <c r="H33" s="55"/>
      <c r="I33" s="55">
        <v>0</v>
      </c>
      <c r="J33" s="17">
        <v>0</v>
      </c>
      <c r="K33" s="711" t="e">
        <v>#DIV/0!</v>
      </c>
      <c r="L33" s="13" t="s">
        <v>2146</v>
      </c>
      <c r="M33" s="13" t="s">
        <v>147</v>
      </c>
      <c r="N33" s="45" t="s">
        <v>2147</v>
      </c>
      <c r="O33" s="15" t="s">
        <v>1454</v>
      </c>
      <c r="P33" s="82">
        <v>571.86</v>
      </c>
      <c r="Q33" s="49">
        <v>19769406.069600001</v>
      </c>
      <c r="R33" s="40">
        <v>953.1</v>
      </c>
      <c r="S33" s="50">
        <v>32949010.116</v>
      </c>
      <c r="T33" s="41">
        <v>42950</v>
      </c>
      <c r="U33" s="15" t="s">
        <v>2148</v>
      </c>
      <c r="V33" s="15" t="s">
        <v>2149</v>
      </c>
      <c r="W33" s="14"/>
      <c r="X33" s="24">
        <v>1</v>
      </c>
      <c r="Y33" s="413"/>
      <c r="Z33" s="26"/>
    </row>
    <row r="34" spans="1:26" ht="48" customHeight="1">
      <c r="A34" s="15" t="s">
        <v>139</v>
      </c>
      <c r="B34" s="15" t="s">
        <v>185</v>
      </c>
      <c r="C34" s="13" t="s">
        <v>289</v>
      </c>
      <c r="D34" s="15" t="s">
        <v>318</v>
      </c>
      <c r="E34" s="15" t="s">
        <v>2150</v>
      </c>
      <c r="F34" s="180" t="s">
        <v>2151</v>
      </c>
      <c r="G34" s="261" t="s">
        <v>2152</v>
      </c>
      <c r="H34" s="353"/>
      <c r="I34" s="353"/>
      <c r="J34" s="354">
        <v>0</v>
      </c>
      <c r="K34" s="711" t="e">
        <v>#DIV/0!</v>
      </c>
      <c r="L34" s="318" t="s">
        <v>2153</v>
      </c>
      <c r="M34" s="15" t="s">
        <v>147</v>
      </c>
      <c r="N34" s="318" t="s">
        <v>2154</v>
      </c>
      <c r="O34" s="15" t="s">
        <v>263</v>
      </c>
      <c r="P34" s="408">
        <v>225.59</v>
      </c>
      <c r="Q34" s="49">
        <v>7798727.5124000004</v>
      </c>
      <c r="R34" s="40">
        <v>375.98</v>
      </c>
      <c r="S34" s="50">
        <v>12997763.9528</v>
      </c>
      <c r="T34" s="41">
        <v>42950</v>
      </c>
      <c r="U34" s="320"/>
      <c r="V34" s="15" t="s">
        <v>2155</v>
      </c>
      <c r="W34" s="15"/>
      <c r="X34" s="24">
        <v>1</v>
      </c>
      <c r="Y34" s="24"/>
      <c r="Z34" s="26"/>
    </row>
    <row r="35" spans="1:26" ht="44.25" customHeight="1">
      <c r="A35" s="13" t="s">
        <v>89</v>
      </c>
      <c r="B35" s="13" t="s">
        <v>140</v>
      </c>
      <c r="C35" s="13" t="s">
        <v>155</v>
      </c>
      <c r="D35" s="15" t="s">
        <v>142</v>
      </c>
      <c r="E35" s="47" t="s">
        <v>2021</v>
      </c>
      <c r="F35" s="320" t="s">
        <v>2022</v>
      </c>
      <c r="G35" s="653" t="s">
        <v>2023</v>
      </c>
      <c r="H35" s="321">
        <v>0</v>
      </c>
      <c r="I35" s="321">
        <v>0</v>
      </c>
      <c r="J35" s="17">
        <v>0</v>
      </c>
      <c r="K35" s="711" t="e">
        <v>#DIV/0!</v>
      </c>
      <c r="L35" s="55" t="s">
        <v>2024</v>
      </c>
      <c r="M35" s="13" t="s">
        <v>147</v>
      </c>
      <c r="N35" s="23" t="s">
        <v>2025</v>
      </c>
      <c r="O35" s="15" t="s">
        <v>2026</v>
      </c>
      <c r="P35" s="48">
        <v>869.79899999999998</v>
      </c>
      <c r="Q35" s="49">
        <v>30069264.557640001</v>
      </c>
      <c r="R35" s="56">
        <v>1242.57</v>
      </c>
      <c r="S35" s="50">
        <v>42956092.225199997</v>
      </c>
      <c r="T35" s="25">
        <v>43098</v>
      </c>
      <c r="U35" s="14"/>
      <c r="V35" s="14"/>
      <c r="W35" s="31" t="s">
        <v>2027</v>
      </c>
      <c r="X35" s="57">
        <v>1</v>
      </c>
      <c r="Y35" s="24"/>
      <c r="Z35" s="26"/>
    </row>
    <row r="36" spans="1:26" ht="34.5" customHeight="1">
      <c r="A36" s="13" t="s">
        <v>89</v>
      </c>
      <c r="B36" s="13" t="s">
        <v>185</v>
      </c>
      <c r="C36" s="13" t="s">
        <v>186</v>
      </c>
      <c r="D36" s="15" t="s">
        <v>142</v>
      </c>
      <c r="E36" s="47" t="s">
        <v>2028</v>
      </c>
      <c r="F36" s="15" t="s">
        <v>2029</v>
      </c>
      <c r="G36" s="13" t="s">
        <v>2030</v>
      </c>
      <c r="H36" s="55">
        <v>0</v>
      </c>
      <c r="I36" s="55">
        <v>0</v>
      </c>
      <c r="J36" s="17">
        <v>0</v>
      </c>
      <c r="K36" s="711" t="e">
        <v>#DIV/0!</v>
      </c>
      <c r="L36" s="15" t="s">
        <v>2030</v>
      </c>
      <c r="M36" s="13" t="s">
        <v>147</v>
      </c>
      <c r="N36" s="45" t="s">
        <v>2031</v>
      </c>
      <c r="O36" s="14" t="s">
        <v>168</v>
      </c>
      <c r="P36" s="14">
        <v>206.86</v>
      </c>
      <c r="Q36" s="49">
        <v>7263057</v>
      </c>
      <c r="R36" s="396">
        <v>344.77</v>
      </c>
      <c r="S36" s="50">
        <v>11918823.017199999</v>
      </c>
      <c r="T36" s="41">
        <v>42950</v>
      </c>
      <c r="U36" s="15" t="s">
        <v>2032</v>
      </c>
      <c r="V36" s="15" t="s">
        <v>2033</v>
      </c>
      <c r="W36" s="23" t="s">
        <v>1334</v>
      </c>
      <c r="X36" s="404">
        <v>1</v>
      </c>
      <c r="Y36" s="87"/>
      <c r="Z36" s="26"/>
    </row>
    <row r="37" spans="1:26" ht="75" customHeight="1">
      <c r="A37" s="13" t="s">
        <v>89</v>
      </c>
      <c r="B37" s="13" t="s">
        <v>185</v>
      </c>
      <c r="C37" s="13" t="s">
        <v>186</v>
      </c>
      <c r="D37" s="15" t="s">
        <v>142</v>
      </c>
      <c r="E37" s="13" t="s">
        <v>2034</v>
      </c>
      <c r="F37" s="15" t="s">
        <v>2035</v>
      </c>
      <c r="G37" s="13" t="s">
        <v>2036</v>
      </c>
      <c r="H37" s="55">
        <v>0</v>
      </c>
      <c r="I37" s="55">
        <v>0</v>
      </c>
      <c r="J37" s="17">
        <v>0</v>
      </c>
      <c r="K37" s="711" t="e">
        <v>#DIV/0!</v>
      </c>
      <c r="L37" s="353" t="s">
        <v>2037</v>
      </c>
      <c r="M37" s="13" t="s">
        <v>147</v>
      </c>
      <c r="N37" s="318" t="s">
        <v>2038</v>
      </c>
      <c r="O37" s="14" t="s">
        <v>168</v>
      </c>
      <c r="P37" s="14">
        <v>349.66</v>
      </c>
      <c r="Q37" s="49">
        <v>12087872.0776</v>
      </c>
      <c r="R37" s="396">
        <v>582.77</v>
      </c>
      <c r="S37" s="50">
        <v>20146568.6972</v>
      </c>
      <c r="T37" s="41">
        <v>42950</v>
      </c>
      <c r="U37" s="15"/>
      <c r="V37" s="15"/>
      <c r="W37" s="15" t="s">
        <v>2039</v>
      </c>
      <c r="X37" s="46">
        <v>1</v>
      </c>
      <c r="Y37" s="24"/>
      <c r="Z37" s="26"/>
    </row>
    <row r="38" spans="1:26" ht="78.75" customHeight="1">
      <c r="A38" s="13" t="s">
        <v>89</v>
      </c>
      <c r="B38" s="13" t="s">
        <v>185</v>
      </c>
      <c r="C38" s="13" t="s">
        <v>186</v>
      </c>
      <c r="D38" s="15" t="s">
        <v>142</v>
      </c>
      <c r="E38" s="13" t="s">
        <v>2034</v>
      </c>
      <c r="F38" s="15" t="s">
        <v>2040</v>
      </c>
      <c r="G38" s="13" t="s">
        <v>2036</v>
      </c>
      <c r="H38" s="55"/>
      <c r="I38" s="55"/>
      <c r="J38" s="17"/>
      <c r="K38" s="711"/>
      <c r="L38" s="353" t="s">
        <v>2041</v>
      </c>
      <c r="M38" s="13" t="s">
        <v>147</v>
      </c>
      <c r="N38" s="318" t="s">
        <v>2042</v>
      </c>
      <c r="O38" s="14" t="s">
        <v>168</v>
      </c>
      <c r="P38" s="14">
        <v>478.32</v>
      </c>
      <c r="Q38" s="49">
        <v>16535694.5952</v>
      </c>
      <c r="R38" s="396">
        <v>562.73</v>
      </c>
      <c r="S38" s="50">
        <v>19453778.682800002</v>
      </c>
      <c r="T38" s="41">
        <v>42930</v>
      </c>
      <c r="U38" s="15"/>
      <c r="V38" s="15" t="s">
        <v>2043</v>
      </c>
      <c r="W38" s="15" t="s">
        <v>2044</v>
      </c>
      <c r="X38" s="46">
        <v>1</v>
      </c>
      <c r="Y38" s="24"/>
      <c r="Z38" s="26"/>
    </row>
    <row r="39" spans="1:26" ht="43.5" hidden="1" customHeight="1">
      <c r="A39" s="13" t="s">
        <v>44</v>
      </c>
      <c r="B39" s="13" t="s">
        <v>71</v>
      </c>
      <c r="C39" s="14" t="s">
        <v>72</v>
      </c>
      <c r="D39" s="15" t="s">
        <v>32</v>
      </c>
      <c r="E39" s="13" t="s">
        <v>2175</v>
      </c>
      <c r="F39" s="13" t="s">
        <v>2176</v>
      </c>
      <c r="G39" s="33" t="s">
        <v>2177</v>
      </c>
      <c r="H39" s="34">
        <v>0</v>
      </c>
      <c r="I39" s="34">
        <v>0</v>
      </c>
      <c r="J39" s="17">
        <v>0</v>
      </c>
      <c r="K39" s="712">
        <v>0.85</v>
      </c>
      <c r="L39" s="261" t="s">
        <v>76</v>
      </c>
      <c r="M39" s="189">
        <v>44561</v>
      </c>
      <c r="N39" s="414" t="s">
        <v>2178</v>
      </c>
      <c r="O39" s="15" t="s">
        <v>51</v>
      </c>
      <c r="P39" s="14"/>
      <c r="Q39" s="34">
        <v>0</v>
      </c>
      <c r="R39" s="14"/>
      <c r="S39" s="14"/>
      <c r="T39" s="14"/>
      <c r="U39" s="14"/>
      <c r="V39" s="14"/>
      <c r="W39" s="23" t="s">
        <v>2179</v>
      </c>
      <c r="X39" s="24">
        <v>1</v>
      </c>
      <c r="Y39" s="24" t="s">
        <v>63</v>
      </c>
      <c r="Z39" s="26"/>
    </row>
    <row r="40" spans="1:26" ht="45" customHeight="1">
      <c r="A40" s="13" t="s">
        <v>89</v>
      </c>
      <c r="B40" s="13" t="s">
        <v>185</v>
      </c>
      <c r="C40" s="13" t="s">
        <v>186</v>
      </c>
      <c r="D40" s="81" t="s">
        <v>142</v>
      </c>
      <c r="E40" s="13" t="s">
        <v>2053</v>
      </c>
      <c r="F40" s="14" t="s">
        <v>2054</v>
      </c>
      <c r="G40" s="13" t="s">
        <v>2055</v>
      </c>
      <c r="H40" s="84">
        <v>0</v>
      </c>
      <c r="I40" s="55">
        <v>0</v>
      </c>
      <c r="J40" s="17">
        <v>0</v>
      </c>
      <c r="K40" s="711" t="e">
        <v>#DIV/0!</v>
      </c>
      <c r="L40" s="13" t="s">
        <v>2056</v>
      </c>
      <c r="M40" s="13" t="s">
        <v>147</v>
      </c>
      <c r="N40" s="13" t="s">
        <v>2057</v>
      </c>
      <c r="O40" s="15" t="s">
        <v>2058</v>
      </c>
      <c r="P40" s="82">
        <v>375.42</v>
      </c>
      <c r="Q40" s="49">
        <v>12978404.551200001</v>
      </c>
      <c r="R40" s="40">
        <v>625.70000000000005</v>
      </c>
      <c r="S40" s="50">
        <v>21630674.252</v>
      </c>
      <c r="T40" s="41">
        <v>44377</v>
      </c>
      <c r="U40" s="15" t="s">
        <v>2059</v>
      </c>
      <c r="V40" s="15" t="s">
        <v>2060</v>
      </c>
      <c r="W40" s="70" t="s">
        <v>2061</v>
      </c>
      <c r="X40" s="46">
        <v>1</v>
      </c>
      <c r="Y40" s="14"/>
    </row>
    <row r="41" spans="1:26" ht="88.5" customHeight="1">
      <c r="A41" s="13" t="s">
        <v>89</v>
      </c>
      <c r="B41" s="13" t="s">
        <v>185</v>
      </c>
      <c r="C41" s="13" t="s">
        <v>186</v>
      </c>
      <c r="D41" s="81" t="s">
        <v>142</v>
      </c>
      <c r="E41" s="13" t="s">
        <v>2069</v>
      </c>
      <c r="F41" s="14" t="s">
        <v>2070</v>
      </c>
      <c r="G41" s="13" t="s">
        <v>2071</v>
      </c>
      <c r="H41" s="403">
        <v>0</v>
      </c>
      <c r="I41" s="55">
        <v>0</v>
      </c>
      <c r="J41" s="17">
        <v>0</v>
      </c>
      <c r="K41" s="711" t="e">
        <v>#DIV/0!</v>
      </c>
      <c r="L41" s="13" t="s">
        <v>2072</v>
      </c>
      <c r="M41" s="13" t="s">
        <v>147</v>
      </c>
      <c r="N41" s="13" t="s">
        <v>2073</v>
      </c>
      <c r="O41" s="15" t="s">
        <v>217</v>
      </c>
      <c r="P41" s="82">
        <v>3226.66</v>
      </c>
      <c r="Q41" s="49">
        <v>111546797.7976</v>
      </c>
      <c r="R41" s="40">
        <v>5377.77</v>
      </c>
      <c r="S41" s="50">
        <v>185911444.89720002</v>
      </c>
      <c r="T41" s="41">
        <v>43644</v>
      </c>
      <c r="U41" s="15"/>
      <c r="V41" s="15"/>
      <c r="W41" s="70"/>
      <c r="X41" s="55">
        <v>1</v>
      </c>
      <c r="Y41" s="14"/>
    </row>
    <row r="42" spans="1:26" ht="67.5" customHeight="1">
      <c r="A42" s="13" t="s">
        <v>89</v>
      </c>
      <c r="B42" s="13" t="s">
        <v>185</v>
      </c>
      <c r="C42" s="13" t="s">
        <v>186</v>
      </c>
      <c r="D42" s="81" t="s">
        <v>142</v>
      </c>
      <c r="E42" s="13" t="s">
        <v>2069</v>
      </c>
      <c r="F42" s="14" t="s">
        <v>2070</v>
      </c>
      <c r="G42" s="13" t="s">
        <v>2071</v>
      </c>
      <c r="H42" s="84"/>
      <c r="I42" s="55"/>
      <c r="J42" s="17">
        <v>0</v>
      </c>
      <c r="K42" s="711" t="e">
        <v>#DIV/0!</v>
      </c>
      <c r="L42" s="13" t="s">
        <v>2072</v>
      </c>
      <c r="M42" s="13" t="s">
        <v>147</v>
      </c>
      <c r="N42" s="13" t="s">
        <v>2074</v>
      </c>
      <c r="O42" s="15" t="s">
        <v>217</v>
      </c>
      <c r="P42" s="82">
        <v>598.41999999999996</v>
      </c>
      <c r="Q42" s="49">
        <v>20687594.8312</v>
      </c>
      <c r="R42" s="40">
        <v>997.37</v>
      </c>
      <c r="S42" s="50">
        <v>34479439.953199998</v>
      </c>
      <c r="T42" s="41">
        <v>44742</v>
      </c>
      <c r="U42" s="15"/>
      <c r="V42" s="15"/>
      <c r="W42" s="70"/>
      <c r="X42" s="55">
        <v>1</v>
      </c>
      <c r="Y42" s="14"/>
    </row>
    <row r="43" spans="1:26" ht="33" customHeight="1">
      <c r="A43" s="13" t="s">
        <v>89</v>
      </c>
      <c r="B43" s="13" t="s">
        <v>140</v>
      </c>
      <c r="C43" s="13" t="s">
        <v>155</v>
      </c>
      <c r="D43" s="15" t="s">
        <v>142</v>
      </c>
      <c r="E43" s="13" t="s">
        <v>2086</v>
      </c>
      <c r="F43" s="15" t="s">
        <v>2087</v>
      </c>
      <c r="G43" s="13" t="s">
        <v>2088</v>
      </c>
      <c r="H43" s="682">
        <v>0</v>
      </c>
      <c r="I43" s="55">
        <v>0</v>
      </c>
      <c r="J43" s="17">
        <v>0</v>
      </c>
      <c r="K43" s="711" t="e">
        <v>#DIV/0!</v>
      </c>
      <c r="L43" s="62" t="s">
        <v>2089</v>
      </c>
      <c r="M43" s="13" t="s">
        <v>147</v>
      </c>
      <c r="N43" s="23" t="s">
        <v>2090</v>
      </c>
      <c r="O43" s="15" t="s">
        <v>1215</v>
      </c>
      <c r="P43" s="683">
        <v>2528.75</v>
      </c>
      <c r="Q43" s="49">
        <v>87419797.849999994</v>
      </c>
      <c r="R43" s="684">
        <v>3161</v>
      </c>
      <c r="S43" s="50">
        <v>109276907.96000001</v>
      </c>
      <c r="T43" s="54">
        <v>42480</v>
      </c>
      <c r="U43" s="13"/>
      <c r="V43" s="14"/>
      <c r="W43" s="117" t="s">
        <v>2091</v>
      </c>
      <c r="X43" s="23">
        <v>1</v>
      </c>
      <c r="Y43" s="38"/>
      <c r="Z43" s="27"/>
    </row>
    <row r="44" spans="1:26" ht="34.5" customHeight="1">
      <c r="A44" s="13" t="s">
        <v>89</v>
      </c>
      <c r="B44" s="13" t="s">
        <v>185</v>
      </c>
      <c r="C44" s="13" t="s">
        <v>186</v>
      </c>
      <c r="D44" s="81" t="s">
        <v>142</v>
      </c>
      <c r="E44" s="13" t="s">
        <v>2092</v>
      </c>
      <c r="F44" s="14" t="s">
        <v>2093</v>
      </c>
      <c r="G44" s="13" t="s">
        <v>2094</v>
      </c>
      <c r="H44" s="84">
        <v>0</v>
      </c>
      <c r="I44" s="55">
        <v>0</v>
      </c>
      <c r="J44" s="17">
        <v>0</v>
      </c>
      <c r="K44" s="711" t="e">
        <v>#DIV/0!</v>
      </c>
      <c r="L44" s="13" t="s">
        <v>2094</v>
      </c>
      <c r="M44" s="13" t="s">
        <v>147</v>
      </c>
      <c r="N44" s="13" t="s">
        <v>2095</v>
      </c>
      <c r="O44" s="15" t="s">
        <v>1215</v>
      </c>
      <c r="P44" s="82">
        <v>4785.8999999999996</v>
      </c>
      <c r="Q44" s="49">
        <v>165450285.92399999</v>
      </c>
      <c r="R44" s="40">
        <v>7976.5</v>
      </c>
      <c r="S44" s="50">
        <v>275750476.54000002</v>
      </c>
      <c r="T44" s="41">
        <v>44469</v>
      </c>
      <c r="U44" s="15" t="s">
        <v>2096</v>
      </c>
      <c r="V44" s="15" t="s">
        <v>2097</v>
      </c>
      <c r="W44" s="70" t="s">
        <v>2098</v>
      </c>
      <c r="X44" s="46">
        <v>1</v>
      </c>
      <c r="Y44" s="14"/>
    </row>
    <row r="45" spans="1:26" s="27" customFormat="1" ht="36.75" customHeight="1">
      <c r="A45" s="13" t="s">
        <v>44</v>
      </c>
      <c r="B45" s="13" t="s">
        <v>71</v>
      </c>
      <c r="C45" s="14" t="s">
        <v>72</v>
      </c>
      <c r="D45" s="15" t="s">
        <v>32</v>
      </c>
      <c r="E45" s="13" t="s">
        <v>83</v>
      </c>
      <c r="F45" s="13" t="s">
        <v>84</v>
      </c>
      <c r="G45" s="33" t="s">
        <v>85</v>
      </c>
      <c r="H45" s="34"/>
      <c r="I45" s="34"/>
      <c r="J45" s="17">
        <f>IF(Q45&gt;I45,I45,Q45)</f>
        <v>0</v>
      </c>
      <c r="K45" s="712">
        <v>0.85</v>
      </c>
      <c r="L45" s="19" t="s">
        <v>86</v>
      </c>
      <c r="M45" s="20">
        <v>44985</v>
      </c>
      <c r="N45" s="21" t="s">
        <v>77</v>
      </c>
      <c r="O45" s="15" t="s">
        <v>87</v>
      </c>
      <c r="P45" s="14"/>
      <c r="Q45" s="34">
        <f>+I45*K45</f>
        <v>0</v>
      </c>
      <c r="R45" s="14"/>
      <c r="S45" s="14"/>
      <c r="T45" s="23"/>
      <c r="U45" s="14"/>
      <c r="V45" s="14"/>
      <c r="W45" s="23" t="s">
        <v>88</v>
      </c>
      <c r="X45" s="24">
        <v>1</v>
      </c>
      <c r="Y45" s="24" t="s">
        <v>78</v>
      </c>
      <c r="Z45" s="25">
        <v>44928</v>
      </c>
    </row>
    <row r="46" spans="1:26" s="27" customFormat="1" ht="39" customHeight="1">
      <c r="A46" s="13" t="s">
        <v>89</v>
      </c>
      <c r="B46" s="13" t="s">
        <v>140</v>
      </c>
      <c r="C46" s="13" t="s">
        <v>155</v>
      </c>
      <c r="D46" s="15" t="s">
        <v>142</v>
      </c>
      <c r="E46" s="47" t="s">
        <v>156</v>
      </c>
      <c r="F46" s="15" t="s">
        <v>157</v>
      </c>
      <c r="G46" s="13" t="s">
        <v>158</v>
      </c>
      <c r="H46" s="55">
        <v>0</v>
      </c>
      <c r="I46" s="55">
        <v>0</v>
      </c>
      <c r="J46" s="17">
        <f>IF(Q46&gt;I46,I46,Q46)</f>
        <v>0</v>
      </c>
      <c r="K46" s="711" t="e">
        <f>+J46/I46</f>
        <v>#DIV/0!</v>
      </c>
      <c r="L46" s="46" t="s">
        <v>159</v>
      </c>
      <c r="M46" s="13" t="s">
        <v>147</v>
      </c>
      <c r="N46" s="23" t="s">
        <v>160</v>
      </c>
      <c r="O46" s="15" t="s">
        <v>161</v>
      </c>
      <c r="P46" s="49">
        <v>5047</v>
      </c>
      <c r="Q46" s="49">
        <f>+P46*Dato!$C$4</f>
        <v>193889034.43000001</v>
      </c>
      <c r="R46" s="56">
        <v>6145</v>
      </c>
      <c r="S46" s="50">
        <f>+R46*Dato!$C$4</f>
        <v>236070560.05000001</v>
      </c>
      <c r="T46" s="41">
        <v>42522</v>
      </c>
      <c r="U46" s="14"/>
      <c r="V46" s="14"/>
      <c r="W46" s="14"/>
      <c r="X46" s="51">
        <v>1</v>
      </c>
      <c r="Y46" s="24"/>
      <c r="Z46" s="14"/>
    </row>
    <row r="47" spans="1:26" s="27" customFormat="1" ht="33.75" customHeight="1">
      <c r="A47" s="13" t="s">
        <v>139</v>
      </c>
      <c r="B47" s="13" t="s">
        <v>140</v>
      </c>
      <c r="C47" s="13" t="s">
        <v>141</v>
      </c>
      <c r="D47" s="15" t="s">
        <v>142</v>
      </c>
      <c r="E47" s="13" t="s">
        <v>143</v>
      </c>
      <c r="F47" s="33" t="s">
        <v>151</v>
      </c>
      <c r="G47" s="33" t="s">
        <v>152</v>
      </c>
      <c r="H47" s="52"/>
      <c r="I47" s="52"/>
      <c r="J47" s="17">
        <v>0</v>
      </c>
      <c r="K47" s="711" t="e">
        <f>+J47/I47</f>
        <v>#DIV/0!</v>
      </c>
      <c r="L47" s="46" t="s">
        <v>153</v>
      </c>
      <c r="M47" s="13" t="s">
        <v>147</v>
      </c>
      <c r="N47" s="14"/>
      <c r="O47" s="15" t="s">
        <v>51</v>
      </c>
      <c r="P47" s="14"/>
      <c r="Q47" s="14"/>
      <c r="R47" s="14"/>
      <c r="S47" s="14"/>
      <c r="T47" s="14"/>
      <c r="U47" s="14"/>
      <c r="V47" s="14"/>
      <c r="W47" s="14"/>
      <c r="X47" s="14"/>
      <c r="Y47" s="14"/>
      <c r="Z47" s="54"/>
    </row>
    <row r="48" spans="1:26" ht="43.5" customHeight="1">
      <c r="A48" s="13" t="s">
        <v>89</v>
      </c>
      <c r="B48" s="13" t="s">
        <v>185</v>
      </c>
      <c r="C48" s="13" t="s">
        <v>186</v>
      </c>
      <c r="D48" s="81" t="s">
        <v>142</v>
      </c>
      <c r="E48" s="13" t="s">
        <v>2062</v>
      </c>
      <c r="F48" s="14" t="s">
        <v>2063</v>
      </c>
      <c r="G48" s="13" t="s">
        <v>2064</v>
      </c>
      <c r="H48" s="84">
        <v>0</v>
      </c>
      <c r="I48" s="55">
        <v>0</v>
      </c>
      <c r="J48" s="17">
        <f>IF(Q48&gt;I48,I48,Q48)</f>
        <v>0</v>
      </c>
      <c r="K48" s="711" t="e">
        <f>+J48/I48</f>
        <v>#DIV/0!</v>
      </c>
      <c r="L48" s="13" t="s">
        <v>2064</v>
      </c>
      <c r="M48" s="13" t="s">
        <v>147</v>
      </c>
      <c r="N48" s="13" t="s">
        <v>2065</v>
      </c>
      <c r="O48" s="15" t="s">
        <v>217</v>
      </c>
      <c r="P48" s="82">
        <v>734.81</v>
      </c>
      <c r="Q48" s="49">
        <f>+P48*Dato!$C$4</f>
        <v>28228967.9789</v>
      </c>
      <c r="R48" s="40">
        <v>1224.69</v>
      </c>
      <c r="S48" s="50">
        <f>+R48*Dato!$C$4</f>
        <v>47048536.076100007</v>
      </c>
      <c r="T48" s="41">
        <v>44926</v>
      </c>
      <c r="U48" s="15" t="s">
        <v>2066</v>
      </c>
      <c r="V48" s="15" t="s">
        <v>2067</v>
      </c>
      <c r="W48" s="70" t="s">
        <v>2068</v>
      </c>
      <c r="X48" s="46">
        <v>1</v>
      </c>
      <c r="Y48" s="14"/>
      <c r="Z48" s="276"/>
    </row>
    <row r="49" spans="1:26" s="27" customFormat="1" ht="38.25" customHeight="1">
      <c r="A49" s="13" t="s">
        <v>97</v>
      </c>
      <c r="B49" s="13" t="s">
        <v>98</v>
      </c>
      <c r="C49" s="13" t="s">
        <v>99</v>
      </c>
      <c r="D49" s="15" t="s">
        <v>32</v>
      </c>
      <c r="E49" s="13" t="s">
        <v>126</v>
      </c>
      <c r="F49" s="13" t="s">
        <v>127</v>
      </c>
      <c r="G49" s="13" t="s">
        <v>128</v>
      </c>
      <c r="H49" s="16"/>
      <c r="I49" s="16"/>
      <c r="J49" s="17"/>
      <c r="K49" s="710">
        <v>0.8</v>
      </c>
      <c r="L49" s="23" t="s">
        <v>103</v>
      </c>
      <c r="M49" s="20">
        <v>45435</v>
      </c>
      <c r="N49" s="13" t="s">
        <v>129</v>
      </c>
      <c r="O49" s="15" t="s">
        <v>51</v>
      </c>
      <c r="P49" s="13"/>
      <c r="Q49" s="34">
        <f>+I49*K49</f>
        <v>0</v>
      </c>
      <c r="R49" s="40"/>
      <c r="S49" s="14"/>
      <c r="T49" s="14"/>
      <c r="U49" s="14"/>
      <c r="V49" s="14" t="s">
        <v>2601</v>
      </c>
      <c r="W49" s="43" t="s">
        <v>2528</v>
      </c>
      <c r="X49" s="24">
        <v>1</v>
      </c>
      <c r="Y49" s="38" t="s">
        <v>130</v>
      </c>
      <c r="Z49" s="44">
        <v>45051</v>
      </c>
    </row>
    <row r="50" spans="1:26" s="27" customFormat="1" ht="44.25" customHeight="1">
      <c r="A50" s="13" t="s">
        <v>89</v>
      </c>
      <c r="B50" s="13" t="s">
        <v>185</v>
      </c>
      <c r="C50" s="13" t="s">
        <v>186</v>
      </c>
      <c r="D50" s="81" t="s">
        <v>142</v>
      </c>
      <c r="E50" s="13" t="s">
        <v>208</v>
      </c>
      <c r="F50" s="14" t="s">
        <v>209</v>
      </c>
      <c r="G50" s="13" t="s">
        <v>210</v>
      </c>
      <c r="H50" s="55">
        <v>0</v>
      </c>
      <c r="I50" s="55">
        <v>0</v>
      </c>
      <c r="J50" s="17">
        <f>IF(Q50&gt;I50,I50,Q50)</f>
        <v>0</v>
      </c>
      <c r="K50" s="711" t="e">
        <f>+J50/I50</f>
        <v>#DIV/0!</v>
      </c>
      <c r="L50" s="13" t="s">
        <v>210</v>
      </c>
      <c r="M50" s="13" t="s">
        <v>147</v>
      </c>
      <c r="N50" s="13" t="s">
        <v>211</v>
      </c>
      <c r="O50" s="15" t="s">
        <v>161</v>
      </c>
      <c r="P50" s="82">
        <v>393.04</v>
      </c>
      <c r="Q50" s="49">
        <f>+P50*Dato!$C$4</f>
        <v>15099295.837600002</v>
      </c>
      <c r="R50" s="40">
        <v>655.07000000000005</v>
      </c>
      <c r="S50" s="50">
        <f>+R50*Dato!$C$4</f>
        <v>25165621.118300002</v>
      </c>
      <c r="T50" s="41">
        <v>44926</v>
      </c>
      <c r="U50" s="15" t="s">
        <v>212</v>
      </c>
      <c r="V50" s="15" t="s">
        <v>213</v>
      </c>
      <c r="W50" s="70"/>
      <c r="X50" s="46"/>
      <c r="Y50" s="24"/>
      <c r="Z50" s="14"/>
    </row>
    <row r="51" spans="1:26" ht="65.25" customHeight="1">
      <c r="A51" s="13" t="s">
        <v>89</v>
      </c>
      <c r="B51" s="13" t="s">
        <v>185</v>
      </c>
      <c r="C51" s="13" t="s">
        <v>186</v>
      </c>
      <c r="D51" s="81" t="s">
        <v>142</v>
      </c>
      <c r="E51" s="14" t="s">
        <v>2742</v>
      </c>
      <c r="F51" s="14" t="s">
        <v>2739</v>
      </c>
      <c r="G51" s="13" t="s">
        <v>2741</v>
      </c>
      <c r="H51" s="84">
        <v>0</v>
      </c>
      <c r="I51" s="55">
        <v>0</v>
      </c>
      <c r="J51" s="17">
        <f>IF(Q51&gt;I51,I51,Q51)</f>
        <v>0</v>
      </c>
      <c r="K51" s="711" t="e">
        <f>+J51/I51</f>
        <v>#DIV/0!</v>
      </c>
      <c r="L51" s="13" t="s">
        <v>2741</v>
      </c>
      <c r="M51" s="13" t="s">
        <v>147</v>
      </c>
      <c r="N51" s="13" t="s">
        <v>2757</v>
      </c>
      <c r="O51" s="15" t="s">
        <v>217</v>
      </c>
      <c r="P51" s="82">
        <v>1117.57</v>
      </c>
      <c r="Q51" s="49">
        <f>+P51*Dato!$C$4</f>
        <v>42933340.243299998</v>
      </c>
      <c r="R51" s="40">
        <v>1596.53</v>
      </c>
      <c r="S51" s="50">
        <f>+R51*Dato!$C$4</f>
        <v>61333398.085700005</v>
      </c>
      <c r="T51" s="41">
        <v>45077</v>
      </c>
      <c r="U51" s="15" t="s">
        <v>2759</v>
      </c>
      <c r="V51" s="15" t="s">
        <v>2758</v>
      </c>
      <c r="W51" s="69"/>
      <c r="X51" s="46">
        <v>1</v>
      </c>
      <c r="Y51" s="14"/>
      <c r="Z51" s="276"/>
    </row>
    <row r="52" spans="1:26" s="27" customFormat="1" ht="30" customHeight="1">
      <c r="A52" s="13" t="s">
        <v>139</v>
      </c>
      <c r="B52" s="13" t="s">
        <v>140</v>
      </c>
      <c r="C52" s="13" t="s">
        <v>141</v>
      </c>
      <c r="D52" s="15" t="s">
        <v>142</v>
      </c>
      <c r="E52" s="13" t="s">
        <v>143</v>
      </c>
      <c r="F52" s="33" t="s">
        <v>144</v>
      </c>
      <c r="G52" s="23" t="s">
        <v>145</v>
      </c>
      <c r="H52" s="16"/>
      <c r="I52" s="16"/>
      <c r="J52" s="17">
        <f>IF(Q52&gt;I52,I52,Q52)</f>
        <v>0</v>
      </c>
      <c r="K52" s="711" t="e">
        <f>+J52/I52</f>
        <v>#DIV/0!</v>
      </c>
      <c r="L52" s="46" t="s">
        <v>153</v>
      </c>
      <c r="M52" s="13" t="s">
        <v>147</v>
      </c>
      <c r="N52" s="13" t="s">
        <v>154</v>
      </c>
      <c r="O52" s="15" t="s">
        <v>51</v>
      </c>
      <c r="P52" s="48">
        <v>4278</v>
      </c>
      <c r="Q52" s="49">
        <f>+P52*Dato!$C$4</f>
        <v>164346599.82000002</v>
      </c>
      <c r="R52" s="53">
        <v>6112</v>
      </c>
      <c r="S52" s="50">
        <f>+R52*Dato!$C$4</f>
        <v>234802809.28</v>
      </c>
      <c r="T52" s="41">
        <v>42703</v>
      </c>
      <c r="U52" s="14"/>
      <c r="V52" s="14"/>
      <c r="W52" s="14"/>
      <c r="X52" s="51">
        <v>1</v>
      </c>
      <c r="Y52" s="38" t="s">
        <v>150</v>
      </c>
      <c r="Z52" s="14"/>
    </row>
    <row r="53" spans="1:26" s="27" customFormat="1" ht="31.5" customHeight="1">
      <c r="A53" s="13" t="s">
        <v>139</v>
      </c>
      <c r="B53" s="13" t="s">
        <v>185</v>
      </c>
      <c r="C53" s="13" t="s">
        <v>289</v>
      </c>
      <c r="D53" s="14" t="s">
        <v>318</v>
      </c>
      <c r="E53" s="13" t="s">
        <v>326</v>
      </c>
      <c r="F53" s="13" t="s">
        <v>327</v>
      </c>
      <c r="G53" s="13" t="s">
        <v>328</v>
      </c>
      <c r="H53" s="17"/>
      <c r="I53" s="55">
        <v>0</v>
      </c>
      <c r="J53" s="17">
        <v>0</v>
      </c>
      <c r="K53" s="711" t="e">
        <f>+J53/I53</f>
        <v>#DIV/0!</v>
      </c>
      <c r="L53" s="13" t="s">
        <v>328</v>
      </c>
      <c r="M53" s="42">
        <v>44982</v>
      </c>
      <c r="N53" s="13" t="s">
        <v>329</v>
      </c>
      <c r="O53" s="15" t="s">
        <v>263</v>
      </c>
      <c r="P53" s="93">
        <v>500.77</v>
      </c>
      <c r="Q53" s="49">
        <f>+P53*Dato!$C$4</f>
        <v>19237925.851300001</v>
      </c>
      <c r="R53" s="40">
        <v>834.63</v>
      </c>
      <c r="S53" s="50">
        <f>+R53*Dato!$C$4</f>
        <v>32063721.9747</v>
      </c>
      <c r="T53" s="24" t="s">
        <v>323</v>
      </c>
      <c r="U53" s="13" t="s">
        <v>330</v>
      </c>
      <c r="V53" s="15" t="s">
        <v>331</v>
      </c>
      <c r="W53" s="13"/>
      <c r="X53" s="24">
        <v>1</v>
      </c>
      <c r="Y53" s="24"/>
      <c r="Z53" s="14"/>
    </row>
    <row r="54" spans="1:26" s="27" customFormat="1" ht="39" customHeight="1">
      <c r="A54" s="13" t="s">
        <v>139</v>
      </c>
      <c r="B54" s="13" t="s">
        <v>185</v>
      </c>
      <c r="C54" s="13" t="s">
        <v>289</v>
      </c>
      <c r="D54" s="15" t="s">
        <v>142</v>
      </c>
      <c r="E54" s="13" t="s">
        <v>332</v>
      </c>
      <c r="F54" s="33" t="s">
        <v>333</v>
      </c>
      <c r="G54" s="13" t="s">
        <v>334</v>
      </c>
      <c r="H54" s="16"/>
      <c r="I54" s="55"/>
      <c r="J54" s="17">
        <f>IF(Q54&gt;I54,I54,Q54)</f>
        <v>0</v>
      </c>
      <c r="K54" s="711" t="e">
        <f>+J54/I54</f>
        <v>#DIV/0!</v>
      </c>
      <c r="L54" s="23" t="s">
        <v>335</v>
      </c>
      <c r="M54" s="13" t="s">
        <v>147</v>
      </c>
      <c r="N54" s="90" t="s">
        <v>336</v>
      </c>
      <c r="O54" s="15" t="s">
        <v>263</v>
      </c>
      <c r="P54" s="93">
        <v>471.57</v>
      </c>
      <c r="Q54" s="49">
        <f>+P54*Dato!$C$4</f>
        <v>18116158.5033</v>
      </c>
      <c r="R54" s="40">
        <v>785.95899999999995</v>
      </c>
      <c r="S54" s="50">
        <f>+R54*Dato!$C$4</f>
        <v>30193943.255709998</v>
      </c>
      <c r="T54" s="41">
        <v>43707</v>
      </c>
      <c r="U54" s="13" t="s">
        <v>337</v>
      </c>
      <c r="V54" s="13" t="s">
        <v>338</v>
      </c>
      <c r="W54" s="14"/>
      <c r="X54" s="51">
        <v>1</v>
      </c>
      <c r="Y54" s="24"/>
      <c r="Z54" s="14"/>
    </row>
    <row r="55" spans="1:26" s="27" customFormat="1" ht="41.25" customHeight="1">
      <c r="A55" s="13" t="s">
        <v>89</v>
      </c>
      <c r="B55" s="13" t="s">
        <v>140</v>
      </c>
      <c r="C55" s="13" t="s">
        <v>2929</v>
      </c>
      <c r="D55" s="15" t="s">
        <v>162</v>
      </c>
      <c r="E55" s="47" t="s">
        <v>163</v>
      </c>
      <c r="F55" s="15" t="s">
        <v>2737</v>
      </c>
      <c r="G55" s="13" t="s">
        <v>2749</v>
      </c>
      <c r="H55" s="58"/>
      <c r="I55" s="58"/>
      <c r="J55" s="17"/>
      <c r="K55" s="711">
        <v>1</v>
      </c>
      <c r="L55" s="46" t="s">
        <v>166</v>
      </c>
      <c r="M55" s="13" t="s">
        <v>147</v>
      </c>
      <c r="N55" s="23" t="s">
        <v>2772</v>
      </c>
      <c r="O55" s="15" t="s">
        <v>168</v>
      </c>
      <c r="P55" s="96">
        <v>68464</v>
      </c>
      <c r="Q55" s="49">
        <f>+P55*Dato!$C$4</f>
        <v>2630160264.1600003</v>
      </c>
      <c r="R55" s="56">
        <v>97806</v>
      </c>
      <c r="S55" s="50">
        <f>+R55*Dato!$C$4</f>
        <v>3757382782.1400003</v>
      </c>
      <c r="T55" s="25">
        <v>45022</v>
      </c>
      <c r="U55" s="14"/>
      <c r="V55" s="14"/>
      <c r="W55" s="13" t="s">
        <v>2880</v>
      </c>
      <c r="X55" s="59">
        <v>1</v>
      </c>
      <c r="Y55" s="24"/>
      <c r="Z55" s="14"/>
    </row>
    <row r="56" spans="1:26" ht="38.25" customHeight="1">
      <c r="A56" s="13" t="s">
        <v>89</v>
      </c>
      <c r="B56" s="13" t="s">
        <v>185</v>
      </c>
      <c r="C56" s="13" t="s">
        <v>186</v>
      </c>
      <c r="D56" s="81" t="s">
        <v>142</v>
      </c>
      <c r="E56" s="13" t="s">
        <v>214</v>
      </c>
      <c r="F56" s="14" t="s">
        <v>215</v>
      </c>
      <c r="G56" s="13" t="s">
        <v>216</v>
      </c>
      <c r="H56" s="84">
        <v>0</v>
      </c>
      <c r="I56" s="55">
        <v>0</v>
      </c>
      <c r="J56" s="17">
        <f>IF(Q56&gt;I56,I56,Q56)</f>
        <v>0</v>
      </c>
      <c r="K56" s="711" t="e">
        <f>+J56/I56</f>
        <v>#DIV/0!</v>
      </c>
      <c r="L56" s="13" t="s">
        <v>216</v>
      </c>
      <c r="M56" s="13" t="s">
        <v>147</v>
      </c>
      <c r="N56" s="13" t="s">
        <v>2561</v>
      </c>
      <c r="O56" s="15" t="s">
        <v>217</v>
      </c>
      <c r="P56" s="82">
        <v>5981.03</v>
      </c>
      <c r="Q56" s="49">
        <f>+P56*Dato!$C$4</f>
        <v>229771375.39070001</v>
      </c>
      <c r="R56" s="40">
        <v>9968.39</v>
      </c>
      <c r="S56" s="50">
        <f>+R56*Dato!$C$4</f>
        <v>382952548.42909998</v>
      </c>
      <c r="T56" s="41">
        <v>44926</v>
      </c>
      <c r="U56" s="15" t="s">
        <v>218</v>
      </c>
      <c r="V56" s="15" t="s">
        <v>219</v>
      </c>
      <c r="W56" s="70" t="s">
        <v>220</v>
      </c>
      <c r="X56" s="46">
        <v>1</v>
      </c>
      <c r="Y56" s="14"/>
      <c r="Z56" s="14"/>
    </row>
    <row r="57" spans="1:26" s="27" customFormat="1" ht="27" customHeight="1">
      <c r="A57" s="13" t="s">
        <v>139</v>
      </c>
      <c r="B57" s="13" t="s">
        <v>185</v>
      </c>
      <c r="C57" s="13" t="s">
        <v>289</v>
      </c>
      <c r="D57" s="15" t="s">
        <v>142</v>
      </c>
      <c r="E57" s="13" t="s">
        <v>339</v>
      </c>
      <c r="F57" s="33" t="s">
        <v>340</v>
      </c>
      <c r="G57" s="23" t="s">
        <v>341</v>
      </c>
      <c r="H57" s="16"/>
      <c r="I57" s="55"/>
      <c r="J57" s="17">
        <f>IF(Q57&gt;I57,I57,Q57)</f>
        <v>0</v>
      </c>
      <c r="K57" s="711" t="e">
        <f>+J57/I57</f>
        <v>#DIV/0!</v>
      </c>
      <c r="L57" s="23" t="s">
        <v>341</v>
      </c>
      <c r="M57" s="13" t="s">
        <v>147</v>
      </c>
      <c r="N57" s="90" t="s">
        <v>342</v>
      </c>
      <c r="O57" s="15" t="s">
        <v>263</v>
      </c>
      <c r="P57" s="93">
        <v>261.36</v>
      </c>
      <c r="Q57" s="49">
        <f>+P57*Dato!$C$4</f>
        <v>10040586.0984</v>
      </c>
      <c r="R57" s="40">
        <v>435.6</v>
      </c>
      <c r="S57" s="50">
        <f>+R57*Dato!$C$4</f>
        <v>16734310.164000003</v>
      </c>
      <c r="T57" s="41">
        <v>44561</v>
      </c>
      <c r="U57" s="13" t="s">
        <v>343</v>
      </c>
      <c r="V57" s="13" t="s">
        <v>344</v>
      </c>
      <c r="W57" s="14"/>
      <c r="X57" s="51">
        <v>1</v>
      </c>
      <c r="Y57" s="24"/>
      <c r="Z57" s="14"/>
    </row>
    <row r="58" spans="1:26" s="497" customFormat="1" ht="51" customHeight="1">
      <c r="A58" s="13" t="s">
        <v>89</v>
      </c>
      <c r="B58" s="13" t="s">
        <v>185</v>
      </c>
      <c r="C58" s="13" t="s">
        <v>186</v>
      </c>
      <c r="D58" s="81" t="s">
        <v>142</v>
      </c>
      <c r="E58" s="13" t="s">
        <v>2437</v>
      </c>
      <c r="F58" s="14" t="s">
        <v>2438</v>
      </c>
      <c r="G58" s="13" t="s">
        <v>3288</v>
      </c>
      <c r="H58" s="85">
        <v>0</v>
      </c>
      <c r="I58" s="55">
        <v>0</v>
      </c>
      <c r="J58" s="17">
        <f>IF(Q58&gt;I58,I58,Q58)</f>
        <v>0</v>
      </c>
      <c r="K58" s="18" t="e">
        <f>+J58/I58</f>
        <v>#DIV/0!</v>
      </c>
      <c r="L58" s="13" t="s">
        <v>2439</v>
      </c>
      <c r="M58" s="13" t="s">
        <v>147</v>
      </c>
      <c r="N58" s="13" t="s">
        <v>2440</v>
      </c>
      <c r="O58" s="15" t="s">
        <v>217</v>
      </c>
      <c r="P58" s="82">
        <v>751.9</v>
      </c>
      <c r="Q58" s="49">
        <f>+P58*Dato!$C$4</f>
        <v>28885509.210999999</v>
      </c>
      <c r="R58" s="40">
        <v>1253.17</v>
      </c>
      <c r="S58" s="50">
        <f>+R58*Dato!$C$4</f>
        <v>48142643.407300003</v>
      </c>
      <c r="T58" s="41">
        <v>44926</v>
      </c>
      <c r="U58" s="15" t="s">
        <v>2441</v>
      </c>
      <c r="V58" s="15"/>
      <c r="W58" s="70" t="s">
        <v>2442</v>
      </c>
      <c r="X58" s="55">
        <v>1</v>
      </c>
      <c r="Y58" s="14"/>
      <c r="Z58" s="23"/>
    </row>
    <row r="59" spans="1:26" s="27" customFormat="1" ht="33" customHeight="1">
      <c r="A59" s="13" t="s">
        <v>29</v>
      </c>
      <c r="B59" s="13" t="s">
        <v>98</v>
      </c>
      <c r="C59" s="13" t="s">
        <v>105</v>
      </c>
      <c r="D59" s="15" t="s">
        <v>32</v>
      </c>
      <c r="E59" s="13" t="s">
        <v>123</v>
      </c>
      <c r="F59" s="13" t="s">
        <v>124</v>
      </c>
      <c r="G59" s="13" t="s">
        <v>125</v>
      </c>
      <c r="H59" s="16"/>
      <c r="I59" s="16"/>
      <c r="J59" s="17">
        <f>IF(Q59&gt;I59,I59,Q59)</f>
        <v>0</v>
      </c>
      <c r="K59" s="37">
        <v>0.8</v>
      </c>
      <c r="L59" s="23" t="s">
        <v>103</v>
      </c>
      <c r="M59" s="42">
        <v>45435</v>
      </c>
      <c r="N59" s="13" t="s">
        <v>109</v>
      </c>
      <c r="O59" s="15" t="s">
        <v>51</v>
      </c>
      <c r="P59" s="13"/>
      <c r="Q59" s="34">
        <f>+I59*K59</f>
        <v>0</v>
      </c>
      <c r="R59" s="40"/>
      <c r="S59" s="14"/>
      <c r="T59" s="32"/>
      <c r="U59" s="14"/>
      <c r="V59" s="14" t="s">
        <v>3080</v>
      </c>
      <c r="W59" s="23" t="s">
        <v>2527</v>
      </c>
      <c r="X59" s="24">
        <v>1</v>
      </c>
      <c r="Y59" s="38" t="s">
        <v>39</v>
      </c>
      <c r="Z59" s="25">
        <v>45301</v>
      </c>
    </row>
    <row r="60" spans="1:26" s="27" customFormat="1" ht="25.5" customHeight="1">
      <c r="A60" s="13" t="s">
        <v>44</v>
      </c>
      <c r="B60" s="13" t="s">
        <v>71</v>
      </c>
      <c r="C60" s="13" t="s">
        <v>72</v>
      </c>
      <c r="D60" s="15" t="s">
        <v>32</v>
      </c>
      <c r="E60" s="13" t="s">
        <v>3115</v>
      </c>
      <c r="F60" s="725" t="s">
        <v>84</v>
      </c>
      <c r="G60" s="725" t="s">
        <v>85</v>
      </c>
      <c r="H60" s="34"/>
      <c r="I60" s="34"/>
      <c r="J60" s="17">
        <f>IF(Q60&gt;I60,I60,Q60)</f>
        <v>0</v>
      </c>
      <c r="K60" s="35">
        <v>0.9</v>
      </c>
      <c r="L60" s="19" t="s">
        <v>3116</v>
      </c>
      <c r="M60" s="20">
        <v>45350</v>
      </c>
      <c r="N60" s="21" t="s">
        <v>3117</v>
      </c>
      <c r="O60" s="15" t="s">
        <v>294</v>
      </c>
      <c r="P60" s="14"/>
      <c r="Q60" s="34">
        <f>+I60*K60</f>
        <v>0</v>
      </c>
      <c r="R60" s="14"/>
      <c r="S60" s="14"/>
      <c r="T60" s="14"/>
      <c r="U60" s="14"/>
      <c r="V60" s="14" t="s">
        <v>3118</v>
      </c>
      <c r="W60" s="23" t="s">
        <v>3119</v>
      </c>
      <c r="X60" s="24">
        <v>1</v>
      </c>
      <c r="Y60" s="24" t="s">
        <v>63</v>
      </c>
      <c r="Z60" s="25">
        <v>45308</v>
      </c>
    </row>
    <row r="61" spans="1:26" s="27" customFormat="1" ht="42" customHeight="1">
      <c r="A61" s="13" t="s">
        <v>29</v>
      </c>
      <c r="B61" s="13" t="s">
        <v>98</v>
      </c>
      <c r="C61" s="13" t="s">
        <v>105</v>
      </c>
      <c r="D61" s="15" t="s">
        <v>32</v>
      </c>
      <c r="E61" s="13" t="s">
        <v>33</v>
      </c>
      <c r="F61" s="13" t="s">
        <v>34</v>
      </c>
      <c r="G61" s="15" t="s">
        <v>35</v>
      </c>
      <c r="H61" s="16"/>
      <c r="I61" s="16"/>
      <c r="J61" s="17"/>
      <c r="K61" s="37">
        <v>0.8</v>
      </c>
      <c r="L61" s="23" t="s">
        <v>103</v>
      </c>
      <c r="M61" s="42">
        <v>45413</v>
      </c>
      <c r="N61" s="13" t="s">
        <v>109</v>
      </c>
      <c r="O61" s="15" t="s">
        <v>51</v>
      </c>
      <c r="P61" s="13"/>
      <c r="Q61" s="34">
        <f>+I61*K61</f>
        <v>0</v>
      </c>
      <c r="R61" s="40"/>
      <c r="S61" s="14"/>
      <c r="T61" s="14"/>
      <c r="U61" s="14"/>
      <c r="V61" s="14" t="s">
        <v>3309</v>
      </c>
      <c r="W61" s="23" t="s">
        <v>3310</v>
      </c>
      <c r="X61" s="24">
        <v>1</v>
      </c>
      <c r="Y61" s="24" t="s">
        <v>39</v>
      </c>
      <c r="Z61" s="25"/>
    </row>
    <row r="62" spans="1:26" s="27" customFormat="1" ht="55.5" customHeight="1">
      <c r="A62" s="13" t="s">
        <v>44</v>
      </c>
      <c r="B62" s="13" t="s">
        <v>71</v>
      </c>
      <c r="C62" s="13" t="s">
        <v>3301</v>
      </c>
      <c r="D62" s="15" t="s">
        <v>32</v>
      </c>
      <c r="E62" s="13" t="s">
        <v>3302</v>
      </c>
      <c r="F62" s="725" t="s">
        <v>3303</v>
      </c>
      <c r="G62" s="725" t="s">
        <v>3304</v>
      </c>
      <c r="H62" s="34"/>
      <c r="I62" s="34"/>
      <c r="J62" s="17">
        <f>IF(Q62&gt;I62,I62,Q62)</f>
        <v>0</v>
      </c>
      <c r="K62" s="35">
        <v>0.9</v>
      </c>
      <c r="L62" s="19" t="s">
        <v>76</v>
      </c>
      <c r="M62" s="20">
        <v>45565</v>
      </c>
      <c r="N62" s="13" t="s">
        <v>2594</v>
      </c>
      <c r="O62" s="15" t="s">
        <v>38</v>
      </c>
      <c r="P62" s="14"/>
      <c r="Q62" s="34">
        <f>+I62*K62</f>
        <v>0</v>
      </c>
      <c r="R62" s="14"/>
      <c r="S62" s="14"/>
      <c r="T62" s="749" t="s">
        <v>3305</v>
      </c>
      <c r="U62" s="14"/>
      <c r="V62" s="14" t="s">
        <v>3306</v>
      </c>
      <c r="W62" s="23" t="s">
        <v>3307</v>
      </c>
      <c r="X62" s="24">
        <v>1</v>
      </c>
      <c r="Y62" s="24" t="s">
        <v>2894</v>
      </c>
      <c r="Z62" s="25">
        <v>45343</v>
      </c>
    </row>
    <row r="63" spans="1:26" s="27" customFormat="1" ht="55.5" customHeight="1">
      <c r="A63" s="13" t="s">
        <v>97</v>
      </c>
      <c r="B63" s="13" t="s">
        <v>98</v>
      </c>
      <c r="C63" s="13" t="s">
        <v>99</v>
      </c>
      <c r="D63" s="15" t="s">
        <v>32</v>
      </c>
      <c r="E63" s="13" t="s">
        <v>2934</v>
      </c>
      <c r="F63" s="13" t="s">
        <v>505</v>
      </c>
      <c r="G63" s="13" t="s">
        <v>2935</v>
      </c>
      <c r="H63" s="16">
        <v>0</v>
      </c>
      <c r="I63" s="16">
        <v>0</v>
      </c>
      <c r="J63" s="17">
        <f>IF(Q63&gt;I63,I63,Q63)</f>
        <v>0</v>
      </c>
      <c r="K63" s="37">
        <v>0.8</v>
      </c>
      <c r="L63" s="23" t="s">
        <v>103</v>
      </c>
      <c r="M63" s="42">
        <v>45427</v>
      </c>
      <c r="N63" s="13" t="s">
        <v>2936</v>
      </c>
      <c r="O63" s="15" t="s">
        <v>51</v>
      </c>
      <c r="P63" s="13"/>
      <c r="Q63" s="34">
        <f>+I63*K63</f>
        <v>0</v>
      </c>
      <c r="R63" s="40"/>
      <c r="S63" s="14"/>
      <c r="T63" s="14"/>
      <c r="U63" s="14"/>
      <c r="V63" s="14" t="s">
        <v>3236</v>
      </c>
      <c r="W63" s="23" t="s">
        <v>2937</v>
      </c>
      <c r="X63" s="24">
        <v>1</v>
      </c>
      <c r="Y63" s="38" t="s">
        <v>130</v>
      </c>
      <c r="Z63" s="44">
        <v>45377</v>
      </c>
    </row>
    <row r="64" spans="1:26" s="27" customFormat="1" ht="38.25" customHeight="1">
      <c r="A64" s="13" t="s">
        <v>139</v>
      </c>
      <c r="B64" s="13" t="s">
        <v>185</v>
      </c>
      <c r="C64" s="13" t="s">
        <v>289</v>
      </c>
      <c r="D64" s="15" t="s">
        <v>318</v>
      </c>
      <c r="E64" s="13" t="s">
        <v>345</v>
      </c>
      <c r="F64" s="60" t="s">
        <v>346</v>
      </c>
      <c r="G64" s="36" t="s">
        <v>3285</v>
      </c>
      <c r="H64" s="94"/>
      <c r="I64" s="55">
        <v>0</v>
      </c>
      <c r="J64" s="17">
        <v>0</v>
      </c>
      <c r="K64" s="18" t="e">
        <f>+J64/I64</f>
        <v>#DIV/0!</v>
      </c>
      <c r="L64" s="36" t="s">
        <v>3285</v>
      </c>
      <c r="M64" s="13" t="s">
        <v>147</v>
      </c>
      <c r="N64" s="36" t="s">
        <v>347</v>
      </c>
      <c r="O64" s="627" t="s">
        <v>1454</v>
      </c>
      <c r="P64" s="96">
        <v>169.19</v>
      </c>
      <c r="Q64" s="49">
        <f>+P64*Dato!$C$4</f>
        <v>6499719.7811000003</v>
      </c>
      <c r="R64" s="75">
        <v>281.98</v>
      </c>
      <c r="S64" s="50">
        <f>+R64*Dato!$C$4</f>
        <v>10832738.246200001</v>
      </c>
      <c r="T64" s="41">
        <v>42950</v>
      </c>
      <c r="U64" s="60" t="s">
        <v>349</v>
      </c>
      <c r="V64" s="90" t="s">
        <v>350</v>
      </c>
      <c r="W64" s="13"/>
      <c r="X64" s="24">
        <v>1</v>
      </c>
      <c r="Y64" s="14"/>
      <c r="Z64" s="14"/>
    </row>
    <row r="65" spans="1:27" s="27" customFormat="1" ht="52" customHeight="1">
      <c r="A65" s="13" t="s">
        <v>139</v>
      </c>
      <c r="B65" s="13" t="s">
        <v>398</v>
      </c>
      <c r="C65" s="13" t="s">
        <v>385</v>
      </c>
      <c r="D65" s="81" t="s">
        <v>32</v>
      </c>
      <c r="E65" s="13" t="s">
        <v>194</v>
      </c>
      <c r="F65" s="33" t="s">
        <v>403</v>
      </c>
      <c r="G65" s="13" t="s">
        <v>404</v>
      </c>
      <c r="H65" s="16"/>
      <c r="I65" s="55">
        <v>0</v>
      </c>
      <c r="J65" s="17">
        <f>IF(Q65&gt;I65,I65,Q65)</f>
        <v>0</v>
      </c>
      <c r="K65" s="35">
        <v>0.6</v>
      </c>
      <c r="L65" s="13" t="s">
        <v>404</v>
      </c>
      <c r="M65" s="20" t="s">
        <v>391</v>
      </c>
      <c r="N65" s="21" t="s">
        <v>2486</v>
      </c>
      <c r="O65" s="15" t="s">
        <v>263</v>
      </c>
      <c r="P65" s="14"/>
      <c r="Q65" s="34">
        <f>+I65*K65</f>
        <v>0</v>
      </c>
      <c r="R65" s="40"/>
      <c r="S65" s="50"/>
      <c r="T65" s="41"/>
      <c r="U65" s="13"/>
      <c r="V65" s="13"/>
      <c r="W65" s="40" t="s">
        <v>2509</v>
      </c>
      <c r="X65" s="46">
        <v>1</v>
      </c>
      <c r="Y65" s="24"/>
      <c r="Z65" s="14"/>
    </row>
    <row r="66" spans="1:27" s="27" customFormat="1" ht="105">
      <c r="A66" s="13" t="s">
        <v>139</v>
      </c>
      <c r="B66" s="13" t="s">
        <v>384</v>
      </c>
      <c r="C66" s="13" t="s">
        <v>385</v>
      </c>
      <c r="D66" s="15" t="s">
        <v>32</v>
      </c>
      <c r="E66" s="14" t="s">
        <v>2701</v>
      </c>
      <c r="F66" s="661" t="s">
        <v>2668</v>
      </c>
      <c r="G66" s="36" t="s">
        <v>2700</v>
      </c>
      <c r="H66" s="521"/>
      <c r="I66" s="698">
        <v>0</v>
      </c>
      <c r="J66" s="17">
        <f>IF(Q66&gt;I66,I66,Q66)</f>
        <v>0</v>
      </c>
      <c r="K66" s="663">
        <v>0.6</v>
      </c>
      <c r="L66" s="36" t="s">
        <v>2700</v>
      </c>
      <c r="M66" s="20" t="s">
        <v>147</v>
      </c>
      <c r="N66" s="13" t="s">
        <v>2807</v>
      </c>
      <c r="O66" s="15" t="s">
        <v>263</v>
      </c>
      <c r="P66" s="14"/>
      <c r="Q66" s="34">
        <f>+I66*K66</f>
        <v>0</v>
      </c>
      <c r="R66" s="40"/>
      <c r="S66" s="14"/>
      <c r="T66" s="14"/>
      <c r="U66" s="14"/>
      <c r="V66" s="14"/>
      <c r="W66" s="70" t="s">
        <v>2708</v>
      </c>
      <c r="X66" s="46">
        <v>1</v>
      </c>
      <c r="Y66" s="24"/>
      <c r="Z66" s="14"/>
    </row>
    <row r="67" spans="1:27" s="27" customFormat="1" ht="41.25" customHeight="1">
      <c r="A67" s="13" t="s">
        <v>97</v>
      </c>
      <c r="B67" s="13" t="s">
        <v>98</v>
      </c>
      <c r="C67" s="13" t="s">
        <v>99</v>
      </c>
      <c r="D67" s="15" t="s">
        <v>32</v>
      </c>
      <c r="E67" s="13" t="s">
        <v>100</v>
      </c>
      <c r="F67" s="13" t="s">
        <v>101</v>
      </c>
      <c r="G67" s="13" t="s">
        <v>102</v>
      </c>
      <c r="H67" s="16"/>
      <c r="I67" s="16"/>
      <c r="J67" s="17">
        <f>IF(Q67&gt;I67,I67,Q67)</f>
        <v>0</v>
      </c>
      <c r="K67" s="37">
        <v>0.8</v>
      </c>
      <c r="L67" s="23" t="s">
        <v>103</v>
      </c>
      <c r="M67" s="42">
        <v>45800</v>
      </c>
      <c r="N67" s="13" t="s">
        <v>2724</v>
      </c>
      <c r="O67" s="15" t="s">
        <v>51</v>
      </c>
      <c r="P67" s="13"/>
      <c r="Q67" s="34">
        <f>+I67*K67</f>
        <v>0</v>
      </c>
      <c r="R67" s="40"/>
      <c r="S67" s="14"/>
      <c r="T67" s="14"/>
      <c r="U67" s="14"/>
      <c r="V67" s="14" t="s">
        <v>3320</v>
      </c>
      <c r="W67" s="23" t="s">
        <v>3321</v>
      </c>
      <c r="X67" s="24">
        <v>1</v>
      </c>
      <c r="Y67" s="38" t="s">
        <v>138</v>
      </c>
      <c r="Z67" s="44">
        <v>45424</v>
      </c>
    </row>
    <row r="68" spans="1:27" s="497" customFormat="1" ht="64.5" customHeight="1">
      <c r="A68" s="13" t="s">
        <v>89</v>
      </c>
      <c r="B68" s="13" t="s">
        <v>185</v>
      </c>
      <c r="C68" s="13" t="s">
        <v>186</v>
      </c>
      <c r="D68" s="81" t="s">
        <v>142</v>
      </c>
      <c r="E68" s="13" t="s">
        <v>248</v>
      </c>
      <c r="F68" s="14" t="s">
        <v>249</v>
      </c>
      <c r="G68" s="13" t="s">
        <v>250</v>
      </c>
      <c r="H68" s="85"/>
      <c r="I68" s="55"/>
      <c r="J68" s="17">
        <f>IF(Q68&gt;I68,I68,Q68)</f>
        <v>0</v>
      </c>
      <c r="K68" s="18" t="e">
        <f>+J68/I68</f>
        <v>#DIV/0!</v>
      </c>
      <c r="L68" s="13" t="s">
        <v>250</v>
      </c>
      <c r="M68" s="13" t="s">
        <v>147</v>
      </c>
      <c r="N68" s="13" t="s">
        <v>251</v>
      </c>
      <c r="O68" s="15" t="s">
        <v>252</v>
      </c>
      <c r="P68" s="82">
        <v>7767.03</v>
      </c>
      <c r="Q68" s="49">
        <f>+P68*Dato!$C$4</f>
        <v>298383583.73070002</v>
      </c>
      <c r="R68" s="40">
        <v>12945.05</v>
      </c>
      <c r="S68" s="50">
        <f>+R68*Dato!$C$4</f>
        <v>497305972.88450003</v>
      </c>
      <c r="T68" s="41">
        <v>44926</v>
      </c>
      <c r="U68" s="15" t="s">
        <v>253</v>
      </c>
      <c r="V68" s="15"/>
      <c r="W68" s="70" t="s">
        <v>254</v>
      </c>
      <c r="X68" s="55">
        <v>1</v>
      </c>
      <c r="Y68" s="14"/>
      <c r="Z68" s="23" t="s">
        <v>247</v>
      </c>
    </row>
    <row r="69" spans="1:27" s="27" customFormat="1" ht="50.25" customHeight="1">
      <c r="A69" s="88" t="s">
        <v>139</v>
      </c>
      <c r="B69" s="88" t="s">
        <v>185</v>
      </c>
      <c r="C69" s="13" t="s">
        <v>289</v>
      </c>
      <c r="D69" s="15" t="s">
        <v>142</v>
      </c>
      <c r="E69" s="13" t="s">
        <v>290</v>
      </c>
      <c r="F69" s="15" t="s">
        <v>291</v>
      </c>
      <c r="G69" s="13" t="s">
        <v>292</v>
      </c>
      <c r="H69" s="55"/>
      <c r="I69" s="55">
        <v>0</v>
      </c>
      <c r="J69" s="17">
        <f>IF(Q69+Q70+Q71+Q72+Q73+Q74+Q75&gt;I69,I69,Q69+Q70+Q71+Q72+Q73+Q74+Q75)</f>
        <v>0</v>
      </c>
      <c r="K69" s="18" t="e">
        <f>+J69/I69</f>
        <v>#DIV/0!</v>
      </c>
      <c r="L69" s="38" t="s">
        <v>292</v>
      </c>
      <c r="M69" s="13" t="s">
        <v>147</v>
      </c>
      <c r="N69" s="45" t="s">
        <v>293</v>
      </c>
      <c r="O69" s="15" t="s">
        <v>263</v>
      </c>
      <c r="P69" s="48">
        <v>1127.93</v>
      </c>
      <c r="Q69" s="49">
        <f>+P69*Dato!$C$4</f>
        <v>43331337.151700005</v>
      </c>
      <c r="R69" s="75">
        <v>1879.89</v>
      </c>
      <c r="S69" s="50">
        <f>+R69*Dato!$C$4</f>
        <v>72219151.364100009</v>
      </c>
      <c r="T69" s="41">
        <v>42950</v>
      </c>
      <c r="U69" s="15" t="s">
        <v>295</v>
      </c>
      <c r="V69" s="15" t="s">
        <v>296</v>
      </c>
      <c r="W69" s="15" t="s">
        <v>297</v>
      </c>
      <c r="X69" s="46">
        <v>1</v>
      </c>
      <c r="Y69" s="24"/>
      <c r="Z69" s="14"/>
    </row>
    <row r="70" spans="1:27" s="27" customFormat="1" ht="52.5" customHeight="1">
      <c r="A70" s="88" t="s">
        <v>139</v>
      </c>
      <c r="B70" s="88" t="s">
        <v>185</v>
      </c>
      <c r="C70" s="13" t="s">
        <v>289</v>
      </c>
      <c r="D70" s="15" t="s">
        <v>162</v>
      </c>
      <c r="E70" s="13" t="s">
        <v>290</v>
      </c>
      <c r="F70" s="15" t="s">
        <v>291</v>
      </c>
      <c r="G70" s="13" t="s">
        <v>292</v>
      </c>
      <c r="H70" s="55"/>
      <c r="I70" s="55"/>
      <c r="J70" s="17"/>
      <c r="K70" s="18"/>
      <c r="L70" s="38" t="s">
        <v>292</v>
      </c>
      <c r="M70" s="13" t="s">
        <v>147</v>
      </c>
      <c r="N70" s="89" t="s">
        <v>298</v>
      </c>
      <c r="O70" s="15" t="s">
        <v>263</v>
      </c>
      <c r="P70" s="48">
        <v>1524.11</v>
      </c>
      <c r="Q70" s="49">
        <f>+P70*Dato!$C$4</f>
        <v>58551261.395899996</v>
      </c>
      <c r="R70" s="75">
        <v>2540.19</v>
      </c>
      <c r="S70" s="50">
        <f>+R70*Dato!$C$4</f>
        <v>97585691.771100014</v>
      </c>
      <c r="T70" s="41">
        <v>43524</v>
      </c>
      <c r="U70" s="15"/>
      <c r="V70" s="15" t="s">
        <v>299</v>
      </c>
      <c r="W70" s="15" t="s">
        <v>297</v>
      </c>
      <c r="X70" s="46">
        <v>1</v>
      </c>
      <c r="Y70" s="24"/>
      <c r="Z70" s="14"/>
    </row>
    <row r="71" spans="1:27" s="27" customFormat="1" ht="103.5" customHeight="1">
      <c r="A71" s="88" t="s">
        <v>139</v>
      </c>
      <c r="B71" s="88" t="s">
        <v>185</v>
      </c>
      <c r="C71" s="13" t="s">
        <v>289</v>
      </c>
      <c r="D71" s="15" t="s">
        <v>142</v>
      </c>
      <c r="E71" s="13" t="s">
        <v>290</v>
      </c>
      <c r="F71" s="15" t="s">
        <v>291</v>
      </c>
      <c r="G71" s="13" t="s">
        <v>292</v>
      </c>
      <c r="H71" s="55"/>
      <c r="I71" s="55"/>
      <c r="J71" s="17"/>
      <c r="K71" s="18"/>
      <c r="L71" s="38" t="s">
        <v>292</v>
      </c>
      <c r="M71" s="13" t="s">
        <v>147</v>
      </c>
      <c r="N71" s="90" t="s">
        <v>300</v>
      </c>
      <c r="O71" s="91" t="s">
        <v>263</v>
      </c>
      <c r="P71" s="48">
        <v>3870.97</v>
      </c>
      <c r="Q71" s="49">
        <f>+P71*Dato!$C$4</f>
        <v>148709854.48930001</v>
      </c>
      <c r="R71" s="75">
        <v>6451.62</v>
      </c>
      <c r="S71" s="50">
        <f>+R71*Dato!$C$4</f>
        <v>247849885.53780001</v>
      </c>
      <c r="T71" s="41">
        <v>43889</v>
      </c>
      <c r="U71" s="15"/>
      <c r="V71" s="359" t="s">
        <v>301</v>
      </c>
      <c r="W71" s="15" t="s">
        <v>302</v>
      </c>
      <c r="X71" s="46">
        <v>1</v>
      </c>
      <c r="Y71" s="24"/>
      <c r="Z71" s="14"/>
    </row>
    <row r="72" spans="1:27" s="27" customFormat="1" ht="103.5" customHeight="1">
      <c r="A72" s="88" t="s">
        <v>139</v>
      </c>
      <c r="B72" s="88" t="s">
        <v>185</v>
      </c>
      <c r="C72" s="13" t="s">
        <v>289</v>
      </c>
      <c r="D72" s="15" t="s">
        <v>142</v>
      </c>
      <c r="E72" s="13" t="s">
        <v>290</v>
      </c>
      <c r="F72" s="15" t="s">
        <v>291</v>
      </c>
      <c r="G72" s="13" t="s">
        <v>292</v>
      </c>
      <c r="H72" s="55"/>
      <c r="I72" s="55"/>
      <c r="J72" s="17"/>
      <c r="K72" s="18"/>
      <c r="L72" s="38" t="s">
        <v>303</v>
      </c>
      <c r="M72" s="13" t="s">
        <v>147</v>
      </c>
      <c r="N72" s="90" t="s">
        <v>304</v>
      </c>
      <c r="O72" s="91" t="s">
        <v>263</v>
      </c>
      <c r="P72" s="48">
        <v>2582.91</v>
      </c>
      <c r="Q72" s="49">
        <f>+P72*Dato!$C$4</f>
        <v>99226852.767900005</v>
      </c>
      <c r="R72" s="75">
        <v>4304.8599999999997</v>
      </c>
      <c r="S72" s="50">
        <f>+R72*Dato!$C$4</f>
        <v>165378472.11340001</v>
      </c>
      <c r="T72" s="41">
        <v>44286</v>
      </c>
      <c r="U72" s="15"/>
      <c r="V72" s="36" t="s">
        <v>305</v>
      </c>
      <c r="W72" s="15" t="s">
        <v>306</v>
      </c>
      <c r="X72" s="46">
        <v>1</v>
      </c>
      <c r="Y72" s="24"/>
      <c r="Z72" s="13" t="s">
        <v>307</v>
      </c>
    </row>
    <row r="73" spans="1:27" s="27" customFormat="1" ht="72" customHeight="1">
      <c r="A73" s="88" t="s">
        <v>139</v>
      </c>
      <c r="B73" s="88" t="s">
        <v>185</v>
      </c>
      <c r="C73" s="13" t="s">
        <v>289</v>
      </c>
      <c r="D73" s="15" t="s">
        <v>142</v>
      </c>
      <c r="E73" s="13" t="s">
        <v>290</v>
      </c>
      <c r="F73" s="15" t="s">
        <v>291</v>
      </c>
      <c r="G73" s="13" t="s">
        <v>292</v>
      </c>
      <c r="H73" s="55"/>
      <c r="I73" s="55"/>
      <c r="J73" s="17"/>
      <c r="K73" s="18"/>
      <c r="L73" s="38" t="s">
        <v>303</v>
      </c>
      <c r="M73" s="13" t="s">
        <v>147</v>
      </c>
      <c r="N73" s="92" t="s">
        <v>308</v>
      </c>
      <c r="O73" s="91" t="s">
        <v>263</v>
      </c>
      <c r="P73" s="48">
        <v>1343.11</v>
      </c>
      <c r="Q73" s="49">
        <f>+P73*Dato!$C$4</f>
        <v>51597840.505899996</v>
      </c>
      <c r="R73" s="75">
        <v>2238.52</v>
      </c>
      <c r="S73" s="50">
        <f>+R73*Dato!$C$4</f>
        <v>85996528.898800001</v>
      </c>
      <c r="T73" s="41">
        <v>44408</v>
      </c>
      <c r="U73" s="15" t="s">
        <v>309</v>
      </c>
      <c r="V73" s="36" t="s">
        <v>310</v>
      </c>
      <c r="W73" s="15" t="s">
        <v>311</v>
      </c>
      <c r="X73" s="46">
        <v>1</v>
      </c>
      <c r="Y73" s="24"/>
      <c r="Z73" s="13" t="s">
        <v>307</v>
      </c>
    </row>
    <row r="74" spans="1:27" s="27" customFormat="1" ht="72" customHeight="1">
      <c r="A74" s="88" t="s">
        <v>139</v>
      </c>
      <c r="B74" s="88" t="s">
        <v>185</v>
      </c>
      <c r="C74" s="13" t="s">
        <v>289</v>
      </c>
      <c r="D74" s="15" t="s">
        <v>142</v>
      </c>
      <c r="E74" s="13" t="s">
        <v>290</v>
      </c>
      <c r="F74" s="15" t="s">
        <v>291</v>
      </c>
      <c r="G74" s="13" t="s">
        <v>292</v>
      </c>
      <c r="H74" s="55"/>
      <c r="I74" s="55"/>
      <c r="J74" s="17"/>
      <c r="K74" s="18"/>
      <c r="L74" s="38" t="s">
        <v>303</v>
      </c>
      <c r="M74" s="13" t="s">
        <v>147</v>
      </c>
      <c r="N74" s="92" t="s">
        <v>312</v>
      </c>
      <c r="O74" s="91" t="s">
        <v>263</v>
      </c>
      <c r="P74" s="48">
        <v>1188.1400000000001</v>
      </c>
      <c r="Q74" s="49">
        <f>+P74*Dato!$C$4</f>
        <v>45644406.056600004</v>
      </c>
      <c r="R74" s="75">
        <v>1980.24</v>
      </c>
      <c r="S74" s="50">
        <f>+R74*Dato!$C$4</f>
        <v>76074266.205600008</v>
      </c>
      <c r="T74" s="41">
        <v>44469</v>
      </c>
      <c r="U74" s="15" t="s">
        <v>313</v>
      </c>
      <c r="V74" s="36" t="s">
        <v>314</v>
      </c>
      <c r="W74" s="15" t="s">
        <v>315</v>
      </c>
      <c r="X74" s="46">
        <v>1</v>
      </c>
      <c r="Y74" s="24"/>
      <c r="Z74" s="13" t="s">
        <v>307</v>
      </c>
    </row>
    <row r="75" spans="1:27" s="27" customFormat="1" ht="72" customHeight="1">
      <c r="A75" s="88" t="s">
        <v>139</v>
      </c>
      <c r="B75" s="88" t="s">
        <v>185</v>
      </c>
      <c r="C75" s="13" t="s">
        <v>289</v>
      </c>
      <c r="D75" s="15" t="s">
        <v>142</v>
      </c>
      <c r="E75" s="13" t="s">
        <v>290</v>
      </c>
      <c r="F75" s="15" t="s">
        <v>291</v>
      </c>
      <c r="G75" s="13" t="s">
        <v>292</v>
      </c>
      <c r="H75" s="55"/>
      <c r="I75" s="55"/>
      <c r="J75" s="17"/>
      <c r="K75" s="18"/>
      <c r="L75" s="38" t="s">
        <v>303</v>
      </c>
      <c r="M75" s="13" t="s">
        <v>147</v>
      </c>
      <c r="N75" s="36" t="s">
        <v>316</v>
      </c>
      <c r="O75" s="91" t="s">
        <v>263</v>
      </c>
      <c r="P75" s="48">
        <v>1228.296</v>
      </c>
      <c r="Q75" s="49">
        <f>+P75*Dato!$C$4</f>
        <v>47187066.660240002</v>
      </c>
      <c r="R75" s="75">
        <v>2047.16</v>
      </c>
      <c r="S75" s="50">
        <f>+R75*Dato!$C$4</f>
        <v>78645111.100400001</v>
      </c>
      <c r="T75" s="41">
        <v>44592</v>
      </c>
      <c r="U75" s="15">
        <v>3410</v>
      </c>
      <c r="V75" s="15" t="s">
        <v>317</v>
      </c>
      <c r="W75" s="15" t="s">
        <v>315</v>
      </c>
      <c r="X75" s="46">
        <v>1</v>
      </c>
      <c r="Y75" s="24"/>
      <c r="Z75" s="13"/>
    </row>
    <row r="76" spans="1:27" s="27" customFormat="1" ht="77.25" customHeight="1">
      <c r="A76" s="13" t="s">
        <v>89</v>
      </c>
      <c r="B76" s="13" t="s">
        <v>140</v>
      </c>
      <c r="C76" s="13" t="s">
        <v>155</v>
      </c>
      <c r="D76" s="15" t="s">
        <v>142</v>
      </c>
      <c r="E76" s="13" t="s">
        <v>2443</v>
      </c>
      <c r="F76" s="15" t="s">
        <v>2444</v>
      </c>
      <c r="G76" s="13" t="s">
        <v>2445</v>
      </c>
      <c r="H76" s="68">
        <v>0</v>
      </c>
      <c r="I76" s="55">
        <v>0</v>
      </c>
      <c r="J76" s="17">
        <f>IF(Q76&gt;I76,I76,Q76)</f>
        <v>0</v>
      </c>
      <c r="K76" s="18" t="e">
        <f>+J76/I76</f>
        <v>#DIV/0!</v>
      </c>
      <c r="L76" s="38" t="s">
        <v>2448</v>
      </c>
      <c r="M76" s="13" t="s">
        <v>147</v>
      </c>
      <c r="N76" s="23" t="s">
        <v>2447</v>
      </c>
      <c r="O76" s="15" t="s">
        <v>184</v>
      </c>
      <c r="P76" s="72">
        <v>5560.8</v>
      </c>
      <c r="Q76" s="64">
        <f>+P76*Dato!$C$4</f>
        <v>213627529.75200003</v>
      </c>
      <c r="R76" s="73">
        <v>7944</v>
      </c>
      <c r="S76" s="50">
        <f>+R76*Dato!$C$4</f>
        <v>305182185.36000001</v>
      </c>
      <c r="T76" s="41">
        <v>44732</v>
      </c>
      <c r="U76" s="15"/>
      <c r="V76" s="15"/>
      <c r="W76" s="401" t="s">
        <v>2729</v>
      </c>
      <c r="X76" s="40">
        <v>1</v>
      </c>
      <c r="Y76" s="70"/>
      <c r="Z76" s="112"/>
    </row>
    <row r="77" spans="1:27" s="497" customFormat="1" ht="49.5" customHeight="1">
      <c r="A77" s="13" t="s">
        <v>89</v>
      </c>
      <c r="B77" s="13" t="s">
        <v>185</v>
      </c>
      <c r="C77" s="13" t="s">
        <v>186</v>
      </c>
      <c r="D77" s="81" t="s">
        <v>142</v>
      </c>
      <c r="E77" s="13" t="s">
        <v>2488</v>
      </c>
      <c r="F77" s="14" t="s">
        <v>2487</v>
      </c>
      <c r="G77" s="13" t="s">
        <v>2489</v>
      </c>
      <c r="H77" s="84">
        <v>0</v>
      </c>
      <c r="I77" s="84">
        <v>0</v>
      </c>
      <c r="J77" s="17">
        <f>IF(Q77&gt;I77,I77,Q77)</f>
        <v>0</v>
      </c>
      <c r="K77" s="18" t="e">
        <f>+J77/I77</f>
        <v>#DIV/0!</v>
      </c>
      <c r="L77" s="13" t="s">
        <v>2490</v>
      </c>
      <c r="M77" s="13" t="s">
        <v>147</v>
      </c>
      <c r="N77" s="13" t="s">
        <v>2491</v>
      </c>
      <c r="O77" s="15" t="s">
        <v>2492</v>
      </c>
      <c r="P77" s="82">
        <v>68.349999999999994</v>
      </c>
      <c r="Q77" s="49">
        <f>+P77*Dato!$C$4</f>
        <v>2625780.7615</v>
      </c>
      <c r="R77" s="40">
        <v>113.93</v>
      </c>
      <c r="S77" s="50">
        <f>+R77*Dato!$C$4</f>
        <v>4376813.4917000001</v>
      </c>
      <c r="T77" s="41">
        <v>44926</v>
      </c>
      <c r="U77" s="15" t="s">
        <v>2494</v>
      </c>
      <c r="V77" s="15" t="s">
        <v>2493</v>
      </c>
      <c r="W77" s="69" t="s">
        <v>2552</v>
      </c>
      <c r="X77" s="46">
        <v>1</v>
      </c>
      <c r="Y77" s="14"/>
      <c r="Z77" s="498"/>
    </row>
    <row r="78" spans="1:27" s="27" customFormat="1" ht="66" customHeight="1">
      <c r="A78" s="13" t="s">
        <v>89</v>
      </c>
      <c r="B78" s="13" t="s">
        <v>140</v>
      </c>
      <c r="C78" s="13" t="s">
        <v>155</v>
      </c>
      <c r="D78" s="15" t="s">
        <v>142</v>
      </c>
      <c r="E78" s="13" t="s">
        <v>179</v>
      </c>
      <c r="F78" s="15" t="s">
        <v>180</v>
      </c>
      <c r="G78" s="13" t="s">
        <v>181</v>
      </c>
      <c r="H78" s="68">
        <v>0</v>
      </c>
      <c r="I78" s="55">
        <v>0</v>
      </c>
      <c r="J78" s="17">
        <f>IF(Q78&gt;I78,I78,Q78)</f>
        <v>0</v>
      </c>
      <c r="K78" s="18" t="e">
        <f>+J78/I78</f>
        <v>#DIV/0!</v>
      </c>
      <c r="L78" s="38" t="s">
        <v>182</v>
      </c>
      <c r="M78" s="13" t="s">
        <v>147</v>
      </c>
      <c r="N78" s="23" t="s">
        <v>183</v>
      </c>
      <c r="O78" s="15" t="s">
        <v>184</v>
      </c>
      <c r="P78" s="72">
        <v>4200</v>
      </c>
      <c r="Q78" s="64">
        <f>+P78*Dato!$C$4</f>
        <v>161350098</v>
      </c>
      <c r="R78" s="73">
        <v>6000</v>
      </c>
      <c r="S78" s="50">
        <f>+R78*Dato!$C$4</f>
        <v>230500140</v>
      </c>
      <c r="T78" s="41"/>
      <c r="U78" s="15"/>
      <c r="V78" s="15"/>
      <c r="W78" s="401" t="s">
        <v>2446</v>
      </c>
      <c r="X78" s="40">
        <v>1</v>
      </c>
      <c r="Y78" s="70"/>
      <c r="Z78" s="112"/>
    </row>
    <row r="79" spans="1:27" s="497" customFormat="1" ht="42" customHeight="1">
      <c r="A79" s="13" t="s">
        <v>89</v>
      </c>
      <c r="B79" s="13" t="s">
        <v>185</v>
      </c>
      <c r="C79" s="13" t="s">
        <v>186</v>
      </c>
      <c r="D79" s="81" t="s">
        <v>142</v>
      </c>
      <c r="E79" s="13" t="s">
        <v>2951</v>
      </c>
      <c r="F79" s="14" t="s">
        <v>2046</v>
      </c>
      <c r="G79" s="13" t="s">
        <v>3286</v>
      </c>
      <c r="H79" s="85"/>
      <c r="I79" s="55"/>
      <c r="J79" s="17">
        <f>IF(Q79&gt;I79,I79,Q79)</f>
        <v>0</v>
      </c>
      <c r="K79" s="18" t="e">
        <f>+J79/I79</f>
        <v>#DIV/0!</v>
      </c>
      <c r="L79" s="13" t="s">
        <v>2956</v>
      </c>
      <c r="M79" s="13" t="s">
        <v>147</v>
      </c>
      <c r="N79" s="13" t="s">
        <v>2957</v>
      </c>
      <c r="O79" s="15" t="s">
        <v>348</v>
      </c>
      <c r="P79" s="82">
        <v>135.37</v>
      </c>
      <c r="Q79" s="49">
        <f>+P79*Dato!$C$4</f>
        <v>5200467.3253000006</v>
      </c>
      <c r="R79" s="40">
        <v>193.39</v>
      </c>
      <c r="S79" s="50">
        <f>+R79*Dato!$C$4</f>
        <v>7429403.6791000003</v>
      </c>
      <c r="T79" s="41">
        <v>45199</v>
      </c>
      <c r="U79" s="15" t="s">
        <v>2958</v>
      </c>
      <c r="V79" s="15"/>
      <c r="W79" s="15" t="s">
        <v>2959</v>
      </c>
      <c r="X79" s="55">
        <v>1</v>
      </c>
      <c r="Y79" s="14"/>
      <c r="Z79" s="14"/>
    </row>
    <row r="80" spans="1:27" s="27" customFormat="1" ht="50.25" customHeight="1">
      <c r="A80" s="13" t="s">
        <v>29</v>
      </c>
      <c r="B80" s="13" t="s">
        <v>98</v>
      </c>
      <c r="C80" s="13" t="s">
        <v>105</v>
      </c>
      <c r="D80" s="15" t="s">
        <v>32</v>
      </c>
      <c r="E80" s="13" t="s">
        <v>2896</v>
      </c>
      <c r="F80" s="15" t="s">
        <v>2897</v>
      </c>
      <c r="G80" s="13" t="s">
        <v>2898</v>
      </c>
      <c r="H80" s="16">
        <v>0</v>
      </c>
      <c r="I80" s="16">
        <v>0</v>
      </c>
      <c r="J80" s="17">
        <f t="shared" ref="J80" si="0">IF(Q80&gt;I80,I80,Q80)</f>
        <v>0</v>
      </c>
      <c r="K80" s="37">
        <v>0.8</v>
      </c>
      <c r="L80" s="23" t="s">
        <v>103</v>
      </c>
      <c r="M80" s="42">
        <v>45792</v>
      </c>
      <c r="N80" s="13" t="s">
        <v>109</v>
      </c>
      <c r="O80" s="15" t="s">
        <v>51</v>
      </c>
      <c r="P80" s="13"/>
      <c r="Q80" s="34">
        <f t="shared" ref="Q80" si="1">+I80*K80</f>
        <v>0</v>
      </c>
      <c r="R80" s="40"/>
      <c r="S80" s="14"/>
      <c r="T80" s="32"/>
      <c r="U80" s="14"/>
      <c r="V80" s="14" t="s">
        <v>3646</v>
      </c>
      <c r="W80" s="23" t="s">
        <v>3316</v>
      </c>
      <c r="X80" s="24">
        <v>1</v>
      </c>
      <c r="Y80" s="38" t="s">
        <v>39</v>
      </c>
      <c r="Z80" s="25">
        <v>45569</v>
      </c>
      <c r="AA80" s="83"/>
    </row>
    <row r="81" spans="1:27" s="27" customFormat="1" ht="55.5" customHeight="1">
      <c r="A81" s="13" t="s">
        <v>97</v>
      </c>
      <c r="B81" s="13" t="s">
        <v>98</v>
      </c>
      <c r="C81" s="13" t="s">
        <v>99</v>
      </c>
      <c r="D81" s="15" t="s">
        <v>32</v>
      </c>
      <c r="E81" s="13" t="s">
        <v>135</v>
      </c>
      <c r="F81" s="15" t="s">
        <v>136</v>
      </c>
      <c r="G81" s="13" t="s">
        <v>137</v>
      </c>
      <c r="H81" s="16">
        <v>0</v>
      </c>
      <c r="I81" s="16">
        <v>0</v>
      </c>
      <c r="J81" s="17">
        <f>IF(Q81&gt;I81,I81,Q81)</f>
        <v>0</v>
      </c>
      <c r="K81" s="37">
        <v>0.8</v>
      </c>
      <c r="L81" s="23" t="s">
        <v>103</v>
      </c>
      <c r="M81" s="20">
        <v>45792</v>
      </c>
      <c r="N81" s="13" t="s">
        <v>2724</v>
      </c>
      <c r="O81" s="15" t="s">
        <v>51</v>
      </c>
      <c r="P81" s="13"/>
      <c r="Q81" s="34">
        <f>+I81*K81</f>
        <v>0</v>
      </c>
      <c r="R81" s="40"/>
      <c r="S81" s="14"/>
      <c r="T81" s="14"/>
      <c r="U81" s="14"/>
      <c r="V81" s="14" t="s">
        <v>3586</v>
      </c>
      <c r="W81" s="23" t="s">
        <v>3319</v>
      </c>
      <c r="X81" s="24">
        <v>1</v>
      </c>
      <c r="Y81" s="38" t="s">
        <v>138</v>
      </c>
      <c r="Z81" s="44">
        <v>45595</v>
      </c>
      <c r="AA81" s="83"/>
    </row>
    <row r="82" spans="1:27" s="497" customFormat="1" ht="45.75" customHeight="1">
      <c r="A82" s="13" t="s">
        <v>89</v>
      </c>
      <c r="B82" s="13" t="s">
        <v>185</v>
      </c>
      <c r="C82" s="13" t="s">
        <v>186</v>
      </c>
      <c r="D82" s="81" t="s">
        <v>142</v>
      </c>
      <c r="E82" s="14" t="s">
        <v>4063</v>
      </c>
      <c r="F82" s="320" t="s">
        <v>4064</v>
      </c>
      <c r="G82" s="36" t="s">
        <v>4065</v>
      </c>
      <c r="H82" s="84"/>
      <c r="I82" s="84"/>
      <c r="J82" s="17"/>
      <c r="K82" s="18"/>
      <c r="L82" s="36" t="s">
        <v>4065</v>
      </c>
      <c r="M82" s="13" t="s">
        <v>147</v>
      </c>
      <c r="N82" s="664" t="s">
        <v>4066</v>
      </c>
      <c r="O82" s="15" t="s">
        <v>82</v>
      </c>
      <c r="P82" s="82">
        <v>882.7</v>
      </c>
      <c r="Q82" s="49">
        <f>+P82*Dato!$C$4</f>
        <v>33910412.263000004</v>
      </c>
      <c r="R82" s="40">
        <v>1261</v>
      </c>
      <c r="S82" s="50">
        <f>+R82*Dato!$C$4</f>
        <v>48443446.090000004</v>
      </c>
      <c r="T82" s="41">
        <v>45657</v>
      </c>
      <c r="U82" s="15"/>
      <c r="V82" s="15" t="s">
        <v>4067</v>
      </c>
      <c r="W82" s="69"/>
      <c r="X82" s="46">
        <v>1</v>
      </c>
      <c r="Y82" s="14"/>
      <c r="Z82" s="54"/>
    </row>
    <row r="83" spans="1:27" s="497" customFormat="1" ht="69" customHeight="1">
      <c r="A83" s="13" t="s">
        <v>89</v>
      </c>
      <c r="B83" s="13" t="s">
        <v>185</v>
      </c>
      <c r="C83" s="13" t="s">
        <v>186</v>
      </c>
      <c r="D83" s="81" t="s">
        <v>142</v>
      </c>
      <c r="E83" s="13" t="s">
        <v>239</v>
      </c>
      <c r="F83" s="320" t="s">
        <v>240</v>
      </c>
      <c r="G83" s="36" t="s">
        <v>3167</v>
      </c>
      <c r="H83" s="84"/>
      <c r="I83" s="55"/>
      <c r="J83" s="17">
        <f>IF(Q83+'G. sin Mov'!Q84&gt;I83,I83,Q83+'G. sin Mov'!Q84)</f>
        <v>0</v>
      </c>
      <c r="K83" s="18" t="e">
        <f>+J83/I83</f>
        <v>#DIV/0!</v>
      </c>
      <c r="L83" s="36" t="s">
        <v>3167</v>
      </c>
      <c r="M83" s="13" t="s">
        <v>147</v>
      </c>
      <c r="N83" s="13" t="s">
        <v>241</v>
      </c>
      <c r="O83" s="15" t="s">
        <v>217</v>
      </c>
      <c r="P83" s="82">
        <v>510.95</v>
      </c>
      <c r="Q83" s="49">
        <f>+P83*Dato!$C$4</f>
        <v>19629007.7555</v>
      </c>
      <c r="R83" s="40">
        <v>851.59</v>
      </c>
      <c r="S83" s="50">
        <f>+R83*Dato!$C$4</f>
        <v>32715269.037100002</v>
      </c>
      <c r="T83" s="41">
        <v>44926</v>
      </c>
      <c r="U83" s="15" t="s">
        <v>232</v>
      </c>
      <c r="V83" s="15"/>
      <c r="W83" s="70" t="s">
        <v>233</v>
      </c>
      <c r="X83" s="46">
        <v>1</v>
      </c>
      <c r="Y83" s="14"/>
      <c r="Z83" s="14" t="s">
        <v>228</v>
      </c>
    </row>
    <row r="84" spans="1:27" s="497" customFormat="1" ht="60" customHeight="1">
      <c r="A84" s="13" t="s">
        <v>89</v>
      </c>
      <c r="B84" s="13" t="s">
        <v>185</v>
      </c>
      <c r="C84" s="13" t="s">
        <v>186</v>
      </c>
      <c r="D84" s="81" t="s">
        <v>142</v>
      </c>
      <c r="E84" s="13" t="s">
        <v>239</v>
      </c>
      <c r="F84" s="320" t="s">
        <v>240</v>
      </c>
      <c r="G84" s="36" t="s">
        <v>3167</v>
      </c>
      <c r="H84" s="84" t="s">
        <v>4069</v>
      </c>
      <c r="I84" s="55"/>
      <c r="J84" s="17"/>
      <c r="K84" s="18"/>
      <c r="L84" s="36" t="s">
        <v>3167</v>
      </c>
      <c r="M84" s="13" t="s">
        <v>147</v>
      </c>
      <c r="N84" s="13" t="s">
        <v>2939</v>
      </c>
      <c r="O84" s="15" t="s">
        <v>217</v>
      </c>
      <c r="P84" s="82">
        <v>1895.15</v>
      </c>
      <c r="Q84" s="49">
        <f>+P84*Dato!$C$4</f>
        <v>72805390.053500012</v>
      </c>
      <c r="R84" s="40">
        <v>2707.36</v>
      </c>
      <c r="S84" s="50">
        <f>+R84*Dato!$C$4</f>
        <v>104007809.83840001</v>
      </c>
      <c r="T84" s="41">
        <v>45199</v>
      </c>
      <c r="U84" s="15" t="s">
        <v>2940</v>
      </c>
      <c r="V84" s="15"/>
      <c r="W84" s="70" t="s">
        <v>2941</v>
      </c>
      <c r="X84" s="46"/>
      <c r="Y84" s="14"/>
      <c r="Z84" s="14"/>
    </row>
    <row r="85" spans="1:27" s="497" customFormat="1" ht="41.25" customHeight="1">
      <c r="A85" s="13" t="s">
        <v>89</v>
      </c>
      <c r="B85" s="13" t="s">
        <v>185</v>
      </c>
      <c r="C85" s="13" t="s">
        <v>186</v>
      </c>
      <c r="D85" s="660" t="s">
        <v>142</v>
      </c>
      <c r="E85" s="14" t="s">
        <v>2695</v>
      </c>
      <c r="F85" s="897" t="s">
        <v>2612</v>
      </c>
      <c r="G85" s="13" t="s">
        <v>3550</v>
      </c>
      <c r="H85" s="84"/>
      <c r="I85" s="84"/>
      <c r="J85" s="17">
        <f>IF(Q85&gt;I85,I85,Q85)</f>
        <v>0</v>
      </c>
      <c r="K85" s="18" t="e">
        <f>+J85/I85</f>
        <v>#DIV/0!</v>
      </c>
      <c r="L85" s="13" t="s">
        <v>3550</v>
      </c>
      <c r="M85" s="13" t="s">
        <v>147</v>
      </c>
      <c r="N85" s="13" t="s">
        <v>2614</v>
      </c>
      <c r="O85" s="15" t="s">
        <v>2613</v>
      </c>
      <c r="P85" s="82">
        <v>674.64</v>
      </c>
      <c r="Q85" s="49">
        <f>+P85*Dato!$C$4</f>
        <v>25917435.741599999</v>
      </c>
      <c r="R85" s="40">
        <v>1124.4000000000001</v>
      </c>
      <c r="S85" s="50">
        <f>+R85*Dato!$C$4</f>
        <v>43195726.236000009</v>
      </c>
      <c r="T85" s="41">
        <v>45016</v>
      </c>
      <c r="U85" s="15" t="s">
        <v>2615</v>
      </c>
      <c r="V85" s="15" t="s">
        <v>2616</v>
      </c>
      <c r="W85" s="70"/>
      <c r="X85" s="46">
        <v>1</v>
      </c>
      <c r="Y85" s="14"/>
      <c r="Z85" s="498"/>
    </row>
    <row r="86" spans="1:27" s="497" customFormat="1" ht="92.25" customHeight="1">
      <c r="A86" s="13" t="s">
        <v>89</v>
      </c>
      <c r="B86" s="13" t="s">
        <v>185</v>
      </c>
      <c r="C86" s="13" t="s">
        <v>186</v>
      </c>
      <c r="D86" s="81" t="s">
        <v>142</v>
      </c>
      <c r="E86" s="14" t="s">
        <v>2740</v>
      </c>
      <c r="F86" s="320" t="s">
        <v>2738</v>
      </c>
      <c r="G86" s="13" t="s">
        <v>2736</v>
      </c>
      <c r="H86" s="84"/>
      <c r="I86" s="84"/>
      <c r="J86" s="17">
        <f>IF(Q86&gt;I86,I86,Q86)</f>
        <v>0</v>
      </c>
      <c r="K86" s="18" t="e">
        <f>+J86/I86</f>
        <v>#DIV/0!</v>
      </c>
      <c r="L86" s="13" t="s">
        <v>2752</v>
      </c>
      <c r="M86" s="13" t="s">
        <v>147</v>
      </c>
      <c r="N86" s="13" t="s">
        <v>2750</v>
      </c>
      <c r="O86" s="15" t="s">
        <v>231</v>
      </c>
      <c r="P86" s="82">
        <v>1165.5999999999999</v>
      </c>
      <c r="Q86" s="49">
        <f>+P86*Dato!$C$4</f>
        <v>44778493.864</v>
      </c>
      <c r="R86" s="40">
        <v>1665.15</v>
      </c>
      <c r="S86" s="50">
        <f>+R86*Dato!$C$4</f>
        <v>63969551.353500009</v>
      </c>
      <c r="T86" s="41">
        <v>45018</v>
      </c>
      <c r="U86" s="15" t="s">
        <v>2755</v>
      </c>
      <c r="V86" s="15" t="s">
        <v>2754</v>
      </c>
      <c r="W86" s="69"/>
      <c r="X86" s="46">
        <v>1</v>
      </c>
      <c r="Y86" s="14"/>
      <c r="Z86" s="13" t="s">
        <v>2756</v>
      </c>
    </row>
    <row r="87" spans="1:27" s="497" customFormat="1" ht="34.5" customHeight="1">
      <c r="A87" s="13" t="s">
        <v>89</v>
      </c>
      <c r="B87" s="13" t="s">
        <v>185</v>
      </c>
      <c r="C87" s="13" t="s">
        <v>186</v>
      </c>
      <c r="D87" s="81" t="s">
        <v>142</v>
      </c>
      <c r="E87" s="13" t="s">
        <v>2099</v>
      </c>
      <c r="F87" s="320" t="s">
        <v>2100</v>
      </c>
      <c r="G87" s="13" t="s">
        <v>2101</v>
      </c>
      <c r="H87" s="403">
        <v>0</v>
      </c>
      <c r="I87" s="403"/>
      <c r="J87" s="17">
        <f>IF(Q87&gt;I87,I87,Q87)</f>
        <v>0</v>
      </c>
      <c r="K87" s="18" t="e">
        <f>+J87/I87</f>
        <v>#DIV/0!</v>
      </c>
      <c r="L87" s="13" t="s">
        <v>2101</v>
      </c>
      <c r="M87" s="13" t="s">
        <v>147</v>
      </c>
      <c r="N87" s="13" t="s">
        <v>2102</v>
      </c>
      <c r="O87" s="15" t="s">
        <v>217</v>
      </c>
      <c r="P87" s="82">
        <v>1813.41</v>
      </c>
      <c r="Q87" s="49">
        <v>62690236.527600005</v>
      </c>
      <c r="R87" s="40">
        <v>3022.35</v>
      </c>
      <c r="S87" s="50">
        <v>104483727.546</v>
      </c>
      <c r="T87" s="41">
        <v>44742</v>
      </c>
      <c r="U87" s="15" t="s">
        <v>2103</v>
      </c>
      <c r="V87" s="15"/>
      <c r="W87" s="70"/>
      <c r="X87" s="55">
        <v>1</v>
      </c>
      <c r="Y87" s="14"/>
      <c r="Z87" s="498"/>
    </row>
    <row r="88" spans="1:27" s="497" customFormat="1" ht="42" customHeight="1">
      <c r="A88" s="13" t="s">
        <v>89</v>
      </c>
      <c r="B88" s="13" t="s">
        <v>185</v>
      </c>
      <c r="C88" s="13" t="s">
        <v>186</v>
      </c>
      <c r="D88" s="81" t="s">
        <v>142</v>
      </c>
      <c r="E88" s="14" t="s">
        <v>3076</v>
      </c>
      <c r="F88" s="320" t="s">
        <v>242</v>
      </c>
      <c r="G88" s="13" t="s">
        <v>243</v>
      </c>
      <c r="H88" s="85" t="s">
        <v>4070</v>
      </c>
      <c r="I88" s="55" t="s">
        <v>4070</v>
      </c>
      <c r="J88" s="17">
        <f>IF(Q88&gt;I88,I88,Q88)</f>
        <v>19694700.295400001</v>
      </c>
      <c r="K88" s="18" t="e">
        <f>+J88/I88</f>
        <v>#VALUE!</v>
      </c>
      <c r="L88" s="13" t="s">
        <v>243</v>
      </c>
      <c r="M88" s="13" t="s">
        <v>147</v>
      </c>
      <c r="N88" s="13" t="s">
        <v>244</v>
      </c>
      <c r="O88" s="15" t="s">
        <v>217</v>
      </c>
      <c r="P88" s="82">
        <v>512.66</v>
      </c>
      <c r="Q88" s="49">
        <f>+P88*Dato!$C$4</f>
        <v>19694700.295400001</v>
      </c>
      <c r="R88" s="40">
        <v>854.44</v>
      </c>
      <c r="S88" s="50">
        <f>+R88*Dato!$C$4</f>
        <v>32824756.603600003</v>
      </c>
      <c r="T88" s="41">
        <v>44926</v>
      </c>
      <c r="U88" s="15" t="s">
        <v>245</v>
      </c>
      <c r="V88" s="15"/>
      <c r="W88" s="70" t="s">
        <v>246</v>
      </c>
      <c r="X88" s="55">
        <v>1</v>
      </c>
      <c r="Y88" s="14"/>
      <c r="Z88" s="14"/>
    </row>
    <row r="89" spans="1:27" s="27" customFormat="1" ht="36.75" customHeight="1">
      <c r="A89" s="13" t="s">
        <v>54</v>
      </c>
      <c r="B89" s="13" t="s">
        <v>630</v>
      </c>
      <c r="C89" s="168"/>
      <c r="D89" s="168"/>
      <c r="E89" s="49">
        <v>1500000</v>
      </c>
      <c r="F89" s="163">
        <f>+E89*'Poliza Credito'!$A$59</f>
        <v>1376070000</v>
      </c>
      <c r="G89" s="169">
        <v>0.8</v>
      </c>
      <c r="H89" s="163">
        <f>+D89*G89</f>
        <v>0</v>
      </c>
      <c r="I89" s="164">
        <v>45792</v>
      </c>
      <c r="J89" s="23" t="s">
        <v>618</v>
      </c>
      <c r="K89" s="165" t="s">
        <v>3346</v>
      </c>
      <c r="L89" s="24" t="s">
        <v>619</v>
      </c>
      <c r="M89" s="38" t="s">
        <v>39</v>
      </c>
      <c r="N89" s="13" t="s">
        <v>1585</v>
      </c>
      <c r="O89" s="13" t="s">
        <v>3344</v>
      </c>
      <c r="P89" s="23" t="s">
        <v>3343</v>
      </c>
      <c r="Q89" s="15" t="s">
        <v>622</v>
      </c>
      <c r="R89" s="166">
        <v>45204</v>
      </c>
      <c r="S89" s="15">
        <v>218744</v>
      </c>
      <c r="T89" s="172">
        <v>45530</v>
      </c>
      <c r="U89" s="163">
        <v>800000000</v>
      </c>
      <c r="V89" s="167">
        <v>45138</v>
      </c>
    </row>
    <row r="90" spans="1:27" s="27" customFormat="1" ht="33" customHeight="1">
      <c r="A90" s="13" t="s">
        <v>34</v>
      </c>
      <c r="B90" s="15" t="s">
        <v>446</v>
      </c>
      <c r="C90" s="633">
        <v>0</v>
      </c>
      <c r="D90" s="633">
        <v>0</v>
      </c>
      <c r="E90" s="49">
        <v>1500000</v>
      </c>
      <c r="F90" s="163">
        <f>+E90*'Poliza Credito'!$A$59</f>
        <v>1376070000</v>
      </c>
      <c r="G90" s="107">
        <v>0.8</v>
      </c>
      <c r="H90" s="163">
        <f>+D90*G90</f>
        <v>0</v>
      </c>
      <c r="I90" s="164">
        <v>45413</v>
      </c>
      <c r="J90" s="23" t="s">
        <v>618</v>
      </c>
      <c r="K90" s="165" t="s">
        <v>2542</v>
      </c>
      <c r="L90" s="24" t="s">
        <v>619</v>
      </c>
      <c r="M90" s="24" t="s">
        <v>39</v>
      </c>
      <c r="N90" s="13" t="s">
        <v>29</v>
      </c>
      <c r="O90" s="13" t="s">
        <v>620</v>
      </c>
      <c r="P90" s="110" t="s">
        <v>621</v>
      </c>
      <c r="Q90" s="15" t="s">
        <v>622</v>
      </c>
      <c r="R90" s="166" t="s">
        <v>2722</v>
      </c>
      <c r="S90" s="15" t="s">
        <v>2933</v>
      </c>
      <c r="T90" s="166" t="s">
        <v>2932</v>
      </c>
      <c r="U90" s="163">
        <v>700000000</v>
      </c>
      <c r="V90" s="167">
        <v>44995</v>
      </c>
    </row>
    <row r="91" spans="1:27" s="3" customFormat="1" ht="10.5">
      <c r="B91" s="127" t="s">
        <v>2567</v>
      </c>
      <c r="C91" s="176">
        <f>SUM(C90:C90)</f>
        <v>0</v>
      </c>
      <c r="D91" s="176">
        <f>SUM(D90:D90)</f>
        <v>0</v>
      </c>
      <c r="E91" s="177">
        <f>SUM(E90:E90)</f>
        <v>1500000</v>
      </c>
      <c r="F91" s="177">
        <f>SUM(F89:F90)</f>
        <v>2752140000</v>
      </c>
      <c r="H91" s="176">
        <f>SUM(H90:H90)</f>
        <v>0</v>
      </c>
      <c r="M91" s="102"/>
    </row>
  </sheetData>
  <autoFilter ref="A1:Z60" xr:uid="{3458A0C0-CB19-465D-9746-004F93CC7FB8}">
    <filterColumn colId="0">
      <filters>
        <filter val="FACTORING"/>
      </filters>
    </filterColumn>
    <filterColumn colId="1">
      <filters>
        <filter val="PRENDA"/>
        <filter val="PRVEHIC/FACTORING"/>
        <filter val="PRVEHIC/FACTORING (RD UF)"/>
      </filters>
    </filterColumn>
  </autoFilter>
  <pageMargins left="0.19685039370078741" right="0.19685039370078741" top="0.74803149606299213" bottom="0.74803149606299213" header="0.31496062992125984" footer="0.31496062992125984"/>
  <pageSetup scale="80" orientation="landscape" horizontalDpi="4294967292"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DB04-9AC6-4616-88F1-AA5C5FF59BC2}">
  <dimension ref="A1:AA107"/>
  <sheetViews>
    <sheetView workbookViewId="0">
      <selection activeCell="A9" sqref="A9:XFD9"/>
    </sheetView>
  </sheetViews>
  <sheetFormatPr baseColWidth="10" defaultColWidth="11.453125" defaultRowHeight="14.5"/>
  <cols>
    <col min="1" max="1" width="9.1796875" customWidth="1"/>
    <col min="3" max="3" width="2.7265625" customWidth="1"/>
    <col min="4" max="4" width="6.7265625" customWidth="1"/>
    <col min="6" max="6" width="24.26953125" customWidth="1"/>
    <col min="7" max="7" width="12.7265625" customWidth="1"/>
    <col min="8" max="8" width="9.26953125" customWidth="1"/>
    <col min="9" max="9" width="5.26953125" customWidth="1"/>
    <col min="10" max="10" width="7.26953125" customWidth="1"/>
    <col min="12" max="12" width="8.1796875" customWidth="1"/>
    <col min="20" max="20" width="9.26953125" customWidth="1"/>
    <col min="21" max="21" width="9.1796875" customWidth="1"/>
    <col min="22" max="22" width="9.26953125" customWidth="1"/>
    <col min="23" max="23" width="7.26953125" customWidth="1"/>
    <col min="24" max="24" width="5.54296875" customWidth="1"/>
    <col min="25" max="25" width="5.7265625" customWidth="1"/>
    <col min="26" max="26" width="0" hidden="1" customWidth="1"/>
  </cols>
  <sheetData>
    <row r="1" spans="1:26" s="3" customFormat="1" ht="35.25" customHeight="1">
      <c r="A1" s="129" t="s">
        <v>3</v>
      </c>
      <c r="B1" s="129" t="s">
        <v>5</v>
      </c>
      <c r="C1" s="129" t="s">
        <v>6</v>
      </c>
      <c r="D1" s="129" t="s">
        <v>7</v>
      </c>
      <c r="E1" s="302" t="s">
        <v>8</v>
      </c>
      <c r="F1" s="302" t="s">
        <v>9</v>
      </c>
      <c r="G1" s="303" t="s">
        <v>10</v>
      </c>
      <c r="H1" s="302" t="s">
        <v>1171</v>
      </c>
      <c r="I1" s="302" t="s">
        <v>12</v>
      </c>
      <c r="J1" s="304" t="s">
        <v>13</v>
      </c>
      <c r="K1" s="302" t="s">
        <v>14</v>
      </c>
      <c r="L1" s="129" t="s">
        <v>15</v>
      </c>
      <c r="M1" s="305" t="s">
        <v>16</v>
      </c>
      <c r="N1" s="129" t="s">
        <v>17</v>
      </c>
      <c r="O1" s="129" t="s">
        <v>18</v>
      </c>
      <c r="P1" s="5" t="s">
        <v>19</v>
      </c>
      <c r="Q1" s="129" t="s">
        <v>20</v>
      </c>
      <c r="R1" s="129" t="s">
        <v>21</v>
      </c>
      <c r="S1" s="306" t="s">
        <v>22</v>
      </c>
      <c r="T1" s="129" t="s">
        <v>23</v>
      </c>
      <c r="U1" s="239" t="s">
        <v>24</v>
      </c>
      <c r="V1" s="239" t="s">
        <v>25</v>
      </c>
      <c r="W1" s="303" t="s">
        <v>26</v>
      </c>
      <c r="X1" s="305" t="s">
        <v>27</v>
      </c>
      <c r="Y1" s="129" t="s">
        <v>28</v>
      </c>
      <c r="Z1" s="12"/>
    </row>
    <row r="2" spans="1:26" s="27" customFormat="1" ht="50.25" customHeight="1">
      <c r="A2" s="13" t="s">
        <v>139</v>
      </c>
      <c r="B2" s="13" t="s">
        <v>1236</v>
      </c>
      <c r="C2" s="15" t="s">
        <v>142</v>
      </c>
      <c r="D2" s="13" t="s">
        <v>1802</v>
      </c>
      <c r="E2" s="13" t="s">
        <v>1803</v>
      </c>
      <c r="F2" s="13" t="s">
        <v>1804</v>
      </c>
      <c r="G2" s="84" t="s">
        <v>1805</v>
      </c>
      <c r="H2" s="55"/>
      <c r="I2" s="17"/>
      <c r="J2" s="18"/>
      <c r="K2" s="46" t="s">
        <v>1806</v>
      </c>
      <c r="L2" s="13" t="s">
        <v>147</v>
      </c>
      <c r="M2" s="13" t="s">
        <v>1807</v>
      </c>
      <c r="N2" s="15" t="s">
        <v>87</v>
      </c>
      <c r="O2" s="48">
        <v>479.5</v>
      </c>
      <c r="P2" s="49">
        <v>16426821.285000002</v>
      </c>
      <c r="Q2" s="390"/>
      <c r="R2" s="14"/>
      <c r="S2" s="24" t="s">
        <v>323</v>
      </c>
      <c r="T2" s="13" t="s">
        <v>1808</v>
      </c>
      <c r="U2" s="15" t="s">
        <v>1809</v>
      </c>
      <c r="V2" s="13"/>
      <c r="W2" s="40">
        <v>1</v>
      </c>
      <c r="X2" s="14"/>
      <c r="Y2" s="14"/>
    </row>
    <row r="3" spans="1:26" s="27" customFormat="1" ht="42">
      <c r="A3" s="13" t="s">
        <v>89</v>
      </c>
      <c r="B3" s="13" t="s">
        <v>140</v>
      </c>
      <c r="C3" s="15" t="s">
        <v>142</v>
      </c>
      <c r="D3" s="47" t="s">
        <v>1810</v>
      </c>
      <c r="E3" s="15" t="s">
        <v>1811</v>
      </c>
      <c r="F3" s="13" t="s">
        <v>1812</v>
      </c>
      <c r="G3" s="55" t="s">
        <v>1813</v>
      </c>
      <c r="H3" s="55"/>
      <c r="I3" s="17"/>
      <c r="J3" s="18"/>
      <c r="K3" s="38" t="s">
        <v>1812</v>
      </c>
      <c r="L3" s="13" t="s">
        <v>147</v>
      </c>
      <c r="M3" s="45" t="s">
        <v>1814</v>
      </c>
      <c r="N3" s="15" t="s">
        <v>1815</v>
      </c>
      <c r="O3" s="96">
        <v>1466.24</v>
      </c>
      <c r="P3" s="49">
        <v>50230787.155200005</v>
      </c>
      <c r="Q3" s="40">
        <v>1832.8</v>
      </c>
      <c r="R3" s="50">
        <v>62788483.944000006</v>
      </c>
      <c r="S3" s="41">
        <v>42104</v>
      </c>
      <c r="T3" s="14"/>
      <c r="U3" s="14"/>
      <c r="V3" s="70" t="s">
        <v>1816</v>
      </c>
      <c r="W3" s="321">
        <v>1</v>
      </c>
      <c r="X3" s="14"/>
      <c r="Y3" s="14"/>
      <c r="Z3" s="26"/>
    </row>
    <row r="4" spans="1:26" s="27" customFormat="1" ht="34.5" customHeight="1">
      <c r="A4" s="13" t="s">
        <v>89</v>
      </c>
      <c r="B4" s="13" t="s">
        <v>1172</v>
      </c>
      <c r="C4" s="15" t="s">
        <v>142</v>
      </c>
      <c r="D4" s="47" t="s">
        <v>1817</v>
      </c>
      <c r="E4" s="15" t="s">
        <v>1818</v>
      </c>
      <c r="F4" s="13" t="s">
        <v>1819</v>
      </c>
      <c r="G4" s="55" t="s">
        <v>1820</v>
      </c>
      <c r="H4" s="55"/>
      <c r="I4" s="17"/>
      <c r="J4" s="18"/>
      <c r="K4" s="46" t="s">
        <v>1819</v>
      </c>
      <c r="L4" s="13" t="s">
        <v>147</v>
      </c>
      <c r="M4" s="45" t="s">
        <v>1821</v>
      </c>
      <c r="N4" s="15" t="s">
        <v>1331</v>
      </c>
      <c r="O4" s="48">
        <v>406.06</v>
      </c>
      <c r="P4" s="49">
        <v>13910896.873800002</v>
      </c>
      <c r="Q4" s="312">
        <v>676.76</v>
      </c>
      <c r="R4" s="50">
        <v>23184599.734800003</v>
      </c>
      <c r="S4" s="41">
        <v>42950</v>
      </c>
      <c r="T4" s="15" t="s">
        <v>1822</v>
      </c>
      <c r="U4" s="15" t="s">
        <v>1823</v>
      </c>
      <c r="V4" s="70"/>
      <c r="W4" s="55">
        <v>1</v>
      </c>
      <c r="X4" s="14"/>
      <c r="Y4" s="14"/>
      <c r="Z4" s="26"/>
    </row>
    <row r="5" spans="1:26" s="3" customFormat="1" ht="42.75" customHeight="1">
      <c r="A5" s="13" t="s">
        <v>89</v>
      </c>
      <c r="B5" s="13" t="s">
        <v>1172</v>
      </c>
      <c r="C5" s="15" t="s">
        <v>142</v>
      </c>
      <c r="D5" s="13" t="s">
        <v>1824</v>
      </c>
      <c r="E5" s="15" t="s">
        <v>1825</v>
      </c>
      <c r="F5" s="13" t="s">
        <v>1826</v>
      </c>
      <c r="G5" s="55" t="s">
        <v>1820</v>
      </c>
      <c r="H5" s="55"/>
      <c r="I5" s="17"/>
      <c r="J5" s="18"/>
      <c r="K5" s="13" t="s">
        <v>1826</v>
      </c>
      <c r="L5" s="13" t="s">
        <v>147</v>
      </c>
      <c r="M5" s="33" t="s">
        <v>1827</v>
      </c>
      <c r="N5" s="13" t="s">
        <v>1215</v>
      </c>
      <c r="O5" s="13">
        <v>473.73</v>
      </c>
      <c r="P5" s="49">
        <v>16229151.297900002</v>
      </c>
      <c r="Q5" s="40">
        <v>789.55</v>
      </c>
      <c r="R5" s="50">
        <v>27048585.4965</v>
      </c>
      <c r="S5" s="41">
        <v>42950</v>
      </c>
      <c r="T5" s="15" t="s">
        <v>1828</v>
      </c>
      <c r="U5" s="15" t="s">
        <v>1829</v>
      </c>
      <c r="V5" s="86"/>
      <c r="W5" s="86">
        <v>1</v>
      </c>
      <c r="X5" s="313"/>
      <c r="Y5" s="86"/>
      <c r="Z5" s="26"/>
    </row>
    <row r="6" spans="1:26" s="27" customFormat="1" ht="33.75" customHeight="1">
      <c r="A6" s="13" t="s">
        <v>89</v>
      </c>
      <c r="B6" s="13" t="s">
        <v>1172</v>
      </c>
      <c r="C6" s="15" t="s">
        <v>142</v>
      </c>
      <c r="D6" s="47" t="s">
        <v>1830</v>
      </c>
      <c r="E6" s="15" t="s">
        <v>1831</v>
      </c>
      <c r="F6" s="13" t="s">
        <v>1832</v>
      </c>
      <c r="G6" s="55" t="s">
        <v>1833</v>
      </c>
      <c r="H6" s="55"/>
      <c r="I6" s="17"/>
      <c r="J6" s="18"/>
      <c r="K6" s="46" t="s">
        <v>1834</v>
      </c>
      <c r="L6" s="13" t="s">
        <v>147</v>
      </c>
      <c r="M6" s="13" t="s">
        <v>1835</v>
      </c>
      <c r="N6" s="15" t="s">
        <v>1836</v>
      </c>
      <c r="O6" s="82">
        <v>2052.84</v>
      </c>
      <c r="P6" s="49">
        <v>70326664.873200014</v>
      </c>
      <c r="Q6" s="312">
        <v>3421.4</v>
      </c>
      <c r="R6" s="50">
        <v>117211108.12200001</v>
      </c>
      <c r="S6" s="70" t="s">
        <v>1837</v>
      </c>
      <c r="T6" s="15" t="s">
        <v>1838</v>
      </c>
      <c r="U6" s="15" t="s">
        <v>1839</v>
      </c>
      <c r="V6" s="69"/>
      <c r="W6" s="55">
        <v>1</v>
      </c>
      <c r="X6" s="14"/>
      <c r="Y6" s="14"/>
      <c r="Z6" s="26"/>
    </row>
    <row r="7" spans="1:26" s="27" customFormat="1" ht="50.25" customHeight="1">
      <c r="A7" s="13" t="s">
        <v>89</v>
      </c>
      <c r="B7" s="13" t="s">
        <v>1172</v>
      </c>
      <c r="C7" s="15" t="s">
        <v>142</v>
      </c>
      <c r="D7" s="47" t="s">
        <v>1830</v>
      </c>
      <c r="E7" s="15" t="s">
        <v>1840</v>
      </c>
      <c r="F7" s="13" t="s">
        <v>1834</v>
      </c>
      <c r="G7" s="55" t="s">
        <v>1833</v>
      </c>
      <c r="H7" s="651"/>
      <c r="I7" s="17"/>
      <c r="J7" s="18"/>
      <c r="K7" s="46" t="s">
        <v>1834</v>
      </c>
      <c r="L7" s="13" t="s">
        <v>147</v>
      </c>
      <c r="M7" s="13"/>
      <c r="N7" s="15" t="s">
        <v>161</v>
      </c>
      <c r="O7" s="82"/>
      <c r="P7" s="49"/>
      <c r="Q7" s="390"/>
      <c r="R7" s="14"/>
      <c r="S7" s="70"/>
      <c r="T7" s="15"/>
      <c r="U7" s="15"/>
      <c r="V7" s="70"/>
      <c r="W7" s="310"/>
      <c r="X7" s="55"/>
      <c r="Y7" s="14"/>
    </row>
    <row r="8" spans="1:26" s="27" customFormat="1" ht="43.5" customHeight="1">
      <c r="A8" s="13" t="s">
        <v>97</v>
      </c>
      <c r="B8" s="13" t="s">
        <v>98</v>
      </c>
      <c r="C8" s="13" t="s">
        <v>99</v>
      </c>
      <c r="D8" s="15" t="s">
        <v>32</v>
      </c>
      <c r="E8" s="13" t="s">
        <v>655</v>
      </c>
      <c r="F8" s="13" t="s">
        <v>1841</v>
      </c>
      <c r="G8" s="55" t="s">
        <v>2564</v>
      </c>
      <c r="H8" s="122">
        <v>44690</v>
      </c>
      <c r="I8" s="55"/>
      <c r="J8" s="17"/>
      <c r="K8" s="18">
        <v>0.8</v>
      </c>
      <c r="L8" s="23" t="s">
        <v>1842</v>
      </c>
      <c r="M8" s="20">
        <v>45031</v>
      </c>
      <c r="N8" s="13" t="s">
        <v>134</v>
      </c>
      <c r="O8" s="15" t="s">
        <v>51</v>
      </c>
      <c r="P8" s="14"/>
      <c r="Q8" s="34"/>
      <c r="R8" s="14"/>
      <c r="S8" s="14"/>
      <c r="T8" s="391" t="s">
        <v>1843</v>
      </c>
      <c r="U8" s="14"/>
      <c r="V8" s="14" t="s">
        <v>1844</v>
      </c>
      <c r="W8" s="43" t="s">
        <v>1845</v>
      </c>
      <c r="X8" s="24">
        <v>1</v>
      </c>
      <c r="Y8" s="24" t="s">
        <v>104</v>
      </c>
      <c r="Z8" s="25">
        <v>44643</v>
      </c>
    </row>
    <row r="9" spans="1:26" ht="115.5">
      <c r="A9" s="13" t="s">
        <v>89</v>
      </c>
      <c r="B9" s="13" t="s">
        <v>185</v>
      </c>
      <c r="C9" s="13" t="s">
        <v>186</v>
      </c>
      <c r="D9" s="81" t="s">
        <v>142</v>
      </c>
      <c r="E9" s="14" t="s">
        <v>2740</v>
      </c>
      <c r="F9" s="14" t="s">
        <v>2738</v>
      </c>
      <c r="G9" s="13" t="s">
        <v>2736</v>
      </c>
      <c r="H9" s="84" t="s">
        <v>2931</v>
      </c>
      <c r="I9" s="55"/>
      <c r="J9" s="17">
        <f t="shared" ref="J9" si="0">IF(Q9&gt;I9,I9,Q9)</f>
        <v>0</v>
      </c>
      <c r="K9" s="18" t="e">
        <f t="shared" ref="K9" si="1">+J9/I9</f>
        <v>#DIV/0!</v>
      </c>
      <c r="L9" s="13"/>
      <c r="M9" s="13" t="s">
        <v>147</v>
      </c>
      <c r="N9" s="13" t="s">
        <v>2751</v>
      </c>
      <c r="O9" s="86" t="s">
        <v>87</v>
      </c>
      <c r="P9" s="276"/>
      <c r="Q9" s="276"/>
      <c r="R9" s="276"/>
      <c r="S9" s="276"/>
      <c r="T9" s="276"/>
      <c r="U9" s="276"/>
      <c r="V9" s="276"/>
      <c r="W9" s="276"/>
      <c r="X9" s="276"/>
      <c r="Y9" s="276"/>
    </row>
    <row r="12" spans="1:26">
      <c r="A12" t="s">
        <v>3284</v>
      </c>
    </row>
    <row r="107" spans="1:27" s="27" customFormat="1" ht="31.5">
      <c r="A107" s="13" t="s">
        <v>29</v>
      </c>
      <c r="B107" s="13" t="s">
        <v>1846</v>
      </c>
      <c r="C107" s="15" t="s">
        <v>32</v>
      </c>
      <c r="D107" s="47" t="s">
        <v>1847</v>
      </c>
      <c r="E107" s="15" t="s">
        <v>1848</v>
      </c>
      <c r="F107" s="15" t="s">
        <v>1849</v>
      </c>
      <c r="G107" s="34">
        <v>77568141</v>
      </c>
      <c r="H107" s="34">
        <v>28873296</v>
      </c>
      <c r="I107" s="17">
        <f>IF(P107&gt;H107,H107,P107)</f>
        <v>25985966.400000002</v>
      </c>
      <c r="J107" s="37">
        <v>0.9</v>
      </c>
      <c r="K107" s="169" t="s">
        <v>1850</v>
      </c>
      <c r="L107" s="42">
        <v>43525</v>
      </c>
      <c r="M107" s="13" t="s">
        <v>1851</v>
      </c>
      <c r="N107" s="60" t="s">
        <v>231</v>
      </c>
      <c r="O107" s="13"/>
      <c r="P107" s="34">
        <f>+H107*J107</f>
        <v>25985966.400000002</v>
      </c>
      <c r="Q107" s="40"/>
      <c r="R107" s="14"/>
      <c r="S107" s="14"/>
      <c r="T107" s="14"/>
      <c r="U107" s="14"/>
      <c r="V107" s="14"/>
      <c r="W107" s="392">
        <v>3</v>
      </c>
      <c r="X107" s="38" t="s">
        <v>1852</v>
      </c>
      <c r="Y107" s="25">
        <v>43510</v>
      </c>
      <c r="Z107" s="319" t="s">
        <v>1853</v>
      </c>
      <c r="AA107" s="157" t="s">
        <v>1854</v>
      </c>
    </row>
  </sheetData>
  <pageMargins left="0.7" right="0.7" top="0.75" bottom="0.75" header="0.3" footer="0.3"/>
  <pageSetup orientation="portrait" horizontalDpi="4294967292"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785B-5831-4A86-B8E7-9BAA92190DAD}">
  <dimension ref="A1:AB187"/>
  <sheetViews>
    <sheetView topLeftCell="A124" workbookViewId="0">
      <pane xSplit="6" topLeftCell="G1" activePane="topRight" state="frozen"/>
      <selection activeCell="A97" sqref="A97"/>
      <selection pane="topRight" activeCell="F126" sqref="F126"/>
    </sheetView>
  </sheetViews>
  <sheetFormatPr baseColWidth="10" defaultRowHeight="14.5"/>
  <cols>
    <col min="1" max="1" width="9" customWidth="1"/>
    <col min="3" max="3" width="8.81640625" customWidth="1"/>
    <col min="4" max="4" width="5.453125" customWidth="1"/>
    <col min="7" max="7" width="14.26953125" customWidth="1"/>
    <col min="8" max="8" width="6.7265625" hidden="1" customWidth="1"/>
    <col min="9" max="9" width="9.1796875" hidden="1" customWidth="1"/>
    <col min="10" max="10" width="7.453125" hidden="1" customWidth="1"/>
    <col min="11" max="12" width="0" hidden="1" customWidth="1"/>
    <col min="13" max="13" width="16.54296875" hidden="1" customWidth="1"/>
    <col min="14" max="14" width="19" customWidth="1"/>
    <col min="15" max="15" width="9.81640625" customWidth="1"/>
    <col min="16" max="16" width="0" hidden="1" customWidth="1"/>
    <col min="17" max="17" width="12" customWidth="1"/>
    <col min="18" max="18" width="9.54296875" customWidth="1"/>
    <col min="19" max="19" width="9.453125" customWidth="1"/>
    <col min="20" max="20" width="10" customWidth="1"/>
    <col min="21" max="22" width="8.7265625" customWidth="1"/>
    <col min="23" max="23" width="8.1796875" style="363" customWidth="1"/>
    <col min="24" max="24" width="8.26953125" customWidth="1"/>
    <col min="25" max="26" width="9.26953125" customWidth="1"/>
  </cols>
  <sheetData>
    <row r="1" spans="1:28" s="3" customFormat="1" ht="35.25" customHeight="1">
      <c r="A1" s="129" t="s">
        <v>3</v>
      </c>
      <c r="B1" s="129" t="s">
        <v>5</v>
      </c>
      <c r="C1" s="129" t="s">
        <v>6</v>
      </c>
      <c r="D1" s="129" t="s">
        <v>7</v>
      </c>
      <c r="E1" s="302" t="s">
        <v>8</v>
      </c>
      <c r="F1" s="302" t="s">
        <v>9</v>
      </c>
      <c r="G1" s="303" t="s">
        <v>10</v>
      </c>
      <c r="H1" s="302" t="s">
        <v>1171</v>
      </c>
      <c r="I1" s="302" t="s">
        <v>12</v>
      </c>
      <c r="J1" s="304" t="s">
        <v>13</v>
      </c>
      <c r="K1" s="302" t="s">
        <v>14</v>
      </c>
      <c r="L1" s="129" t="s">
        <v>15</v>
      </c>
      <c r="M1" s="305" t="s">
        <v>16</v>
      </c>
      <c r="N1" s="129" t="s">
        <v>17</v>
      </c>
      <c r="O1" s="129" t="s">
        <v>18</v>
      </c>
      <c r="P1" s="5" t="s">
        <v>19</v>
      </c>
      <c r="Q1" s="129" t="s">
        <v>20</v>
      </c>
      <c r="R1" s="129" t="s">
        <v>21</v>
      </c>
      <c r="S1" s="306" t="s">
        <v>22</v>
      </c>
      <c r="T1" s="129" t="s">
        <v>23</v>
      </c>
      <c r="U1" s="239" t="s">
        <v>24</v>
      </c>
      <c r="V1" s="239" t="s">
        <v>25</v>
      </c>
      <c r="W1" s="304" t="s">
        <v>26</v>
      </c>
      <c r="X1" s="305" t="s">
        <v>27</v>
      </c>
      <c r="Y1" s="129" t="s">
        <v>28</v>
      </c>
      <c r="Z1" s="12"/>
    </row>
    <row r="2" spans="1:28" s="27" customFormat="1" ht="33.75" customHeight="1">
      <c r="A2" s="13" t="s">
        <v>89</v>
      </c>
      <c r="B2" s="13" t="s">
        <v>1172</v>
      </c>
      <c r="C2" s="15" t="s">
        <v>142</v>
      </c>
      <c r="D2" s="13" t="s">
        <v>1173</v>
      </c>
      <c r="E2" s="15" t="s">
        <v>1174</v>
      </c>
      <c r="F2" s="13" t="s">
        <v>1175</v>
      </c>
      <c r="G2" s="307" t="s">
        <v>1146</v>
      </c>
      <c r="H2" s="55"/>
      <c r="I2" s="17">
        <f>IF(P2&gt;H2,H2,P2)</f>
        <v>0</v>
      </c>
      <c r="J2" s="18"/>
      <c r="K2" s="46" t="s">
        <v>1176</v>
      </c>
      <c r="L2" s="13" t="s">
        <v>147</v>
      </c>
      <c r="M2" s="23" t="s">
        <v>1177</v>
      </c>
      <c r="N2" s="15" t="s">
        <v>231</v>
      </c>
      <c r="O2" s="96">
        <v>1308.27</v>
      </c>
      <c r="P2" s="49">
        <v>44819014.562100001</v>
      </c>
      <c r="Q2" s="308">
        <v>2180.4499999999998</v>
      </c>
      <c r="R2" s="50">
        <v>74698357.603499994</v>
      </c>
      <c r="S2" s="41">
        <v>42950</v>
      </c>
      <c r="T2" s="15"/>
      <c r="U2" s="15" t="s">
        <v>1178</v>
      </c>
      <c r="V2" s="309"/>
      <c r="W2" s="310">
        <v>2</v>
      </c>
      <c r="X2" s="14"/>
      <c r="Y2" s="14"/>
      <c r="Z2" s="26"/>
    </row>
    <row r="3" spans="1:28" s="27" customFormat="1" ht="57" customHeight="1">
      <c r="A3" s="13" t="s">
        <v>89</v>
      </c>
      <c r="B3" s="13" t="s">
        <v>1172</v>
      </c>
      <c r="C3" s="15" t="s">
        <v>142</v>
      </c>
      <c r="D3" s="47" t="s">
        <v>1179</v>
      </c>
      <c r="E3" s="15" t="s">
        <v>1180</v>
      </c>
      <c r="F3" s="13" t="s">
        <v>1181</v>
      </c>
      <c r="G3" s="307" t="s">
        <v>1182</v>
      </c>
      <c r="H3" s="55"/>
      <c r="I3" s="17"/>
      <c r="J3" s="18"/>
      <c r="K3" s="46" t="s">
        <v>1183</v>
      </c>
      <c r="L3" s="13" t="s">
        <v>147</v>
      </c>
      <c r="M3" s="23" t="s">
        <v>1184</v>
      </c>
      <c r="N3" s="74" t="s">
        <v>1185</v>
      </c>
      <c r="O3" s="311">
        <v>252.66</v>
      </c>
      <c r="P3" s="49">
        <v>8655684.3918000013</v>
      </c>
      <c r="Q3" s="312">
        <v>421.09</v>
      </c>
      <c r="R3" s="50">
        <v>14425798.070700001</v>
      </c>
      <c r="S3" s="41">
        <v>42950</v>
      </c>
      <c r="T3" s="15" t="s">
        <v>1186</v>
      </c>
      <c r="U3" s="15" t="s">
        <v>1187</v>
      </c>
      <c r="V3" s="70"/>
      <c r="W3" s="310">
        <v>1</v>
      </c>
      <c r="X3" s="14"/>
      <c r="Y3" s="14"/>
      <c r="Z3" s="26"/>
    </row>
    <row r="4" spans="1:28" s="3" customFormat="1" ht="53.25" customHeight="1">
      <c r="A4" s="13" t="s">
        <v>89</v>
      </c>
      <c r="B4" s="13" t="s">
        <v>1172</v>
      </c>
      <c r="C4" s="15" t="s">
        <v>142</v>
      </c>
      <c r="D4" s="13" t="s">
        <v>1188</v>
      </c>
      <c r="E4" s="14" t="s">
        <v>1189</v>
      </c>
      <c r="F4" s="13" t="s">
        <v>1190</v>
      </c>
      <c r="G4" s="84" t="s">
        <v>1191</v>
      </c>
      <c r="H4" s="55"/>
      <c r="I4" s="17">
        <f>IF(P4&gt;H4,H4,P4)</f>
        <v>0</v>
      </c>
      <c r="J4" s="18"/>
      <c r="K4" s="13" t="s">
        <v>1192</v>
      </c>
      <c r="L4" s="13" t="s">
        <v>147</v>
      </c>
      <c r="M4" s="33" t="s">
        <v>1193</v>
      </c>
      <c r="N4" s="13" t="s">
        <v>82</v>
      </c>
      <c r="O4" s="13">
        <v>228.29</v>
      </c>
      <c r="P4" s="49">
        <v>7820811.3267000001</v>
      </c>
      <c r="Q4" s="40">
        <v>380.49</v>
      </c>
      <c r="R4" s="50">
        <v>13034913.932700001</v>
      </c>
      <c r="S4" s="41">
        <v>42950</v>
      </c>
      <c r="T4" s="15" t="s">
        <v>1194</v>
      </c>
      <c r="U4" s="15" t="s">
        <v>1195</v>
      </c>
      <c r="V4" s="86"/>
      <c r="W4" s="292">
        <v>1</v>
      </c>
      <c r="X4" s="313"/>
      <c r="Y4" s="86"/>
      <c r="Z4" s="26"/>
    </row>
    <row r="5" spans="1:28" s="27" customFormat="1" ht="34.5" customHeight="1">
      <c r="A5" s="13" t="s">
        <v>89</v>
      </c>
      <c r="B5" s="13" t="s">
        <v>1172</v>
      </c>
      <c r="C5" s="81" t="s">
        <v>142</v>
      </c>
      <c r="D5" s="13" t="s">
        <v>1196</v>
      </c>
      <c r="E5" s="14" t="s">
        <v>1197</v>
      </c>
      <c r="F5" s="13" t="s">
        <v>1196</v>
      </c>
      <c r="G5" s="314" t="s">
        <v>1198</v>
      </c>
      <c r="H5" s="55"/>
      <c r="I5" s="17">
        <f>IF(P5&gt;H5,H5,P5)</f>
        <v>0</v>
      </c>
      <c r="J5" s="18"/>
      <c r="K5" s="46" t="s">
        <v>1196</v>
      </c>
      <c r="L5" s="13" t="s">
        <v>147</v>
      </c>
      <c r="M5" s="23" t="s">
        <v>1199</v>
      </c>
      <c r="N5" s="15" t="s">
        <v>1200</v>
      </c>
      <c r="O5" s="82">
        <v>983.24</v>
      </c>
      <c r="P5" s="49">
        <v>33684062.065200001</v>
      </c>
      <c r="Q5" s="40">
        <v>1638.74</v>
      </c>
      <c r="R5" s="50">
        <v>56140331.830200009</v>
      </c>
      <c r="S5" s="41">
        <v>42977</v>
      </c>
      <c r="T5" s="15"/>
      <c r="U5" s="15" t="s">
        <v>1201</v>
      </c>
      <c r="V5" s="70"/>
      <c r="W5" s="310">
        <v>1</v>
      </c>
      <c r="X5" s="14"/>
      <c r="Y5" s="14"/>
      <c r="Z5" s="83"/>
    </row>
    <row r="6" spans="1:28" s="3" customFormat="1" ht="28.5" customHeight="1">
      <c r="A6" s="13" t="s">
        <v>89</v>
      </c>
      <c r="B6" s="13" t="s">
        <v>1172</v>
      </c>
      <c r="C6" s="15" t="s">
        <v>142</v>
      </c>
      <c r="D6" s="13" t="s">
        <v>1202</v>
      </c>
      <c r="E6" s="15" t="s">
        <v>1203</v>
      </c>
      <c r="F6" s="13" t="s">
        <v>1204</v>
      </c>
      <c r="G6" s="84" t="s">
        <v>1198</v>
      </c>
      <c r="H6" s="55"/>
      <c r="I6" s="17"/>
      <c r="J6" s="18"/>
      <c r="K6" s="13" t="s">
        <v>1205</v>
      </c>
      <c r="L6" s="13" t="s">
        <v>147</v>
      </c>
      <c r="M6" s="33" t="s">
        <v>1206</v>
      </c>
      <c r="N6" s="13" t="s">
        <v>168</v>
      </c>
      <c r="O6" s="13">
        <v>95.2</v>
      </c>
      <c r="P6" s="49">
        <v>3261383.4960000003</v>
      </c>
      <c r="Q6" s="40">
        <v>158.66</v>
      </c>
      <c r="R6" s="50">
        <v>5435410.7718000002</v>
      </c>
      <c r="S6" s="41">
        <v>42950</v>
      </c>
      <c r="T6" s="15" t="s">
        <v>1207</v>
      </c>
      <c r="U6" s="15" t="s">
        <v>1208</v>
      </c>
      <c r="V6" s="86"/>
      <c r="W6" s="292">
        <v>1</v>
      </c>
      <c r="X6" s="313"/>
      <c r="Y6" s="86"/>
      <c r="Z6" s="26"/>
    </row>
    <row r="7" spans="1:28" s="27" customFormat="1" ht="39.75" customHeight="1">
      <c r="A7" s="13" t="s">
        <v>89</v>
      </c>
      <c r="B7" s="13" t="s">
        <v>140</v>
      </c>
      <c r="C7" s="15" t="s">
        <v>142</v>
      </c>
      <c r="D7" s="13" t="s">
        <v>1209</v>
      </c>
      <c r="E7" s="15" t="s">
        <v>1210</v>
      </c>
      <c r="F7" s="13" t="s">
        <v>1211</v>
      </c>
      <c r="G7" s="84" t="s">
        <v>1212</v>
      </c>
      <c r="H7" s="55"/>
      <c r="I7" s="17">
        <f>IF(P7&gt;H7,H7,P7)</f>
        <v>0</v>
      </c>
      <c r="J7" s="18"/>
      <c r="K7" s="46" t="s">
        <v>1213</v>
      </c>
      <c r="L7" s="13" t="s">
        <v>147</v>
      </c>
      <c r="M7" s="23" t="s">
        <v>1214</v>
      </c>
      <c r="N7" s="15" t="s">
        <v>1215</v>
      </c>
      <c r="O7" s="96">
        <v>10528</v>
      </c>
      <c r="P7" s="49">
        <v>360670645.44000006</v>
      </c>
      <c r="Q7" s="50">
        <v>14038</v>
      </c>
      <c r="R7" s="50">
        <v>480917032.74000007</v>
      </c>
      <c r="S7" s="25">
        <v>43122</v>
      </c>
      <c r="T7" s="14"/>
      <c r="U7" s="14"/>
      <c r="V7" s="14"/>
      <c r="W7" s="116">
        <v>1</v>
      </c>
      <c r="X7" s="14"/>
      <c r="Y7" s="14"/>
      <c r="Z7" s="26"/>
    </row>
    <row r="8" spans="1:28" s="27" customFormat="1" ht="39" customHeight="1">
      <c r="A8" s="13" t="s">
        <v>89</v>
      </c>
      <c r="B8" s="13" t="s">
        <v>140</v>
      </c>
      <c r="C8" s="15" t="s">
        <v>142</v>
      </c>
      <c r="D8" s="13" t="s">
        <v>1209</v>
      </c>
      <c r="E8" s="15" t="s">
        <v>1216</v>
      </c>
      <c r="F8" s="13" t="s">
        <v>1217</v>
      </c>
      <c r="G8" s="84" t="s">
        <v>1212</v>
      </c>
      <c r="H8" s="55"/>
      <c r="I8" s="17"/>
      <c r="J8" s="18"/>
      <c r="K8" s="46" t="s">
        <v>1213</v>
      </c>
      <c r="L8" s="13" t="s">
        <v>147</v>
      </c>
      <c r="M8" s="23" t="s">
        <v>1214</v>
      </c>
      <c r="N8" s="15" t="s">
        <v>1215</v>
      </c>
      <c r="O8" s="96"/>
      <c r="P8" s="49"/>
      <c r="Q8" s="50"/>
      <c r="R8" s="50"/>
      <c r="S8" s="25">
        <v>42432</v>
      </c>
      <c r="T8" s="14"/>
      <c r="U8" s="14"/>
      <c r="V8" s="70" t="s">
        <v>1218</v>
      </c>
      <c r="W8" s="116"/>
      <c r="X8" s="14"/>
      <c r="Y8" s="14"/>
      <c r="Z8" s="26"/>
    </row>
    <row r="9" spans="1:28" s="27" customFormat="1" ht="47.25" customHeight="1">
      <c r="A9" s="13" t="s">
        <v>89</v>
      </c>
      <c r="B9" s="13" t="s">
        <v>1172</v>
      </c>
      <c r="C9" s="15" t="s">
        <v>142</v>
      </c>
      <c r="D9" s="47" t="s">
        <v>187</v>
      </c>
      <c r="E9" s="15" t="s">
        <v>188</v>
      </c>
      <c r="F9" s="23" t="s">
        <v>189</v>
      </c>
      <c r="G9" s="84" t="s">
        <v>1219</v>
      </c>
      <c r="H9" s="84"/>
      <c r="I9" s="315"/>
      <c r="J9" s="316"/>
      <c r="K9" s="115" t="s">
        <v>189</v>
      </c>
      <c r="L9" s="23" t="s">
        <v>147</v>
      </c>
      <c r="M9" s="33" t="s">
        <v>1220</v>
      </c>
      <c r="N9" s="74" t="s">
        <v>82</v>
      </c>
      <c r="O9" s="311">
        <v>171.22</v>
      </c>
      <c r="P9" s="49">
        <v>5865694.1406000005</v>
      </c>
      <c r="Q9" s="312">
        <v>285.37</v>
      </c>
      <c r="R9" s="50">
        <v>9776271.0951000005</v>
      </c>
      <c r="S9" s="41">
        <v>42999</v>
      </c>
      <c r="T9" s="15" t="s">
        <v>1221</v>
      </c>
      <c r="U9" s="15" t="s">
        <v>1222</v>
      </c>
      <c r="V9" s="70"/>
      <c r="W9" s="317">
        <v>1</v>
      </c>
      <c r="X9" s="14"/>
      <c r="Y9" s="14"/>
      <c r="Z9" s="26"/>
    </row>
    <row r="10" spans="1:28" s="3" customFormat="1" ht="37.5" customHeight="1">
      <c r="A10" s="13" t="s">
        <v>89</v>
      </c>
      <c r="B10" s="13" t="s">
        <v>1172</v>
      </c>
      <c r="C10" s="15" t="s">
        <v>162</v>
      </c>
      <c r="D10" s="13" t="s">
        <v>1223</v>
      </c>
      <c r="E10" s="15" t="s">
        <v>1224</v>
      </c>
      <c r="F10" s="23" t="s">
        <v>1225</v>
      </c>
      <c r="G10" s="84" t="s">
        <v>1226</v>
      </c>
      <c r="H10" s="84"/>
      <c r="I10" s="315"/>
      <c r="J10" s="316"/>
      <c r="K10" s="23" t="s">
        <v>1225</v>
      </c>
      <c r="L10" s="23" t="s">
        <v>147</v>
      </c>
      <c r="M10" s="318" t="s">
        <v>1227</v>
      </c>
      <c r="N10" s="13" t="s">
        <v>111</v>
      </c>
      <c r="O10" s="13">
        <v>396.58</v>
      </c>
      <c r="P10" s="49">
        <v>13586128.853400001</v>
      </c>
      <c r="Q10" s="40">
        <v>660.97</v>
      </c>
      <c r="R10" s="50">
        <v>22643662.283100002</v>
      </c>
      <c r="S10" s="41">
        <v>42950</v>
      </c>
      <c r="T10" s="15" t="s">
        <v>1228</v>
      </c>
      <c r="U10" s="15" t="s">
        <v>1229</v>
      </c>
      <c r="V10" s="86"/>
      <c r="W10" s="292">
        <v>1</v>
      </c>
      <c r="X10" s="86"/>
      <c r="Y10" s="86" t="s">
        <v>252</v>
      </c>
      <c r="Z10" s="26"/>
    </row>
    <row r="11" spans="1:28" s="27" customFormat="1" ht="41.25" customHeight="1">
      <c r="A11" s="13" t="s">
        <v>89</v>
      </c>
      <c r="B11" s="13" t="s">
        <v>1172</v>
      </c>
      <c r="C11" s="81" t="s">
        <v>142</v>
      </c>
      <c r="D11" s="13" t="s">
        <v>1230</v>
      </c>
      <c r="E11" s="14" t="s">
        <v>1231</v>
      </c>
      <c r="F11" s="13" t="s">
        <v>1232</v>
      </c>
      <c r="G11" s="84" t="s">
        <v>1233</v>
      </c>
      <c r="H11" s="55"/>
      <c r="I11" s="17"/>
      <c r="J11" s="18"/>
      <c r="K11" s="13" t="s">
        <v>1232</v>
      </c>
      <c r="L11" s="13" t="s">
        <v>147</v>
      </c>
      <c r="M11" s="13" t="s">
        <v>1234</v>
      </c>
      <c r="N11" s="15" t="s">
        <v>161</v>
      </c>
      <c r="O11" s="82">
        <v>4177.17</v>
      </c>
      <c r="P11" s="49">
        <v>143102450.60910001</v>
      </c>
      <c r="Q11" s="40">
        <v>6961.95</v>
      </c>
      <c r="R11" s="50">
        <v>238504084.34850001</v>
      </c>
      <c r="S11" s="41">
        <v>42977</v>
      </c>
      <c r="T11" s="15"/>
      <c r="U11" s="15" t="s">
        <v>1235</v>
      </c>
      <c r="V11" s="70"/>
      <c r="W11" s="310">
        <v>1</v>
      </c>
      <c r="X11" s="14"/>
      <c r="Y11" s="14"/>
      <c r="Z11" s="83"/>
    </row>
    <row r="12" spans="1:28" s="27" customFormat="1" ht="45" customHeight="1">
      <c r="A12" s="88" t="s">
        <v>139</v>
      </c>
      <c r="B12" s="88" t="s">
        <v>1236</v>
      </c>
      <c r="C12" s="81" t="s">
        <v>142</v>
      </c>
      <c r="D12" s="13" t="s">
        <v>1237</v>
      </c>
      <c r="E12" s="13" t="s">
        <v>1238</v>
      </c>
      <c r="F12" s="13" t="s">
        <v>1239</v>
      </c>
      <c r="G12" s="84" t="s">
        <v>1240</v>
      </c>
      <c r="H12" s="55"/>
      <c r="I12" s="17">
        <f>IF(P12&gt;H12,H12,P12)</f>
        <v>0</v>
      </c>
      <c r="J12" s="18"/>
      <c r="K12" s="46" t="s">
        <v>1241</v>
      </c>
      <c r="L12" s="13" t="s">
        <v>147</v>
      </c>
      <c r="M12" s="13" t="s">
        <v>1242</v>
      </c>
      <c r="N12" s="15" t="s">
        <v>294</v>
      </c>
      <c r="O12" s="48">
        <v>518.4</v>
      </c>
      <c r="P12" s="49">
        <v>17759466.432</v>
      </c>
      <c r="Q12" s="312">
        <v>864</v>
      </c>
      <c r="R12" s="50">
        <v>29599110.720000003</v>
      </c>
      <c r="S12" s="41">
        <v>42950</v>
      </c>
      <c r="T12" s="15" t="s">
        <v>1243</v>
      </c>
      <c r="U12" s="13" t="s">
        <v>1244</v>
      </c>
      <c r="V12" s="70"/>
      <c r="W12" s="40">
        <v>1</v>
      </c>
      <c r="X12" s="14"/>
      <c r="Y12" s="14"/>
      <c r="Z12" s="26"/>
      <c r="AA12" s="3"/>
      <c r="AB12" s="3"/>
    </row>
    <row r="13" spans="1:28" s="27" customFormat="1" ht="71.25" customHeight="1">
      <c r="A13" s="13" t="s">
        <v>89</v>
      </c>
      <c r="B13" s="13" t="s">
        <v>1172</v>
      </c>
      <c r="C13" s="15" t="s">
        <v>142</v>
      </c>
      <c r="D13" s="47" t="s">
        <v>1245</v>
      </c>
      <c r="E13" s="15" t="s">
        <v>1246</v>
      </c>
      <c r="F13" s="13" t="s">
        <v>1247</v>
      </c>
      <c r="G13" s="84" t="s">
        <v>1248</v>
      </c>
      <c r="H13" s="55"/>
      <c r="I13" s="17">
        <f>IF(P13&gt;H13,H13,P13)</f>
        <v>0</v>
      </c>
      <c r="J13" s="18"/>
      <c r="K13" s="38" t="s">
        <v>1247</v>
      </c>
      <c r="L13" s="13" t="s">
        <v>147</v>
      </c>
      <c r="M13" s="45" t="s">
        <v>1249</v>
      </c>
      <c r="N13" s="74" t="s">
        <v>184</v>
      </c>
      <c r="O13" s="48">
        <v>1073.79</v>
      </c>
      <c r="P13" s="49">
        <v>36786144.791700006</v>
      </c>
      <c r="Q13" s="312">
        <v>1789.65</v>
      </c>
      <c r="R13" s="50">
        <v>61310241.319500007</v>
      </c>
      <c r="S13" s="41">
        <v>42950</v>
      </c>
      <c r="T13" s="15" t="s">
        <v>1250</v>
      </c>
      <c r="U13" s="15" t="s">
        <v>1251</v>
      </c>
      <c r="V13" s="15"/>
      <c r="W13" s="310">
        <v>1</v>
      </c>
      <c r="X13" s="14"/>
      <c r="Y13" s="14"/>
      <c r="Z13" s="26"/>
    </row>
    <row r="14" spans="1:28" s="27" customFormat="1" ht="36.75" customHeight="1">
      <c r="A14" s="13" t="s">
        <v>89</v>
      </c>
      <c r="B14" s="13" t="s">
        <v>1172</v>
      </c>
      <c r="C14" s="81" t="s">
        <v>162</v>
      </c>
      <c r="D14" s="13" t="s">
        <v>351</v>
      </c>
      <c r="E14" s="14" t="s">
        <v>352</v>
      </c>
      <c r="F14" s="13" t="s">
        <v>353</v>
      </c>
      <c r="G14" s="84" t="s">
        <v>1252</v>
      </c>
      <c r="H14" s="55"/>
      <c r="I14" s="17">
        <f>IF(P14&gt;H14,H14,P14)</f>
        <v>0</v>
      </c>
      <c r="J14" s="18"/>
      <c r="K14" s="13" t="s">
        <v>354</v>
      </c>
      <c r="L14" s="13" t="s">
        <v>147</v>
      </c>
      <c r="M14" s="13" t="s">
        <v>1253</v>
      </c>
      <c r="N14" s="15" t="s">
        <v>294</v>
      </c>
      <c r="O14" s="82">
        <v>401.62</v>
      </c>
      <c r="P14" s="49">
        <v>13758790.332600001</v>
      </c>
      <c r="Q14" s="40">
        <v>669.36</v>
      </c>
      <c r="R14" s="50">
        <v>22931088.832800001</v>
      </c>
      <c r="S14" s="41">
        <v>43248</v>
      </c>
      <c r="T14" s="15"/>
      <c r="U14" s="15" t="s">
        <v>356</v>
      </c>
      <c r="V14" s="70"/>
      <c r="W14" s="310">
        <v>1</v>
      </c>
      <c r="X14" s="14"/>
      <c r="Y14" s="14"/>
      <c r="Z14" s="83"/>
    </row>
    <row r="15" spans="1:28" s="3" customFormat="1" ht="45" customHeight="1">
      <c r="A15" s="13" t="s">
        <v>89</v>
      </c>
      <c r="B15" s="13" t="s">
        <v>1172</v>
      </c>
      <c r="C15" s="15" t="s">
        <v>142</v>
      </c>
      <c r="D15" s="13" t="s">
        <v>194</v>
      </c>
      <c r="E15" s="15" t="s">
        <v>201</v>
      </c>
      <c r="F15" s="13" t="s">
        <v>196</v>
      </c>
      <c r="G15" s="55" t="s">
        <v>1254</v>
      </c>
      <c r="H15" s="55"/>
      <c r="I15" s="17"/>
      <c r="J15" s="18"/>
      <c r="K15" s="13" t="s">
        <v>196</v>
      </c>
      <c r="L15" s="13" t="s">
        <v>147</v>
      </c>
      <c r="M15" s="318" t="s">
        <v>1255</v>
      </c>
      <c r="N15" s="13" t="s">
        <v>197</v>
      </c>
      <c r="O15" s="13">
        <v>438.85</v>
      </c>
      <c r="P15" s="49">
        <v>15034224.235500002</v>
      </c>
      <c r="Q15" s="40">
        <v>731.42</v>
      </c>
      <c r="R15" s="50">
        <v>25057154.586600002</v>
      </c>
      <c r="S15" s="41">
        <v>43248</v>
      </c>
      <c r="T15" s="15" t="s">
        <v>1256</v>
      </c>
      <c r="U15" s="15" t="s">
        <v>1257</v>
      </c>
      <c r="V15" s="77"/>
      <c r="W15" s="292">
        <v>1</v>
      </c>
      <c r="X15" s="86"/>
      <c r="Y15" s="86"/>
      <c r="Z15" s="26"/>
    </row>
    <row r="16" spans="1:28" s="3" customFormat="1" ht="42.75" customHeight="1">
      <c r="A16" s="13" t="s">
        <v>89</v>
      </c>
      <c r="B16" s="13" t="s">
        <v>1172</v>
      </c>
      <c r="C16" s="15" t="s">
        <v>142</v>
      </c>
      <c r="D16" s="13" t="s">
        <v>194</v>
      </c>
      <c r="E16" s="15" t="s">
        <v>195</v>
      </c>
      <c r="F16" s="13" t="s">
        <v>196</v>
      </c>
      <c r="G16" s="55" t="s">
        <v>1258</v>
      </c>
      <c r="H16" s="55"/>
      <c r="I16" s="17"/>
      <c r="J16" s="18"/>
      <c r="K16" s="13" t="s">
        <v>196</v>
      </c>
      <c r="L16" s="13" t="s">
        <v>147</v>
      </c>
      <c r="M16" s="33" t="s">
        <v>1259</v>
      </c>
      <c r="N16" s="13" t="s">
        <v>197</v>
      </c>
      <c r="O16" s="13">
        <v>330.25</v>
      </c>
      <c r="P16" s="49">
        <v>11313780.457500001</v>
      </c>
      <c r="Q16" s="40">
        <v>550.41999999999996</v>
      </c>
      <c r="R16" s="50">
        <v>18856414.956599999</v>
      </c>
      <c r="S16" s="41">
        <v>42950</v>
      </c>
      <c r="T16" s="15" t="s">
        <v>1260</v>
      </c>
      <c r="U16" s="15" t="s">
        <v>1261</v>
      </c>
      <c r="V16" s="77"/>
      <c r="W16" s="292">
        <v>1</v>
      </c>
      <c r="X16" s="86"/>
      <c r="Y16" s="86"/>
      <c r="Z16" s="319" t="s">
        <v>1262</v>
      </c>
    </row>
    <row r="17" spans="1:26" s="27" customFormat="1" ht="44.25" customHeight="1">
      <c r="A17" s="13" t="s">
        <v>89</v>
      </c>
      <c r="B17" s="13" t="s">
        <v>1172</v>
      </c>
      <c r="C17" s="81" t="s">
        <v>142</v>
      </c>
      <c r="D17" s="13" t="s">
        <v>1263</v>
      </c>
      <c r="E17" s="14" t="s">
        <v>1264</v>
      </c>
      <c r="F17" s="13" t="s">
        <v>1265</v>
      </c>
      <c r="G17" s="55" t="s">
        <v>1266</v>
      </c>
      <c r="H17" s="55"/>
      <c r="I17" s="17"/>
      <c r="J17" s="18"/>
      <c r="K17" s="13" t="s">
        <v>1265</v>
      </c>
      <c r="L17" s="13" t="s">
        <v>147</v>
      </c>
      <c r="M17" s="13" t="s">
        <v>1267</v>
      </c>
      <c r="N17" s="15" t="s">
        <v>161</v>
      </c>
      <c r="O17" s="82">
        <v>762.26</v>
      </c>
      <c r="P17" s="49">
        <v>26113678.399800003</v>
      </c>
      <c r="Q17" s="40">
        <v>1270.43</v>
      </c>
      <c r="R17" s="50">
        <v>43522683.138900004</v>
      </c>
      <c r="S17" s="41">
        <v>43280</v>
      </c>
      <c r="T17" s="15" t="s">
        <v>1268</v>
      </c>
      <c r="U17" s="15" t="s">
        <v>1269</v>
      </c>
      <c r="V17" s="70"/>
      <c r="W17" s="310">
        <v>1</v>
      </c>
      <c r="X17" s="14"/>
      <c r="Y17" s="14"/>
      <c r="Z17" s="83"/>
    </row>
    <row r="18" spans="1:26" s="27" customFormat="1" ht="71.25" customHeight="1">
      <c r="A18" s="13" t="s">
        <v>89</v>
      </c>
      <c r="B18" s="13" t="s">
        <v>140</v>
      </c>
      <c r="C18" s="15" t="s">
        <v>142</v>
      </c>
      <c r="D18" s="47" t="s">
        <v>1270</v>
      </c>
      <c r="E18" s="320" t="s">
        <v>1271</v>
      </c>
      <c r="F18" s="13" t="s">
        <v>1272</v>
      </c>
      <c r="G18" s="55" t="s">
        <v>1273</v>
      </c>
      <c r="H18" s="321"/>
      <c r="I18" s="17">
        <f>IF(P18&gt;H18,H18,P18)</f>
        <v>0</v>
      </c>
      <c r="J18" s="18"/>
      <c r="K18" s="46" t="s">
        <v>1274</v>
      </c>
      <c r="L18" s="13" t="s">
        <v>147</v>
      </c>
      <c r="M18" s="23" t="s">
        <v>1275</v>
      </c>
      <c r="N18" s="15" t="s">
        <v>217</v>
      </c>
      <c r="O18" s="48">
        <v>1068.52</v>
      </c>
      <c r="P18" s="49">
        <v>36605603.919600002</v>
      </c>
      <c r="Q18" s="56">
        <v>3561.73</v>
      </c>
      <c r="R18" s="50">
        <v>122018565.53790002</v>
      </c>
      <c r="S18" s="25">
        <v>42774</v>
      </c>
      <c r="T18" s="14"/>
      <c r="U18" s="14"/>
      <c r="V18" s="322"/>
      <c r="W18" s="323">
        <v>1</v>
      </c>
      <c r="X18" s="14"/>
      <c r="Y18" s="14"/>
      <c r="Z18" s="26"/>
    </row>
    <row r="19" spans="1:26" s="3" customFormat="1" ht="42.75" customHeight="1">
      <c r="A19" s="13" t="s">
        <v>89</v>
      </c>
      <c r="B19" s="13" t="s">
        <v>1172</v>
      </c>
      <c r="C19" s="15" t="s">
        <v>142</v>
      </c>
      <c r="D19" s="13" t="s">
        <v>1276</v>
      </c>
      <c r="E19" s="14" t="s">
        <v>1277</v>
      </c>
      <c r="F19" s="13" t="s">
        <v>1278</v>
      </c>
      <c r="G19" s="55" t="s">
        <v>1279</v>
      </c>
      <c r="H19" s="55"/>
      <c r="I19" s="17"/>
      <c r="J19" s="18"/>
      <c r="K19" s="13" t="s">
        <v>1280</v>
      </c>
      <c r="L19" s="13" t="s">
        <v>147</v>
      </c>
      <c r="M19" s="33" t="s">
        <v>1281</v>
      </c>
      <c r="N19" s="13" t="s">
        <v>1282</v>
      </c>
      <c r="O19" s="82">
        <v>174.83</v>
      </c>
      <c r="P19" s="49">
        <v>5989366.3509000009</v>
      </c>
      <c r="Q19" s="40">
        <v>291.38</v>
      </c>
      <c r="R19" s="50">
        <v>9982163.0574000012</v>
      </c>
      <c r="S19" s="41">
        <v>42950</v>
      </c>
      <c r="T19" s="15"/>
      <c r="U19" s="15" t="s">
        <v>1283</v>
      </c>
      <c r="V19" s="86"/>
      <c r="W19" s="292">
        <v>1</v>
      </c>
      <c r="X19" s="313"/>
      <c r="Y19" s="86"/>
      <c r="Z19" s="26"/>
    </row>
    <row r="20" spans="1:26" ht="21">
      <c r="A20" s="13" t="s">
        <v>89</v>
      </c>
      <c r="B20" s="13" t="s">
        <v>1172</v>
      </c>
      <c r="C20" s="15" t="s">
        <v>142</v>
      </c>
      <c r="D20" s="13" t="s">
        <v>1284</v>
      </c>
      <c r="E20" s="15" t="s">
        <v>1285</v>
      </c>
      <c r="F20" s="13" t="s">
        <v>1286</v>
      </c>
      <c r="G20" s="307" t="s">
        <v>1287</v>
      </c>
      <c r="H20" s="55"/>
      <c r="I20" s="17">
        <v>0</v>
      </c>
      <c r="J20" s="18"/>
      <c r="K20" s="13" t="s">
        <v>1286</v>
      </c>
      <c r="L20" s="13" t="s">
        <v>147</v>
      </c>
      <c r="M20" s="318" t="s">
        <v>1288</v>
      </c>
      <c r="N20" s="13" t="s">
        <v>161</v>
      </c>
      <c r="O20" s="13">
        <v>892.87</v>
      </c>
      <c r="P20" s="49">
        <v>24698721.727899998</v>
      </c>
      <c r="Q20" s="40">
        <v>1488.12</v>
      </c>
      <c r="R20" s="50">
        <v>41164628.420399994</v>
      </c>
      <c r="S20" s="41">
        <v>42950</v>
      </c>
      <c r="T20" s="86"/>
      <c r="U20" s="86"/>
      <c r="V20" s="86"/>
      <c r="W20" s="292">
        <v>1</v>
      </c>
      <c r="X20" s="86"/>
      <c r="Y20" s="86"/>
    </row>
    <row r="21" spans="1:26" ht="49.5" customHeight="1">
      <c r="A21" s="13" t="s">
        <v>139</v>
      </c>
      <c r="B21" s="13" t="s">
        <v>1236</v>
      </c>
      <c r="C21" s="14" t="s">
        <v>318</v>
      </c>
      <c r="D21" s="13" t="s">
        <v>1289</v>
      </c>
      <c r="E21" s="13" t="s">
        <v>1290</v>
      </c>
      <c r="F21" s="13" t="s">
        <v>1291</v>
      </c>
      <c r="G21" s="307" t="s">
        <v>1292</v>
      </c>
      <c r="H21" s="55"/>
      <c r="I21" s="17"/>
      <c r="J21" s="18"/>
      <c r="K21" s="13" t="s">
        <v>1291</v>
      </c>
      <c r="L21" s="13" t="s">
        <v>147</v>
      </c>
      <c r="M21" s="13" t="s">
        <v>1293</v>
      </c>
      <c r="N21" s="15" t="s">
        <v>263</v>
      </c>
      <c r="O21" s="324">
        <v>335.7</v>
      </c>
      <c r="P21" s="49">
        <v>9286190.4689999986</v>
      </c>
      <c r="Q21" s="40">
        <v>559.49</v>
      </c>
      <c r="R21" s="50">
        <v>15476707.493299998</v>
      </c>
      <c r="S21" s="24" t="s">
        <v>323</v>
      </c>
      <c r="T21" s="13" t="s">
        <v>1294</v>
      </c>
      <c r="U21" s="15" t="s">
        <v>1295</v>
      </c>
      <c r="V21" s="13"/>
      <c r="W21" s="40">
        <v>1</v>
      </c>
      <c r="X21" s="14"/>
      <c r="Y21" s="14"/>
    </row>
    <row r="22" spans="1:26" s="27" customFormat="1" ht="76.5" customHeight="1">
      <c r="A22" s="13" t="s">
        <v>89</v>
      </c>
      <c r="B22" s="13" t="s">
        <v>140</v>
      </c>
      <c r="C22" s="15" t="s">
        <v>142</v>
      </c>
      <c r="D22" s="47" t="s">
        <v>1296</v>
      </c>
      <c r="E22" s="320" t="s">
        <v>1297</v>
      </c>
      <c r="F22" s="13" t="s">
        <v>1298</v>
      </c>
      <c r="G22" s="55" t="s">
        <v>1299</v>
      </c>
      <c r="H22" s="321"/>
      <c r="I22" s="17"/>
      <c r="J22" s="18"/>
      <c r="K22" s="46" t="s">
        <v>1300</v>
      </c>
      <c r="L22" s="13" t="s">
        <v>147</v>
      </c>
      <c r="M22" s="23" t="s">
        <v>1301</v>
      </c>
      <c r="N22" s="15" t="s">
        <v>111</v>
      </c>
      <c r="O22" s="48">
        <v>5371</v>
      </c>
      <c r="P22" s="49">
        <v>184000953.33000001</v>
      </c>
      <c r="Q22" s="56">
        <v>6714</v>
      </c>
      <c r="R22" s="50">
        <v>230009756.22000003</v>
      </c>
      <c r="S22" s="25">
        <v>43224</v>
      </c>
      <c r="T22" s="14"/>
      <c r="U22" s="14"/>
      <c r="V22" s="117"/>
      <c r="W22" s="323">
        <v>1</v>
      </c>
      <c r="X22" s="14"/>
      <c r="Y22" s="14"/>
      <c r="Z22" s="26"/>
    </row>
    <row r="23" spans="1:26" s="3" customFormat="1" ht="42.75" customHeight="1">
      <c r="A23" s="13" t="s">
        <v>89</v>
      </c>
      <c r="B23" s="13" t="s">
        <v>1172</v>
      </c>
      <c r="C23" s="15" t="s">
        <v>142</v>
      </c>
      <c r="D23" s="13" t="s">
        <v>1302</v>
      </c>
      <c r="E23" s="14" t="s">
        <v>1303</v>
      </c>
      <c r="F23" s="13" t="s">
        <v>1304</v>
      </c>
      <c r="G23" s="55" t="s">
        <v>1305</v>
      </c>
      <c r="H23" s="55"/>
      <c r="I23" s="17"/>
      <c r="J23" s="18"/>
      <c r="K23" s="13" t="s">
        <v>1304</v>
      </c>
      <c r="L23" s="13" t="s">
        <v>147</v>
      </c>
      <c r="M23" s="33" t="s">
        <v>1306</v>
      </c>
      <c r="N23" s="13" t="s">
        <v>1200</v>
      </c>
      <c r="O23" s="13">
        <v>196.03</v>
      </c>
      <c r="P23" s="49">
        <v>6715640.8269000007</v>
      </c>
      <c r="Q23" s="40">
        <v>326.72000000000003</v>
      </c>
      <c r="R23" s="50">
        <v>11192848.905600002</v>
      </c>
      <c r="S23" s="41">
        <v>42950</v>
      </c>
      <c r="T23" s="15" t="s">
        <v>1307</v>
      </c>
      <c r="U23" s="15" t="s">
        <v>1308</v>
      </c>
      <c r="V23" s="86"/>
      <c r="W23" s="292">
        <v>1</v>
      </c>
      <c r="X23" s="313" t="s">
        <v>1309</v>
      </c>
      <c r="Y23" s="313" t="s">
        <v>1310</v>
      </c>
      <c r="Z23" s="26"/>
    </row>
    <row r="24" spans="1:26" s="27" customFormat="1" ht="31.5">
      <c r="A24" s="13" t="s">
        <v>139</v>
      </c>
      <c r="B24" s="13" t="s">
        <v>1236</v>
      </c>
      <c r="C24" s="14" t="s">
        <v>318</v>
      </c>
      <c r="D24" s="13" t="s">
        <v>1311</v>
      </c>
      <c r="E24" s="13" t="s">
        <v>1312</v>
      </c>
      <c r="F24" s="13" t="s">
        <v>1313</v>
      </c>
      <c r="G24" s="34" t="s">
        <v>1314</v>
      </c>
      <c r="H24" s="55"/>
      <c r="I24" s="17">
        <f>IF(P24&gt;H24,H24,P24)</f>
        <v>0</v>
      </c>
      <c r="J24" s="18"/>
      <c r="K24" s="46" t="s">
        <v>1315</v>
      </c>
      <c r="L24" s="13" t="s">
        <v>147</v>
      </c>
      <c r="M24" s="13" t="s">
        <v>1316</v>
      </c>
      <c r="N24" s="15" t="s">
        <v>263</v>
      </c>
      <c r="O24" s="324">
        <v>1002.16</v>
      </c>
      <c r="P24" s="49">
        <v>34332227.776799999</v>
      </c>
      <c r="Q24" s="40">
        <v>1670.27</v>
      </c>
      <c r="R24" s="50">
        <v>57220493.822100006</v>
      </c>
      <c r="S24" s="24" t="s">
        <v>323</v>
      </c>
      <c r="T24" s="13" t="s">
        <v>1317</v>
      </c>
      <c r="U24" s="15" t="s">
        <v>1318</v>
      </c>
      <c r="V24" s="13"/>
      <c r="W24" s="40">
        <v>1</v>
      </c>
      <c r="X24" s="14"/>
      <c r="Y24" s="14"/>
    </row>
    <row r="25" spans="1:26" s="158" customFormat="1" ht="31.5">
      <c r="A25" s="15" t="s">
        <v>139</v>
      </c>
      <c r="B25" s="15" t="s">
        <v>1236</v>
      </c>
      <c r="C25" s="15" t="s">
        <v>318</v>
      </c>
      <c r="D25" s="15" t="s">
        <v>1319</v>
      </c>
      <c r="E25" s="180" t="s">
        <v>1320</v>
      </c>
      <c r="F25" s="261" t="s">
        <v>1321</v>
      </c>
      <c r="G25" s="55" t="s">
        <v>1322</v>
      </c>
      <c r="H25" s="55"/>
      <c r="I25" s="17"/>
      <c r="J25" s="18"/>
      <c r="K25" s="261" t="s">
        <v>1321</v>
      </c>
      <c r="L25" s="15" t="s">
        <v>147</v>
      </c>
      <c r="M25" s="36" t="s">
        <v>1323</v>
      </c>
      <c r="N25" s="15" t="s">
        <v>263</v>
      </c>
      <c r="O25" s="325">
        <v>197.89</v>
      </c>
      <c r="P25" s="49">
        <v>6779361.1347000003</v>
      </c>
      <c r="Q25" s="40">
        <v>329.82</v>
      </c>
      <c r="R25" s="50">
        <v>11299049.4186</v>
      </c>
      <c r="S25" s="41" t="s">
        <v>1324</v>
      </c>
      <c r="T25" s="320"/>
      <c r="U25" s="36" t="s">
        <v>1325</v>
      </c>
      <c r="V25" s="15"/>
      <c r="W25" s="40">
        <v>1</v>
      </c>
      <c r="X25" s="320"/>
      <c r="Y25" s="326"/>
      <c r="Z25" s="83"/>
    </row>
    <row r="26" spans="1:26" s="27" customFormat="1" ht="31.5">
      <c r="A26" s="13" t="s">
        <v>89</v>
      </c>
      <c r="B26" s="13" t="s">
        <v>1172</v>
      </c>
      <c r="C26" s="15" t="s">
        <v>142</v>
      </c>
      <c r="D26" s="13" t="s">
        <v>1326</v>
      </c>
      <c r="E26" s="261" t="s">
        <v>1327</v>
      </c>
      <c r="F26" s="261" t="s">
        <v>1328</v>
      </c>
      <c r="G26" s="55" t="s">
        <v>1329</v>
      </c>
      <c r="H26" s="55"/>
      <c r="I26" s="17"/>
      <c r="J26" s="18"/>
      <c r="K26" s="19" t="s">
        <v>1328</v>
      </c>
      <c r="L26" s="13" t="s">
        <v>147</v>
      </c>
      <c r="M26" s="45" t="s">
        <v>1330</v>
      </c>
      <c r="N26" s="15" t="s">
        <v>1331</v>
      </c>
      <c r="O26" s="48">
        <v>168.96</v>
      </c>
      <c r="P26" s="49">
        <v>5788270.5408000005</v>
      </c>
      <c r="Q26" s="312">
        <v>281.61</v>
      </c>
      <c r="R26" s="50">
        <v>9647460.1503000017</v>
      </c>
      <c r="S26" s="41">
        <v>42950</v>
      </c>
      <c r="T26" s="15" t="s">
        <v>1332</v>
      </c>
      <c r="U26" s="15" t="s">
        <v>1333</v>
      </c>
      <c r="V26" s="117" t="s">
        <v>1334</v>
      </c>
      <c r="W26" s="310">
        <v>1</v>
      </c>
      <c r="X26" s="14"/>
      <c r="Y26" s="117" t="s">
        <v>1334</v>
      </c>
      <c r="Z26" s="26"/>
    </row>
    <row r="27" spans="1:26" s="27" customFormat="1" ht="31.5">
      <c r="A27" s="13" t="s">
        <v>89</v>
      </c>
      <c r="B27" s="13" t="s">
        <v>1172</v>
      </c>
      <c r="C27" s="15" t="s">
        <v>142</v>
      </c>
      <c r="D27" s="13" t="s">
        <v>1326</v>
      </c>
      <c r="E27" s="261" t="s">
        <v>1327</v>
      </c>
      <c r="F27" s="261" t="s">
        <v>1328</v>
      </c>
      <c r="G27" s="55" t="s">
        <v>1329</v>
      </c>
      <c r="H27" s="55"/>
      <c r="I27" s="17"/>
      <c r="J27" s="18"/>
      <c r="K27" s="19" t="s">
        <v>1335</v>
      </c>
      <c r="L27" s="13" t="s">
        <v>147</v>
      </c>
      <c r="M27" s="45" t="s">
        <v>1336</v>
      </c>
      <c r="N27" s="15" t="s">
        <v>1331</v>
      </c>
      <c r="O27" s="48">
        <v>231.9</v>
      </c>
      <c r="P27" s="49">
        <v>7944483.5370000005</v>
      </c>
      <c r="Q27" s="312">
        <v>386.5</v>
      </c>
      <c r="R27" s="50">
        <v>13240805.895000001</v>
      </c>
      <c r="S27" s="41">
        <v>42950</v>
      </c>
      <c r="T27" s="15"/>
      <c r="U27" s="15" t="s">
        <v>1337</v>
      </c>
      <c r="V27" s="70"/>
      <c r="W27" s="310">
        <v>1</v>
      </c>
      <c r="X27" s="14"/>
      <c r="Y27" s="14"/>
      <c r="Z27" s="26"/>
    </row>
    <row r="28" spans="1:26" s="27" customFormat="1" ht="42">
      <c r="A28" s="13" t="s">
        <v>89</v>
      </c>
      <c r="B28" s="13" t="s">
        <v>1172</v>
      </c>
      <c r="C28" s="15" t="s">
        <v>142</v>
      </c>
      <c r="D28" s="13" t="s">
        <v>1326</v>
      </c>
      <c r="E28" s="261" t="s">
        <v>1327</v>
      </c>
      <c r="F28" s="261" t="s">
        <v>1328</v>
      </c>
      <c r="G28" s="55" t="s">
        <v>1329</v>
      </c>
      <c r="H28" s="55"/>
      <c r="I28" s="17"/>
      <c r="J28" s="18"/>
      <c r="K28" s="19" t="s">
        <v>1328</v>
      </c>
      <c r="L28" s="13" t="s">
        <v>147</v>
      </c>
      <c r="M28" s="23" t="s">
        <v>1338</v>
      </c>
      <c r="N28" s="15" t="s">
        <v>1331</v>
      </c>
      <c r="O28" s="48">
        <v>100.67400000000001</v>
      </c>
      <c r="P28" s="49">
        <v>3448913.0470200004</v>
      </c>
      <c r="Q28" s="312">
        <v>167.79</v>
      </c>
      <c r="R28" s="50">
        <v>5748188.4117000001</v>
      </c>
      <c r="S28" s="41" t="s">
        <v>1339</v>
      </c>
      <c r="T28" s="15"/>
      <c r="U28" s="15"/>
      <c r="V28" s="70"/>
      <c r="W28" s="310"/>
      <c r="X28" s="14"/>
      <c r="Y28" s="14"/>
      <c r="Z28" s="26"/>
    </row>
    <row r="29" spans="1:26" s="158" customFormat="1" ht="31.5">
      <c r="A29" s="15" t="s">
        <v>139</v>
      </c>
      <c r="B29" s="15" t="s">
        <v>1236</v>
      </c>
      <c r="C29" s="15" t="s">
        <v>318</v>
      </c>
      <c r="D29" s="15" t="s">
        <v>1340</v>
      </c>
      <c r="E29" s="180" t="s">
        <v>1341</v>
      </c>
      <c r="F29" s="261" t="s">
        <v>1342</v>
      </c>
      <c r="G29" s="55" t="s">
        <v>1343</v>
      </c>
      <c r="H29" s="55"/>
      <c r="I29" s="17"/>
      <c r="J29" s="18"/>
      <c r="K29" s="261" t="s">
        <v>1344</v>
      </c>
      <c r="L29" s="15" t="s">
        <v>147</v>
      </c>
      <c r="M29" s="36" t="s">
        <v>1345</v>
      </c>
      <c r="N29" s="15" t="s">
        <v>263</v>
      </c>
      <c r="O29" s="325">
        <v>332.36</v>
      </c>
      <c r="P29" s="49">
        <v>11386065.322800001</v>
      </c>
      <c r="Q29" s="40">
        <v>553.94799999999998</v>
      </c>
      <c r="R29" s="50">
        <v>18977277.992040001</v>
      </c>
      <c r="S29" s="41" t="s">
        <v>323</v>
      </c>
      <c r="T29" s="320"/>
      <c r="U29" s="36" t="s">
        <v>1346</v>
      </c>
      <c r="V29" s="15"/>
      <c r="W29" s="40">
        <v>1</v>
      </c>
      <c r="X29" s="320"/>
      <c r="Y29" s="326"/>
      <c r="Z29" s="83"/>
    </row>
    <row r="30" spans="1:26" s="27" customFormat="1" ht="39.75" customHeight="1">
      <c r="A30" s="13" t="s">
        <v>89</v>
      </c>
      <c r="B30" s="13" t="s">
        <v>1347</v>
      </c>
      <c r="C30" s="15" t="s">
        <v>32</v>
      </c>
      <c r="D30" s="13" t="s">
        <v>1348</v>
      </c>
      <c r="E30" s="327" t="s">
        <v>1349</v>
      </c>
      <c r="F30" s="13" t="s">
        <v>1350</v>
      </c>
      <c r="G30" s="94" t="s">
        <v>1351</v>
      </c>
      <c r="H30" s="55"/>
      <c r="I30" s="55"/>
      <c r="J30" s="328"/>
      <c r="K30" s="38" t="s">
        <v>1352</v>
      </c>
      <c r="L30" s="329">
        <v>43798</v>
      </c>
      <c r="M30" s="13" t="s">
        <v>1353</v>
      </c>
      <c r="N30" s="15" t="s">
        <v>51</v>
      </c>
      <c r="O30" s="47"/>
      <c r="P30" s="34">
        <f>+H30*J30</f>
        <v>0</v>
      </c>
      <c r="Q30" s="330"/>
      <c r="R30" s="331"/>
      <c r="S30" s="14"/>
      <c r="T30" s="14"/>
      <c r="U30" s="14"/>
      <c r="V30" s="117"/>
      <c r="W30" s="40">
        <v>1</v>
      </c>
      <c r="X30" s="38" t="s">
        <v>1354</v>
      </c>
      <c r="Y30" s="25">
        <v>43748</v>
      </c>
      <c r="Z30" s="319" t="s">
        <v>1355</v>
      </c>
    </row>
    <row r="31" spans="1:26" s="27" customFormat="1" ht="31.5">
      <c r="A31" s="13" t="s">
        <v>139</v>
      </c>
      <c r="B31" s="13" t="s">
        <v>1236</v>
      </c>
      <c r="C31" s="14" t="s">
        <v>318</v>
      </c>
      <c r="D31" s="13" t="s">
        <v>1311</v>
      </c>
      <c r="E31" s="13" t="s">
        <v>1312</v>
      </c>
      <c r="F31" s="13" t="s">
        <v>1313</v>
      </c>
      <c r="G31" s="332" t="s">
        <v>1356</v>
      </c>
      <c r="H31" s="55"/>
      <c r="I31" s="17"/>
      <c r="J31" s="18" t="e">
        <f>+I31/H31</f>
        <v>#DIV/0!</v>
      </c>
      <c r="K31" s="46" t="s">
        <v>1315</v>
      </c>
      <c r="L31" s="13" t="s">
        <v>147</v>
      </c>
      <c r="M31" s="13" t="s">
        <v>1357</v>
      </c>
      <c r="N31" s="15" t="s">
        <v>263</v>
      </c>
      <c r="O31" s="324">
        <v>336.04</v>
      </c>
      <c r="P31" s="49">
        <v>11512135.609200003</v>
      </c>
      <c r="Q31" s="40">
        <v>560.05999999999995</v>
      </c>
      <c r="R31" s="50">
        <v>19186664.2938</v>
      </c>
      <c r="S31" s="24" t="s">
        <v>323</v>
      </c>
      <c r="T31" s="13" t="s">
        <v>1358</v>
      </c>
      <c r="U31" s="15" t="s">
        <v>1359</v>
      </c>
      <c r="V31" s="13"/>
      <c r="W31" s="40">
        <v>1</v>
      </c>
      <c r="X31" s="14"/>
      <c r="Y31" s="14"/>
    </row>
    <row r="32" spans="1:26" s="27" customFormat="1" ht="68.25" customHeight="1">
      <c r="A32" s="13" t="s">
        <v>139</v>
      </c>
      <c r="B32" s="13" t="s">
        <v>1236</v>
      </c>
      <c r="C32" s="15" t="s">
        <v>142</v>
      </c>
      <c r="D32" s="13" t="s">
        <v>1360</v>
      </c>
      <c r="E32" s="13" t="s">
        <v>1361</v>
      </c>
      <c r="F32" s="13" t="s">
        <v>1362</v>
      </c>
      <c r="G32" s="94" t="s">
        <v>1363</v>
      </c>
      <c r="H32" s="55"/>
      <c r="I32" s="17"/>
      <c r="J32" s="18" t="e">
        <f>+I32/H32</f>
        <v>#DIV/0!</v>
      </c>
      <c r="K32" s="38" t="s">
        <v>1364</v>
      </c>
      <c r="L32" s="13" t="s">
        <v>147</v>
      </c>
      <c r="M32" s="13" t="s">
        <v>1365</v>
      </c>
      <c r="N32" s="60" t="s">
        <v>231</v>
      </c>
      <c r="O32" s="48">
        <v>2120.5100000000002</v>
      </c>
      <c r="P32" s="49">
        <v>72644919.297300011</v>
      </c>
      <c r="Q32" s="312">
        <v>3534.19</v>
      </c>
      <c r="R32" s="50">
        <v>121075093.88370001</v>
      </c>
      <c r="S32" s="41">
        <v>42950</v>
      </c>
      <c r="T32" s="15" t="s">
        <v>1366</v>
      </c>
      <c r="U32" s="15" t="s">
        <v>1367</v>
      </c>
      <c r="V32" s="13"/>
      <c r="W32" s="40">
        <v>2</v>
      </c>
      <c r="X32" s="14"/>
      <c r="Y32" s="14"/>
      <c r="Z32" s="26"/>
    </row>
    <row r="33" spans="1:26" s="27" customFormat="1" ht="44.25" customHeight="1">
      <c r="A33" s="13" t="s">
        <v>89</v>
      </c>
      <c r="B33" s="13" t="s">
        <v>1172</v>
      </c>
      <c r="C33" s="81" t="s">
        <v>142</v>
      </c>
      <c r="D33" s="13" t="s">
        <v>208</v>
      </c>
      <c r="E33" s="14" t="s">
        <v>209</v>
      </c>
      <c r="F33" s="13" t="s">
        <v>210</v>
      </c>
      <c r="G33" s="94" t="s">
        <v>1368</v>
      </c>
      <c r="H33" s="55"/>
      <c r="I33" s="17"/>
      <c r="J33" s="18" t="e">
        <f>+I33/H33</f>
        <v>#DIV/0!</v>
      </c>
      <c r="K33" s="13" t="s">
        <v>210</v>
      </c>
      <c r="L33" s="13" t="s">
        <v>147</v>
      </c>
      <c r="M33" s="13" t="s">
        <v>1369</v>
      </c>
      <c r="N33" s="15" t="s">
        <v>161</v>
      </c>
      <c r="O33" s="82">
        <v>649.09</v>
      </c>
      <c r="P33" s="49">
        <v>22236674.510700002</v>
      </c>
      <c r="Q33" s="40">
        <v>1081.8</v>
      </c>
      <c r="R33" s="50">
        <v>37060553.214000002</v>
      </c>
      <c r="S33" s="41">
        <v>43496</v>
      </c>
      <c r="T33" s="15" t="s">
        <v>1370</v>
      </c>
      <c r="U33" s="15" t="s">
        <v>1371</v>
      </c>
      <c r="V33" s="70"/>
      <c r="W33" s="310">
        <v>1</v>
      </c>
      <c r="X33" s="14"/>
      <c r="Y33" s="14"/>
      <c r="Z33" s="83"/>
    </row>
    <row r="34" spans="1:26" s="27" customFormat="1" ht="62.25" customHeight="1">
      <c r="A34" s="13" t="s">
        <v>139</v>
      </c>
      <c r="B34" s="13" t="s">
        <v>140</v>
      </c>
      <c r="C34" s="15" t="s">
        <v>162</v>
      </c>
      <c r="D34" s="47" t="s">
        <v>1372</v>
      </c>
      <c r="E34" s="320" t="s">
        <v>1373</v>
      </c>
      <c r="F34" s="13" t="s">
        <v>1374</v>
      </c>
      <c r="G34" s="94" t="s">
        <v>1375</v>
      </c>
      <c r="H34" s="321"/>
      <c r="I34" s="17"/>
      <c r="J34" s="18"/>
      <c r="K34" s="46" t="s">
        <v>1376</v>
      </c>
      <c r="L34" s="13" t="s">
        <v>147</v>
      </c>
      <c r="M34" s="23" t="s">
        <v>1377</v>
      </c>
      <c r="N34" s="15" t="s">
        <v>1378</v>
      </c>
      <c r="O34" s="48"/>
      <c r="P34" s="49"/>
      <c r="Q34" s="56"/>
      <c r="R34" s="50"/>
      <c r="S34" s="25"/>
      <c r="T34" s="13" t="s">
        <v>1379</v>
      </c>
      <c r="U34" s="14"/>
      <c r="V34" s="117"/>
      <c r="W34" s="323">
        <v>1</v>
      </c>
      <c r="X34" s="14"/>
      <c r="Y34" s="14"/>
      <c r="Z34" s="26"/>
    </row>
    <row r="35" spans="1:26" s="27" customFormat="1" ht="21">
      <c r="A35" s="13" t="s">
        <v>89</v>
      </c>
      <c r="B35" s="13" t="s">
        <v>1172</v>
      </c>
      <c r="C35" s="15" t="s">
        <v>142</v>
      </c>
      <c r="D35" s="47" t="s">
        <v>187</v>
      </c>
      <c r="E35" s="15" t="s">
        <v>188</v>
      </c>
      <c r="F35" s="13" t="s">
        <v>189</v>
      </c>
      <c r="G35" s="333" t="s">
        <v>1380</v>
      </c>
      <c r="H35" s="55"/>
      <c r="I35" s="17"/>
      <c r="J35" s="18" t="e">
        <f t="shared" ref="J35:J40" si="0">+I35/H35</f>
        <v>#DIV/0!</v>
      </c>
      <c r="K35" s="38" t="s">
        <v>189</v>
      </c>
      <c r="L35" s="13" t="s">
        <v>147</v>
      </c>
      <c r="M35" s="45" t="s">
        <v>1381</v>
      </c>
      <c r="N35" s="74" t="s">
        <v>82</v>
      </c>
      <c r="O35" s="311">
        <v>373.8</v>
      </c>
      <c r="P35" s="49">
        <v>12805726.374000002</v>
      </c>
      <c r="Q35" s="312">
        <v>622.99</v>
      </c>
      <c r="R35" s="50">
        <v>21342534.707700003</v>
      </c>
      <c r="S35" s="41">
        <v>42950</v>
      </c>
      <c r="T35" s="15" t="s">
        <v>1382</v>
      </c>
      <c r="U35" s="15" t="s">
        <v>1383</v>
      </c>
      <c r="V35" s="70"/>
      <c r="W35" s="317">
        <v>1</v>
      </c>
      <c r="X35" s="14"/>
      <c r="Y35" s="14"/>
      <c r="Z35" s="26"/>
    </row>
    <row r="36" spans="1:26" s="27" customFormat="1" ht="44.25" customHeight="1">
      <c r="A36" s="13" t="s">
        <v>89</v>
      </c>
      <c r="B36" s="13" t="s">
        <v>1172</v>
      </c>
      <c r="C36" s="81" t="s">
        <v>142</v>
      </c>
      <c r="D36" s="13" t="s">
        <v>1384</v>
      </c>
      <c r="E36" s="14" t="s">
        <v>1385</v>
      </c>
      <c r="F36" s="13" t="s">
        <v>1386</v>
      </c>
      <c r="G36" s="94" t="s">
        <v>1387</v>
      </c>
      <c r="H36" s="55"/>
      <c r="I36" s="17">
        <f>IF(P36&gt;H36,H36,P36)</f>
        <v>0</v>
      </c>
      <c r="J36" s="18" t="e">
        <f t="shared" si="0"/>
        <v>#DIV/0!</v>
      </c>
      <c r="K36" s="13" t="s">
        <v>1386</v>
      </c>
      <c r="L36" s="13" t="s">
        <v>147</v>
      </c>
      <c r="M36" s="13" t="s">
        <v>1388</v>
      </c>
      <c r="N36" s="15" t="s">
        <v>294</v>
      </c>
      <c r="O36" s="82">
        <v>652.75800000000004</v>
      </c>
      <c r="P36" s="49">
        <v>22362333.698340002</v>
      </c>
      <c r="Q36" s="40">
        <v>1087.93</v>
      </c>
      <c r="R36" s="50">
        <v>37270556.163900003</v>
      </c>
      <c r="S36" s="41">
        <v>43524</v>
      </c>
      <c r="T36" s="15" t="s">
        <v>1389</v>
      </c>
      <c r="U36" s="15" t="s">
        <v>1390</v>
      </c>
      <c r="V36" s="70"/>
      <c r="W36" s="310">
        <v>1</v>
      </c>
      <c r="X36" s="14"/>
      <c r="Y36" s="14"/>
      <c r="Z36" s="83"/>
    </row>
    <row r="37" spans="1:26" s="3" customFormat="1" ht="75" customHeight="1">
      <c r="A37" s="13" t="s">
        <v>89</v>
      </c>
      <c r="B37" s="13" t="s">
        <v>1172</v>
      </c>
      <c r="C37" s="15" t="s">
        <v>142</v>
      </c>
      <c r="D37" s="13" t="s">
        <v>194</v>
      </c>
      <c r="E37" s="15" t="s">
        <v>195</v>
      </c>
      <c r="F37" s="13" t="s">
        <v>196</v>
      </c>
      <c r="G37" s="94" t="s">
        <v>1391</v>
      </c>
      <c r="H37" s="55"/>
      <c r="I37" s="17"/>
      <c r="J37" s="18" t="e">
        <f t="shared" si="0"/>
        <v>#DIV/0!</v>
      </c>
      <c r="K37" s="13" t="s">
        <v>196</v>
      </c>
      <c r="L37" s="13" t="s">
        <v>147</v>
      </c>
      <c r="M37" s="33" t="s">
        <v>1392</v>
      </c>
      <c r="N37" s="13" t="s">
        <v>197</v>
      </c>
      <c r="O37" s="13">
        <v>645.85</v>
      </c>
      <c r="P37" s="49">
        <v>22125677.845500004</v>
      </c>
      <c r="Q37" s="40">
        <v>1076.43</v>
      </c>
      <c r="R37" s="50">
        <v>36876586.518900007</v>
      </c>
      <c r="S37" s="41">
        <v>43555</v>
      </c>
      <c r="T37" s="15" t="s">
        <v>1393</v>
      </c>
      <c r="U37" s="15" t="s">
        <v>1394</v>
      </c>
      <c r="V37" s="77"/>
      <c r="W37" s="292">
        <v>1</v>
      </c>
      <c r="X37" s="313"/>
      <c r="Y37" s="86"/>
      <c r="Z37" s="26"/>
    </row>
    <row r="38" spans="1:26" s="27" customFormat="1" ht="36" customHeight="1">
      <c r="A38" s="13" t="s">
        <v>89</v>
      </c>
      <c r="B38" s="14" t="s">
        <v>1395</v>
      </c>
      <c r="C38" s="15" t="s">
        <v>32</v>
      </c>
      <c r="D38" s="13" t="s">
        <v>143</v>
      </c>
      <c r="E38" s="33" t="s">
        <v>1396</v>
      </c>
      <c r="F38" s="23" t="s">
        <v>1397</v>
      </c>
      <c r="G38" s="94" t="s">
        <v>1398</v>
      </c>
      <c r="H38" s="55"/>
      <c r="I38" s="17"/>
      <c r="J38" s="18" t="e">
        <f t="shared" si="0"/>
        <v>#DIV/0!</v>
      </c>
      <c r="K38" s="334" t="s">
        <v>36</v>
      </c>
      <c r="L38" s="20">
        <v>44012</v>
      </c>
      <c r="M38" s="110" t="s">
        <v>1399</v>
      </c>
      <c r="N38" s="15" t="s">
        <v>51</v>
      </c>
      <c r="O38" s="14"/>
      <c r="P38" s="321">
        <v>1028128129</v>
      </c>
      <c r="Q38" s="14"/>
      <c r="R38" s="14"/>
      <c r="S38" s="14"/>
      <c r="T38" s="14"/>
      <c r="U38" s="14"/>
      <c r="V38" s="117" t="s">
        <v>1400</v>
      </c>
      <c r="W38" s="40">
        <v>1</v>
      </c>
      <c r="X38" s="24" t="s">
        <v>1401</v>
      </c>
      <c r="Y38" s="25">
        <v>44004</v>
      </c>
      <c r="Z38" s="26"/>
    </row>
    <row r="39" spans="1:26" s="27" customFormat="1" ht="34.5" customHeight="1">
      <c r="A39" s="14" t="s">
        <v>89</v>
      </c>
      <c r="B39" s="14" t="s">
        <v>1402</v>
      </c>
      <c r="C39" s="15" t="s">
        <v>32</v>
      </c>
      <c r="D39" s="13" t="s">
        <v>1403</v>
      </c>
      <c r="E39" s="13" t="s">
        <v>1404</v>
      </c>
      <c r="F39" s="15" t="s">
        <v>1405</v>
      </c>
      <c r="G39" s="94" t="s">
        <v>1146</v>
      </c>
      <c r="H39" s="335"/>
      <c r="I39" s="17"/>
      <c r="J39" s="336" t="e">
        <f t="shared" si="0"/>
        <v>#DIV/0!</v>
      </c>
      <c r="K39" s="334" t="s">
        <v>36</v>
      </c>
      <c r="L39" s="189">
        <v>44120</v>
      </c>
      <c r="M39" s="337" t="s">
        <v>1406</v>
      </c>
      <c r="N39" s="15" t="s">
        <v>51</v>
      </c>
      <c r="O39" s="14"/>
      <c r="P39" s="338">
        <v>110470138</v>
      </c>
      <c r="Q39" s="14"/>
      <c r="R39" s="14"/>
      <c r="S39" s="14"/>
      <c r="T39" s="14"/>
      <c r="U39" s="14"/>
      <c r="V39" s="117" t="s">
        <v>1407</v>
      </c>
      <c r="W39" s="40">
        <v>1</v>
      </c>
      <c r="X39" s="24" t="s">
        <v>1408</v>
      </c>
      <c r="Y39" s="25">
        <v>43661</v>
      </c>
      <c r="Z39" s="26" t="s">
        <v>1409</v>
      </c>
    </row>
    <row r="40" spans="1:26" s="27" customFormat="1" ht="36" customHeight="1">
      <c r="A40" s="14" t="s">
        <v>89</v>
      </c>
      <c r="B40" s="14" t="s">
        <v>1402</v>
      </c>
      <c r="C40" s="15" t="s">
        <v>32</v>
      </c>
      <c r="D40" s="13" t="s">
        <v>1403</v>
      </c>
      <c r="E40" s="13" t="s">
        <v>1410</v>
      </c>
      <c r="F40" s="15" t="s">
        <v>1411</v>
      </c>
      <c r="G40" s="94" t="s">
        <v>1412</v>
      </c>
      <c r="H40" s="55"/>
      <c r="I40" s="17"/>
      <c r="J40" s="18" t="e">
        <f t="shared" si="0"/>
        <v>#DIV/0!</v>
      </c>
      <c r="K40" s="19" t="s">
        <v>36</v>
      </c>
      <c r="L40" s="20">
        <v>44126</v>
      </c>
      <c r="M40" s="110" t="s">
        <v>1413</v>
      </c>
      <c r="N40" s="15" t="s">
        <v>51</v>
      </c>
      <c r="O40" s="14"/>
      <c r="P40" s="116">
        <v>50000000</v>
      </c>
      <c r="Q40" s="14"/>
      <c r="R40" s="14"/>
      <c r="S40" s="14"/>
      <c r="T40" s="14"/>
      <c r="U40" s="14"/>
      <c r="V40" s="117" t="s">
        <v>1414</v>
      </c>
      <c r="W40" s="40">
        <v>2</v>
      </c>
      <c r="X40" s="24" t="s">
        <v>1408</v>
      </c>
      <c r="Y40" s="25">
        <v>44033</v>
      </c>
      <c r="Z40" s="26"/>
    </row>
    <row r="41" spans="1:26" s="27" customFormat="1" ht="44.25" customHeight="1">
      <c r="A41" s="13" t="s">
        <v>89</v>
      </c>
      <c r="B41" s="13" t="s">
        <v>1172</v>
      </c>
      <c r="C41" s="81" t="s">
        <v>142</v>
      </c>
      <c r="D41" s="13" t="s">
        <v>1415</v>
      </c>
      <c r="E41" s="14" t="s">
        <v>1416</v>
      </c>
      <c r="F41" s="13" t="s">
        <v>1417</v>
      </c>
      <c r="G41" s="94" t="s">
        <v>1418</v>
      </c>
      <c r="H41" s="55"/>
      <c r="I41" s="17"/>
      <c r="J41" s="18"/>
      <c r="K41" s="13" t="s">
        <v>1417</v>
      </c>
      <c r="L41" s="13" t="s">
        <v>147</v>
      </c>
      <c r="M41" s="13" t="s">
        <v>1419</v>
      </c>
      <c r="N41" s="15" t="s">
        <v>1331</v>
      </c>
      <c r="O41" s="82">
        <v>152.36199999999999</v>
      </c>
      <c r="P41" s="49">
        <v>5219652.4392600004</v>
      </c>
      <c r="Q41" s="40">
        <v>253.93700000000001</v>
      </c>
      <c r="R41" s="50">
        <v>8699432.1515100021</v>
      </c>
      <c r="S41" s="41">
        <v>43465</v>
      </c>
      <c r="T41" s="15" t="s">
        <v>1420</v>
      </c>
      <c r="U41" s="15" t="s">
        <v>1421</v>
      </c>
      <c r="V41" s="70"/>
      <c r="W41" s="310">
        <v>1</v>
      </c>
      <c r="X41" s="14"/>
      <c r="Y41" s="14"/>
      <c r="Z41" s="83"/>
    </row>
    <row r="42" spans="1:26" ht="31.5">
      <c r="A42" s="13" t="s">
        <v>89</v>
      </c>
      <c r="B42" s="13" t="s">
        <v>1172</v>
      </c>
      <c r="C42" s="81" t="s">
        <v>142</v>
      </c>
      <c r="D42" s="13" t="s">
        <v>1422</v>
      </c>
      <c r="E42" s="14" t="s">
        <v>1423</v>
      </c>
      <c r="F42" s="13" t="s">
        <v>1424</v>
      </c>
      <c r="G42" s="332" t="s">
        <v>1425</v>
      </c>
      <c r="H42" s="55"/>
      <c r="I42" s="17"/>
      <c r="J42" s="18"/>
      <c r="K42" s="13" t="s">
        <v>1426</v>
      </c>
      <c r="L42" s="13" t="s">
        <v>147</v>
      </c>
      <c r="M42" s="13" t="s">
        <v>1427</v>
      </c>
      <c r="N42" s="15" t="s">
        <v>82</v>
      </c>
      <c r="O42" s="82">
        <v>87.168000000000006</v>
      </c>
      <c r="P42" s="49">
        <v>2986221.3926400007</v>
      </c>
      <c r="Q42" s="40">
        <v>145.28</v>
      </c>
      <c r="R42" s="50">
        <v>4977035.6544000003</v>
      </c>
      <c r="S42" s="41">
        <v>43434</v>
      </c>
      <c r="T42" s="15">
        <v>31.5</v>
      </c>
      <c r="U42" s="15" t="s">
        <v>1428</v>
      </c>
      <c r="V42" s="70"/>
      <c r="W42" s="310">
        <v>1</v>
      </c>
      <c r="X42" s="14"/>
      <c r="Y42" s="14"/>
    </row>
    <row r="43" spans="1:26" s="27" customFormat="1" ht="44.25" customHeight="1">
      <c r="A43" s="13" t="s">
        <v>89</v>
      </c>
      <c r="B43" s="13" t="s">
        <v>1172</v>
      </c>
      <c r="C43" s="81" t="s">
        <v>142</v>
      </c>
      <c r="D43" s="13" t="s">
        <v>1429</v>
      </c>
      <c r="E43" s="14" t="s">
        <v>1430</v>
      </c>
      <c r="F43" s="13" t="s">
        <v>1431</v>
      </c>
      <c r="G43" s="332" t="s">
        <v>1425</v>
      </c>
      <c r="H43" s="55"/>
      <c r="I43" s="17"/>
      <c r="J43" s="18"/>
      <c r="K43" s="13" t="s">
        <v>1431</v>
      </c>
      <c r="L43" s="13" t="s">
        <v>147</v>
      </c>
      <c r="M43" s="13" t="s">
        <v>1432</v>
      </c>
      <c r="N43" s="15" t="s">
        <v>161</v>
      </c>
      <c r="O43" s="82">
        <v>1084.51</v>
      </c>
      <c r="P43" s="49">
        <v>37153393.017300002</v>
      </c>
      <c r="Q43" s="40">
        <v>1807.52</v>
      </c>
      <c r="R43" s="50">
        <v>61922435.889600009</v>
      </c>
      <c r="S43" s="41">
        <v>43585</v>
      </c>
      <c r="T43" s="15" t="s">
        <v>1433</v>
      </c>
      <c r="U43" s="15" t="s">
        <v>1434</v>
      </c>
      <c r="V43" s="70"/>
      <c r="W43" s="310"/>
      <c r="X43" s="14"/>
      <c r="Y43" s="14"/>
      <c r="Z43" s="83"/>
    </row>
    <row r="44" spans="1:26" s="3" customFormat="1" ht="54.75" customHeight="1">
      <c r="A44" s="13" t="s">
        <v>139</v>
      </c>
      <c r="B44" s="13" t="s">
        <v>1236</v>
      </c>
      <c r="C44" s="15" t="s">
        <v>318</v>
      </c>
      <c r="D44" s="13" t="s">
        <v>1435</v>
      </c>
      <c r="E44" s="180" t="s">
        <v>1436</v>
      </c>
      <c r="F44" s="95" t="s">
        <v>1437</v>
      </c>
      <c r="G44" s="332" t="s">
        <v>1425</v>
      </c>
      <c r="H44" s="55"/>
      <c r="I44" s="17"/>
      <c r="J44" s="18"/>
      <c r="K44" s="318" t="s">
        <v>1438</v>
      </c>
      <c r="L44" s="13" t="s">
        <v>147</v>
      </c>
      <c r="M44" s="318" t="s">
        <v>1439</v>
      </c>
      <c r="N44" s="13" t="s">
        <v>1440</v>
      </c>
      <c r="O44" s="324">
        <v>112.79</v>
      </c>
      <c r="P44" s="49">
        <v>3863985.7617000006</v>
      </c>
      <c r="Q44" s="40">
        <v>187.99</v>
      </c>
      <c r="R44" s="50">
        <v>6440204.6577000013</v>
      </c>
      <c r="S44" s="41">
        <v>42950</v>
      </c>
      <c r="T44" s="86"/>
      <c r="U44" s="86"/>
      <c r="V44" s="13"/>
      <c r="W44" s="292">
        <v>1</v>
      </c>
      <c r="X44" s="86"/>
      <c r="Y44" s="131"/>
      <c r="Z44" s="26"/>
    </row>
    <row r="45" spans="1:26" ht="39.75" customHeight="1">
      <c r="A45" s="13" t="s">
        <v>89</v>
      </c>
      <c r="B45" s="13" t="s">
        <v>1172</v>
      </c>
      <c r="C45" s="15" t="s">
        <v>142</v>
      </c>
      <c r="D45" s="13" t="s">
        <v>1441</v>
      </c>
      <c r="E45" s="14" t="s">
        <v>1442</v>
      </c>
      <c r="F45" s="13" t="s">
        <v>1443</v>
      </c>
      <c r="G45" s="94" t="s">
        <v>1444</v>
      </c>
      <c r="H45" s="55"/>
      <c r="I45" s="17">
        <f>IF(P45&gt;H45,H45,P45)</f>
        <v>0</v>
      </c>
      <c r="J45" s="18" t="e">
        <f>+I45/H45</f>
        <v>#DIV/0!</v>
      </c>
      <c r="K45" s="13" t="s">
        <v>1445</v>
      </c>
      <c r="L45" s="13" t="s">
        <v>147</v>
      </c>
      <c r="M45" s="13" t="s">
        <v>1446</v>
      </c>
      <c r="N45" s="15" t="s">
        <v>217</v>
      </c>
      <c r="O45" s="82">
        <v>392.09</v>
      </c>
      <c r="P45" s="49">
        <v>13432309.400700001</v>
      </c>
      <c r="Q45" s="40">
        <v>653.48</v>
      </c>
      <c r="R45" s="50">
        <v>18500000</v>
      </c>
      <c r="S45" s="25">
        <v>43829</v>
      </c>
      <c r="T45" s="24" t="s">
        <v>1447</v>
      </c>
      <c r="U45" s="38" t="s">
        <v>1448</v>
      </c>
      <c r="V45" s="276"/>
      <c r="W45" s="310">
        <v>1</v>
      </c>
      <c r="X45" s="276"/>
      <c r="Y45" s="276"/>
    </row>
    <row r="46" spans="1:26" ht="41.25" customHeight="1">
      <c r="A46" s="13" t="s">
        <v>89</v>
      </c>
      <c r="B46" s="13" t="s">
        <v>1172</v>
      </c>
      <c r="C46" s="81" t="s">
        <v>142</v>
      </c>
      <c r="D46" s="13" t="s">
        <v>1449</v>
      </c>
      <c r="E46" s="14" t="s">
        <v>1450</v>
      </c>
      <c r="F46" s="13" t="s">
        <v>1451</v>
      </c>
      <c r="G46" s="94" t="s">
        <v>1452</v>
      </c>
      <c r="H46" s="55"/>
      <c r="I46" s="17"/>
      <c r="J46" s="18"/>
      <c r="K46" s="13" t="s">
        <v>1451</v>
      </c>
      <c r="L46" s="13" t="s">
        <v>147</v>
      </c>
      <c r="M46" s="13" t="s">
        <v>1453</v>
      </c>
      <c r="N46" s="15" t="s">
        <v>1454</v>
      </c>
      <c r="O46" s="82">
        <v>386.36</v>
      </c>
      <c r="P46" s="49">
        <v>13236009.742800001</v>
      </c>
      <c r="Q46" s="40">
        <v>643.92999999999995</v>
      </c>
      <c r="R46" s="50">
        <v>22059902.043900002</v>
      </c>
      <c r="S46" s="41">
        <v>43678</v>
      </c>
      <c r="T46" s="15" t="s">
        <v>1455</v>
      </c>
      <c r="U46" s="15" t="s">
        <v>1456</v>
      </c>
      <c r="V46" s="70"/>
      <c r="W46" s="310">
        <v>1</v>
      </c>
      <c r="X46" s="14"/>
      <c r="Y46" s="14"/>
    </row>
    <row r="47" spans="1:26" s="158" customFormat="1" ht="21">
      <c r="A47" s="15" t="s">
        <v>139</v>
      </c>
      <c r="B47" s="15" t="s">
        <v>1236</v>
      </c>
      <c r="C47" s="15" t="s">
        <v>318</v>
      </c>
      <c r="D47" s="15" t="s">
        <v>1457</v>
      </c>
      <c r="E47" s="180" t="s">
        <v>1458</v>
      </c>
      <c r="F47" s="261" t="s">
        <v>1459</v>
      </c>
      <c r="G47" s="339" t="s">
        <v>1460</v>
      </c>
      <c r="H47" s="55"/>
      <c r="I47" s="17">
        <f>IF(P47&gt;H47,H47,P47)</f>
        <v>0</v>
      </c>
      <c r="J47" s="18" t="e">
        <f>+I47/H47</f>
        <v>#DIV/0!</v>
      </c>
      <c r="K47" s="261" t="s">
        <v>1459</v>
      </c>
      <c r="L47" s="15" t="s">
        <v>147</v>
      </c>
      <c r="M47" s="36" t="s">
        <v>1461</v>
      </c>
      <c r="N47" s="15" t="s">
        <v>263</v>
      </c>
      <c r="O47" s="325">
        <v>537.38400000000001</v>
      </c>
      <c r="P47" s="49">
        <v>18409824.67032</v>
      </c>
      <c r="Q47" s="40">
        <v>895.64</v>
      </c>
      <c r="R47" s="50">
        <v>30683041.117200002</v>
      </c>
      <c r="S47" s="41">
        <v>43090</v>
      </c>
      <c r="T47" s="320"/>
      <c r="U47" s="36"/>
      <c r="V47" s="15"/>
      <c r="W47" s="40"/>
      <c r="X47" s="24"/>
      <c r="Y47" s="326"/>
      <c r="Z47" s="83"/>
    </row>
    <row r="48" spans="1:26" s="27" customFormat="1" ht="67.5" customHeight="1">
      <c r="A48" s="13" t="s">
        <v>139</v>
      </c>
      <c r="B48" s="13" t="s">
        <v>1236</v>
      </c>
      <c r="C48" s="14" t="s">
        <v>142</v>
      </c>
      <c r="D48" s="13"/>
      <c r="E48" s="13" t="s">
        <v>423</v>
      </c>
      <c r="F48" s="13" t="s">
        <v>1462</v>
      </c>
      <c r="G48" s="94" t="s">
        <v>1463</v>
      </c>
      <c r="H48" s="55"/>
      <c r="I48" s="17"/>
      <c r="J48" s="18"/>
      <c r="K48" s="13" t="s">
        <v>1462</v>
      </c>
      <c r="L48" s="13" t="s">
        <v>147</v>
      </c>
      <c r="M48" s="13" t="s">
        <v>1464</v>
      </c>
      <c r="N48" s="15" t="s">
        <v>263</v>
      </c>
      <c r="O48" s="324">
        <v>163.245</v>
      </c>
      <c r="P48" s="49">
        <v>5592484.7563500004</v>
      </c>
      <c r="Q48" s="40">
        <v>272.07600000000002</v>
      </c>
      <c r="R48" s="50">
        <v>9320842.1854800023</v>
      </c>
      <c r="S48" s="24" t="s">
        <v>323</v>
      </c>
      <c r="T48" s="13" t="s">
        <v>1465</v>
      </c>
      <c r="U48" s="13" t="s">
        <v>1466</v>
      </c>
      <c r="V48" s="13"/>
      <c r="W48" s="40">
        <v>1</v>
      </c>
      <c r="X48" s="14"/>
      <c r="Y48" s="14"/>
    </row>
    <row r="49" spans="1:26" ht="34.5" customHeight="1">
      <c r="A49" s="13" t="s">
        <v>89</v>
      </c>
      <c r="B49" s="13" t="s">
        <v>1172</v>
      </c>
      <c r="C49" s="81" t="s">
        <v>142</v>
      </c>
      <c r="D49" s="13" t="s">
        <v>1467</v>
      </c>
      <c r="E49" s="14" t="s">
        <v>1468</v>
      </c>
      <c r="F49" s="13" t="s">
        <v>1469</v>
      </c>
      <c r="G49" s="94" t="s">
        <v>1470</v>
      </c>
      <c r="H49" s="55"/>
      <c r="I49" s="17">
        <f>IF(P49&gt;H49,H49,P49)</f>
        <v>0</v>
      </c>
      <c r="J49" s="18" t="e">
        <f>+I49/H49</f>
        <v>#DIV/0!</v>
      </c>
      <c r="K49" s="13" t="s">
        <v>1471</v>
      </c>
      <c r="L49" s="13" t="s">
        <v>147</v>
      </c>
      <c r="M49" s="13" t="s">
        <v>1472</v>
      </c>
      <c r="N49" s="15" t="s">
        <v>1215</v>
      </c>
      <c r="O49" s="82">
        <v>715.47</v>
      </c>
      <c r="P49" s="49">
        <v>24510735.818100002</v>
      </c>
      <c r="Q49" s="40">
        <v>1192.45</v>
      </c>
      <c r="R49" s="50">
        <v>40851226.363500006</v>
      </c>
      <c r="S49" s="41">
        <v>43677</v>
      </c>
      <c r="T49" s="15" t="s">
        <v>1473</v>
      </c>
      <c r="U49" s="15" t="s">
        <v>1474</v>
      </c>
      <c r="V49" s="70" t="s">
        <v>1475</v>
      </c>
      <c r="W49" s="310"/>
      <c r="X49" s="14"/>
      <c r="Y49" s="14"/>
    </row>
    <row r="50" spans="1:26" s="27" customFormat="1" ht="43.5" customHeight="1">
      <c r="A50" s="13" t="s">
        <v>29</v>
      </c>
      <c r="B50" s="13" t="s">
        <v>1476</v>
      </c>
      <c r="C50" s="15" t="s">
        <v>32</v>
      </c>
      <c r="D50" s="13" t="s">
        <v>1477</v>
      </c>
      <c r="E50" s="15" t="s">
        <v>1478</v>
      </c>
      <c r="F50" s="15" t="s">
        <v>1479</v>
      </c>
      <c r="G50" s="340" t="s">
        <v>1480</v>
      </c>
      <c r="H50" s="34"/>
      <c r="I50" s="17"/>
      <c r="J50" s="37" t="e">
        <f>+I50/H50</f>
        <v>#DIV/0!</v>
      </c>
      <c r="K50" s="169" t="s">
        <v>1481</v>
      </c>
      <c r="L50" s="42">
        <v>44208</v>
      </c>
      <c r="M50" s="13" t="s">
        <v>1482</v>
      </c>
      <c r="N50" s="15" t="s">
        <v>231</v>
      </c>
      <c r="O50" s="13"/>
      <c r="P50" s="34">
        <v>21337200</v>
      </c>
      <c r="Q50" s="40"/>
      <c r="R50" s="341"/>
      <c r="S50" s="14"/>
      <c r="T50" s="14"/>
      <c r="U50" s="14"/>
      <c r="V50" s="14" t="s">
        <v>1483</v>
      </c>
      <c r="W50" s="342">
        <v>1</v>
      </c>
      <c r="X50" s="38" t="s">
        <v>39</v>
      </c>
      <c r="Y50" s="41">
        <v>44208</v>
      </c>
      <c r="Z50" s="343"/>
    </row>
    <row r="51" spans="1:26" s="3" customFormat="1" ht="42.75" customHeight="1">
      <c r="A51" s="13" t="s">
        <v>89</v>
      </c>
      <c r="B51" s="13" t="s">
        <v>1172</v>
      </c>
      <c r="C51" s="15" t="s">
        <v>142</v>
      </c>
      <c r="D51" s="13" t="s">
        <v>1276</v>
      </c>
      <c r="E51" s="14" t="s">
        <v>1277</v>
      </c>
      <c r="F51" s="13" t="s">
        <v>1278</v>
      </c>
      <c r="G51" s="332" t="s">
        <v>1484</v>
      </c>
      <c r="H51" s="55"/>
      <c r="I51" s="17"/>
      <c r="J51" s="18"/>
      <c r="K51" s="13" t="s">
        <v>1485</v>
      </c>
      <c r="L51" s="13" t="s">
        <v>147</v>
      </c>
      <c r="M51" s="33" t="s">
        <v>1486</v>
      </c>
      <c r="N51" s="13" t="s">
        <v>1282</v>
      </c>
      <c r="O51" s="82">
        <v>356.2</v>
      </c>
      <c r="P51" s="49">
        <v>12202781.526000001</v>
      </c>
      <c r="Q51" s="40">
        <v>593.66999999999996</v>
      </c>
      <c r="R51" s="50">
        <v>20338083.404100001</v>
      </c>
      <c r="S51" s="41">
        <v>42950</v>
      </c>
      <c r="T51" s="15"/>
      <c r="U51" s="15" t="s">
        <v>1487</v>
      </c>
      <c r="V51" s="86"/>
      <c r="W51" s="292">
        <v>1</v>
      </c>
      <c r="X51" s="313"/>
      <c r="Y51" s="86"/>
      <c r="Z51" s="26"/>
    </row>
    <row r="52" spans="1:26" ht="31.5">
      <c r="A52" s="13" t="s">
        <v>89</v>
      </c>
      <c r="B52" s="13" t="s">
        <v>1172</v>
      </c>
      <c r="C52" s="15" t="s">
        <v>142</v>
      </c>
      <c r="D52" s="13" t="s">
        <v>1488</v>
      </c>
      <c r="E52" s="14" t="s">
        <v>1489</v>
      </c>
      <c r="F52" s="13" t="s">
        <v>1490</v>
      </c>
      <c r="G52" s="94" t="s">
        <v>1491</v>
      </c>
      <c r="H52" s="55"/>
      <c r="I52" s="17"/>
      <c r="J52" s="18"/>
      <c r="K52" s="13" t="s">
        <v>1492</v>
      </c>
      <c r="L52" s="13" t="s">
        <v>147</v>
      </c>
      <c r="M52" s="13" t="s">
        <v>1493</v>
      </c>
      <c r="N52" s="15" t="s">
        <v>168</v>
      </c>
      <c r="O52" s="82">
        <v>146.5</v>
      </c>
      <c r="P52" s="49">
        <v>5018830.6950000003</v>
      </c>
      <c r="Q52" s="40">
        <v>244.23</v>
      </c>
      <c r="R52" s="50">
        <v>8366887.5129000004</v>
      </c>
      <c r="S52" s="41">
        <v>44089</v>
      </c>
      <c r="T52" s="15" t="s">
        <v>1494</v>
      </c>
      <c r="U52" s="15" t="s">
        <v>1495</v>
      </c>
      <c r="V52" s="70"/>
      <c r="W52" s="310">
        <v>1</v>
      </c>
      <c r="X52" s="24"/>
      <c r="Y52" s="14"/>
    </row>
    <row r="53" spans="1:26" s="27" customFormat="1" ht="41.25" customHeight="1">
      <c r="A53" s="13" t="s">
        <v>89</v>
      </c>
      <c r="B53" s="14" t="s">
        <v>1496</v>
      </c>
      <c r="C53" s="15" t="s">
        <v>32</v>
      </c>
      <c r="D53" s="13" t="s">
        <v>1497</v>
      </c>
      <c r="E53" s="13" t="s">
        <v>471</v>
      </c>
      <c r="F53" s="15" t="s">
        <v>1498</v>
      </c>
      <c r="G53" s="55" t="s">
        <v>1499</v>
      </c>
      <c r="H53" s="55"/>
      <c r="I53" s="17"/>
      <c r="J53" s="18" t="e">
        <f>+I53/H53</f>
        <v>#DIV/0!</v>
      </c>
      <c r="K53" s="19" t="s">
        <v>1500</v>
      </c>
      <c r="L53" s="20">
        <v>44389</v>
      </c>
      <c r="M53" s="110" t="s">
        <v>1501</v>
      </c>
      <c r="N53" s="15" t="s">
        <v>184</v>
      </c>
      <c r="O53" s="14"/>
      <c r="P53" s="116">
        <v>338235845</v>
      </c>
      <c r="Q53" s="14"/>
      <c r="R53" s="14"/>
      <c r="S53" s="14"/>
      <c r="T53" s="14"/>
      <c r="U53" s="14"/>
      <c r="V53" s="31" t="s">
        <v>1502</v>
      </c>
      <c r="W53" s="40">
        <v>1</v>
      </c>
      <c r="X53" s="24" t="s">
        <v>104</v>
      </c>
      <c r="Y53" s="25">
        <v>44347</v>
      </c>
      <c r="Z53" s="26"/>
    </row>
    <row r="54" spans="1:26" s="27" customFormat="1" ht="42">
      <c r="A54" s="13" t="s">
        <v>89</v>
      </c>
      <c r="B54" s="13" t="s">
        <v>1172</v>
      </c>
      <c r="C54" s="81" t="s">
        <v>142</v>
      </c>
      <c r="D54" s="13" t="s">
        <v>1503</v>
      </c>
      <c r="E54" s="344" t="s">
        <v>1504</v>
      </c>
      <c r="F54" s="90" t="s">
        <v>1505</v>
      </c>
      <c r="G54" s="94" t="s">
        <v>1146</v>
      </c>
      <c r="H54" s="55"/>
      <c r="I54" s="17"/>
      <c r="J54" s="18"/>
      <c r="K54" s="90" t="s">
        <v>1506</v>
      </c>
      <c r="L54" s="13" t="s">
        <v>147</v>
      </c>
      <c r="M54" s="318" t="s">
        <v>1507</v>
      </c>
      <c r="N54" s="60" t="s">
        <v>168</v>
      </c>
      <c r="O54" s="96">
        <v>1073.2139999999999</v>
      </c>
      <c r="P54" s="49">
        <v>36766412.05122</v>
      </c>
      <c r="Q54" s="312">
        <v>1788.69</v>
      </c>
      <c r="R54" s="50">
        <v>61277353.41870001</v>
      </c>
      <c r="S54" s="41">
        <v>43673</v>
      </c>
      <c r="T54" s="60" t="s">
        <v>1508</v>
      </c>
      <c r="U54" s="90"/>
      <c r="V54" s="13"/>
      <c r="W54" s="40"/>
      <c r="X54" s="14"/>
      <c r="Y54" s="14"/>
      <c r="Z54" s="26"/>
    </row>
    <row r="55" spans="1:26" ht="31.5">
      <c r="A55" s="13" t="s">
        <v>89</v>
      </c>
      <c r="B55" s="13" t="s">
        <v>140</v>
      </c>
      <c r="C55" s="15" t="s">
        <v>142</v>
      </c>
      <c r="D55" s="47" t="s">
        <v>1509</v>
      </c>
      <c r="E55" s="60" t="s">
        <v>1510</v>
      </c>
      <c r="F55" s="13" t="s">
        <v>1511</v>
      </c>
      <c r="G55" s="332" t="s">
        <v>1512</v>
      </c>
      <c r="H55" s="61"/>
      <c r="I55" s="345"/>
      <c r="J55" s="346"/>
      <c r="K55" s="62" t="s">
        <v>1513</v>
      </c>
      <c r="L55" s="13" t="s">
        <v>147</v>
      </c>
      <c r="M55" s="45" t="s">
        <v>1514</v>
      </c>
      <c r="N55" s="15" t="s">
        <v>1331</v>
      </c>
      <c r="O55" s="347">
        <v>2714</v>
      </c>
      <c r="P55" s="64">
        <v>75075129.379999995</v>
      </c>
      <c r="Q55" s="348">
        <v>3392</v>
      </c>
      <c r="R55" s="50">
        <v>93830080.640000001</v>
      </c>
      <c r="S55" s="54">
        <v>42403</v>
      </c>
      <c r="T55" s="14"/>
      <c r="U55" s="14"/>
      <c r="V55" s="67"/>
      <c r="W55" s="349">
        <v>1</v>
      </c>
      <c r="X55" s="14"/>
      <c r="Y55" s="14"/>
    </row>
    <row r="56" spans="1:26" s="27" customFormat="1" ht="42.75" customHeight="1">
      <c r="A56" s="13" t="s">
        <v>89</v>
      </c>
      <c r="B56" s="13" t="s">
        <v>140</v>
      </c>
      <c r="C56" s="15" t="s">
        <v>142</v>
      </c>
      <c r="D56" s="47" t="s">
        <v>1515</v>
      </c>
      <c r="E56" s="15" t="s">
        <v>1516</v>
      </c>
      <c r="F56" s="13" t="s">
        <v>1517</v>
      </c>
      <c r="G56" s="94" t="s">
        <v>1518</v>
      </c>
      <c r="H56" s="55"/>
      <c r="I56" s="17"/>
      <c r="J56" s="18" t="e">
        <f t="shared" ref="J56:J68" si="1">+I56/H56</f>
        <v>#DIV/0!</v>
      </c>
      <c r="K56" s="62" t="s">
        <v>1519</v>
      </c>
      <c r="L56" s="13" t="s">
        <v>147</v>
      </c>
      <c r="M56" s="45" t="s">
        <v>1520</v>
      </c>
      <c r="N56" s="15" t="s">
        <v>1454</v>
      </c>
      <c r="O56" s="347">
        <v>5433</v>
      </c>
      <c r="P56" s="64">
        <v>186124963.59</v>
      </c>
      <c r="Q56" s="348">
        <v>7244</v>
      </c>
      <c r="R56" s="50">
        <v>248166618.12000003</v>
      </c>
      <c r="S56" s="54">
        <v>43602</v>
      </c>
      <c r="T56" s="13"/>
      <c r="U56" s="14"/>
      <c r="V56" s="67"/>
      <c r="W56" s="349">
        <v>1</v>
      </c>
      <c r="X56" s="13" t="s">
        <v>1521</v>
      </c>
      <c r="Y56" s="14"/>
      <c r="Z56" s="26"/>
    </row>
    <row r="57" spans="1:26" s="27" customFormat="1" ht="43.5" customHeight="1">
      <c r="A57" s="13" t="s">
        <v>139</v>
      </c>
      <c r="B57" s="13" t="s">
        <v>1236</v>
      </c>
      <c r="C57" s="15" t="s">
        <v>142</v>
      </c>
      <c r="D57" s="13" t="s">
        <v>1522</v>
      </c>
      <c r="E57" s="33" t="s">
        <v>1523</v>
      </c>
      <c r="F57" s="23" t="s">
        <v>1524</v>
      </c>
      <c r="G57" s="94" t="s">
        <v>1525</v>
      </c>
      <c r="H57" s="55"/>
      <c r="I57" s="17"/>
      <c r="J57" s="18" t="e">
        <f t="shared" si="1"/>
        <v>#DIV/0!</v>
      </c>
      <c r="K57" s="23" t="s">
        <v>1524</v>
      </c>
      <c r="L57" s="13" t="s">
        <v>147</v>
      </c>
      <c r="M57" s="90" t="s">
        <v>1526</v>
      </c>
      <c r="N57" s="15" t="s">
        <v>263</v>
      </c>
      <c r="O57" s="324">
        <v>246.505</v>
      </c>
      <c r="P57" s="49">
        <v>8444824.9861500002</v>
      </c>
      <c r="Q57" s="40">
        <v>410.84199999999998</v>
      </c>
      <c r="R57" s="50">
        <v>11500000</v>
      </c>
      <c r="S57" s="41">
        <v>43707</v>
      </c>
      <c r="T57" s="13" t="s">
        <v>1527</v>
      </c>
      <c r="U57" s="13" t="s">
        <v>1528</v>
      </c>
      <c r="V57" s="14"/>
      <c r="W57" s="116">
        <v>1</v>
      </c>
      <c r="X57" s="14"/>
      <c r="Y57" s="14"/>
      <c r="Z57" s="26"/>
    </row>
    <row r="58" spans="1:26" s="27" customFormat="1" ht="55.5" customHeight="1">
      <c r="A58" s="13" t="s">
        <v>89</v>
      </c>
      <c r="B58" s="13" t="s">
        <v>140</v>
      </c>
      <c r="C58" s="15" t="s">
        <v>142</v>
      </c>
      <c r="D58" s="13" t="s">
        <v>1529</v>
      </c>
      <c r="E58" s="15" t="s">
        <v>1530</v>
      </c>
      <c r="F58" s="13" t="s">
        <v>1531</v>
      </c>
      <c r="G58" s="94" t="s">
        <v>1532</v>
      </c>
      <c r="H58" s="55"/>
      <c r="I58" s="17">
        <f>IF(P58&gt;H58,H58,P58)</f>
        <v>0</v>
      </c>
      <c r="J58" s="18" t="e">
        <f t="shared" si="1"/>
        <v>#DIV/0!</v>
      </c>
      <c r="K58" s="62" t="s">
        <v>1533</v>
      </c>
      <c r="L58" s="13" t="s">
        <v>147</v>
      </c>
      <c r="M58" s="23" t="s">
        <v>1534</v>
      </c>
      <c r="N58" s="15" t="s">
        <v>168</v>
      </c>
      <c r="O58" s="325">
        <v>2560</v>
      </c>
      <c r="P58" s="49">
        <v>87701068.800000012</v>
      </c>
      <c r="Q58" s="350">
        <v>3200</v>
      </c>
      <c r="R58" s="50">
        <v>109626336.00000001</v>
      </c>
      <c r="S58" s="54">
        <v>43711</v>
      </c>
      <c r="T58" s="60"/>
      <c r="U58" s="48">
        <v>206.86</v>
      </c>
      <c r="V58" s="49">
        <v>7086657.4578000009</v>
      </c>
      <c r="W58" s="351">
        <v>1</v>
      </c>
      <c r="X58" s="38" t="s">
        <v>1535</v>
      </c>
      <c r="Y58" s="117" t="s">
        <v>1536</v>
      </c>
      <c r="Z58" s="26"/>
    </row>
    <row r="59" spans="1:26" s="27" customFormat="1" ht="21">
      <c r="A59" s="13" t="s">
        <v>139</v>
      </c>
      <c r="B59" s="13" t="s">
        <v>1236</v>
      </c>
      <c r="C59" s="15" t="s">
        <v>318</v>
      </c>
      <c r="D59" s="13" t="s">
        <v>1537</v>
      </c>
      <c r="E59" s="15" t="s">
        <v>1538</v>
      </c>
      <c r="F59" s="36" t="s">
        <v>1539</v>
      </c>
      <c r="G59" s="94" t="s">
        <v>1540</v>
      </c>
      <c r="H59" s="55"/>
      <c r="I59" s="17"/>
      <c r="J59" s="18" t="e">
        <f t="shared" si="1"/>
        <v>#DIV/0!</v>
      </c>
      <c r="K59" s="318" t="s">
        <v>1541</v>
      </c>
      <c r="L59" s="13" t="s">
        <v>147</v>
      </c>
      <c r="M59" s="318" t="s">
        <v>1542</v>
      </c>
      <c r="N59" s="15" t="s">
        <v>263</v>
      </c>
      <c r="O59" s="96">
        <v>403.8</v>
      </c>
      <c r="P59" s="49">
        <v>13833473.274000002</v>
      </c>
      <c r="Q59" s="312">
        <v>673</v>
      </c>
      <c r="R59" s="50">
        <v>23055788.790000003</v>
      </c>
      <c r="S59" s="41">
        <v>42950</v>
      </c>
      <c r="T59" s="60"/>
      <c r="U59" s="90" t="s">
        <v>1543</v>
      </c>
      <c r="V59" s="13"/>
      <c r="W59" s="40">
        <v>1</v>
      </c>
      <c r="X59" s="24"/>
      <c r="Y59" s="14"/>
      <c r="Z59" s="26"/>
    </row>
    <row r="60" spans="1:26" s="158" customFormat="1" ht="31.5">
      <c r="A60" s="15" t="s">
        <v>139</v>
      </c>
      <c r="B60" s="15" t="s">
        <v>1236</v>
      </c>
      <c r="C60" s="15" t="s">
        <v>318</v>
      </c>
      <c r="D60" s="15" t="s">
        <v>1544</v>
      </c>
      <c r="E60" s="180" t="s">
        <v>1545</v>
      </c>
      <c r="F60" s="261" t="s">
        <v>1546</v>
      </c>
      <c r="G60" s="352" t="s">
        <v>1547</v>
      </c>
      <c r="H60" s="353"/>
      <c r="I60" s="354">
        <f>IF(P60&gt;H60,H60,P60)</f>
        <v>0</v>
      </c>
      <c r="J60" s="355" t="e">
        <f t="shared" si="1"/>
        <v>#DIV/0!</v>
      </c>
      <c r="K60" s="261" t="s">
        <v>1546</v>
      </c>
      <c r="L60" s="15" t="s">
        <v>147</v>
      </c>
      <c r="M60" s="36" t="s">
        <v>1548</v>
      </c>
      <c r="N60" s="15" t="s">
        <v>263</v>
      </c>
      <c r="O60" s="324">
        <v>246.9</v>
      </c>
      <c r="P60" s="49">
        <v>8458356.9870000016</v>
      </c>
      <c r="Q60" s="40">
        <v>411.51</v>
      </c>
      <c r="R60" s="50">
        <v>14097604.227300001</v>
      </c>
      <c r="S60" s="41">
        <v>43069</v>
      </c>
      <c r="T60" s="320"/>
      <c r="U60" s="36" t="s">
        <v>1549</v>
      </c>
      <c r="V60" s="15"/>
      <c r="W60" s="40">
        <v>1</v>
      </c>
      <c r="X60" s="24"/>
      <c r="Y60" s="326"/>
      <c r="Z60" s="83"/>
    </row>
    <row r="61" spans="1:26" s="27" customFormat="1" ht="55.5" customHeight="1">
      <c r="A61" s="13" t="s">
        <v>1310</v>
      </c>
      <c r="B61" s="13" t="s">
        <v>140</v>
      </c>
      <c r="C61" s="15" t="s">
        <v>142</v>
      </c>
      <c r="D61" s="13" t="s">
        <v>1550</v>
      </c>
      <c r="E61" s="15" t="s">
        <v>1551</v>
      </c>
      <c r="F61" s="13" t="s">
        <v>1552</v>
      </c>
      <c r="G61" s="94" t="s">
        <v>1553</v>
      </c>
      <c r="H61" s="55"/>
      <c r="I61" s="17"/>
      <c r="J61" s="18" t="e">
        <f t="shared" si="1"/>
        <v>#DIV/0!</v>
      </c>
      <c r="K61" s="62" t="s">
        <v>1554</v>
      </c>
      <c r="L61" s="13" t="s">
        <v>147</v>
      </c>
      <c r="M61" s="23" t="s">
        <v>1555</v>
      </c>
      <c r="N61" s="15" t="s">
        <v>184</v>
      </c>
      <c r="O61" s="325">
        <v>400.44</v>
      </c>
      <c r="P61" s="49">
        <v>13718365.621200001</v>
      </c>
      <c r="Q61" s="350"/>
      <c r="R61" s="50">
        <v>0</v>
      </c>
      <c r="S61" s="54">
        <v>44174</v>
      </c>
      <c r="T61" s="60"/>
      <c r="U61" s="48"/>
      <c r="V61" s="180" t="s">
        <v>1556</v>
      </c>
      <c r="W61" s="351">
        <v>1</v>
      </c>
      <c r="X61" s="38" t="s">
        <v>1557</v>
      </c>
      <c r="Y61" s="117" t="s">
        <v>1558</v>
      </c>
      <c r="Z61" s="26"/>
    </row>
    <row r="62" spans="1:26" s="27" customFormat="1" ht="42">
      <c r="A62" s="13" t="s">
        <v>89</v>
      </c>
      <c r="B62" s="13" t="s">
        <v>140</v>
      </c>
      <c r="C62" s="15" t="s">
        <v>142</v>
      </c>
      <c r="D62" s="47" t="s">
        <v>1559</v>
      </c>
      <c r="E62" s="60" t="s">
        <v>1560</v>
      </c>
      <c r="F62" s="13" t="s">
        <v>1561</v>
      </c>
      <c r="G62" s="32" t="s">
        <v>1562</v>
      </c>
      <c r="H62" s="55"/>
      <c r="I62" s="17"/>
      <c r="J62" s="18" t="e">
        <f t="shared" si="1"/>
        <v>#DIV/0!</v>
      </c>
      <c r="K62" s="46" t="s">
        <v>1563</v>
      </c>
      <c r="L62" s="13" t="s">
        <v>147</v>
      </c>
      <c r="M62" s="23" t="s">
        <v>1564</v>
      </c>
      <c r="N62" s="15" t="s">
        <v>1565</v>
      </c>
      <c r="O62" s="49">
        <v>3185</v>
      </c>
      <c r="P62" s="49">
        <v>109112462.55000001</v>
      </c>
      <c r="Q62" s="56">
        <v>4221</v>
      </c>
      <c r="R62" s="50">
        <v>144603988.83000001</v>
      </c>
      <c r="S62" s="41">
        <v>42555</v>
      </c>
      <c r="T62" s="14"/>
      <c r="U62" s="14"/>
      <c r="V62" s="31" t="s">
        <v>1566</v>
      </c>
      <c r="W62" s="116">
        <v>1</v>
      </c>
      <c r="X62" s="24"/>
      <c r="Y62" s="14"/>
    </row>
    <row r="63" spans="1:26" ht="42">
      <c r="A63" s="13" t="s">
        <v>139</v>
      </c>
      <c r="B63" s="13" t="s">
        <v>1236</v>
      </c>
      <c r="C63" s="15" t="s">
        <v>318</v>
      </c>
      <c r="D63" s="13" t="s">
        <v>1567</v>
      </c>
      <c r="E63" s="60" t="s">
        <v>1568</v>
      </c>
      <c r="F63" s="36" t="s">
        <v>1569</v>
      </c>
      <c r="G63" s="356" t="s">
        <v>1570</v>
      </c>
      <c r="H63" s="55">
        <v>0</v>
      </c>
      <c r="I63" s="17">
        <f>IF(P63&gt;H63,H63,P63)</f>
        <v>0</v>
      </c>
      <c r="J63" s="18" t="e">
        <f t="shared" si="1"/>
        <v>#DIV/0!</v>
      </c>
      <c r="K63" s="36" t="s">
        <v>1569</v>
      </c>
      <c r="L63" s="13" t="s">
        <v>147</v>
      </c>
      <c r="M63" s="318" t="s">
        <v>1571</v>
      </c>
      <c r="N63" s="15" t="s">
        <v>1215</v>
      </c>
      <c r="O63" s="96">
        <v>1161.77</v>
      </c>
      <c r="P63" s="49">
        <v>39800183.8671</v>
      </c>
      <c r="Q63" s="312">
        <v>1936.28</v>
      </c>
      <c r="R63" s="50">
        <v>66333525.584400006</v>
      </c>
      <c r="S63" s="41">
        <v>42950</v>
      </c>
      <c r="T63" s="60" t="s">
        <v>1572</v>
      </c>
      <c r="U63" s="90" t="s">
        <v>1573</v>
      </c>
      <c r="V63" s="13" t="s">
        <v>1574</v>
      </c>
      <c r="W63" s="40">
        <v>2</v>
      </c>
      <c r="X63" s="24"/>
      <c r="Y63" s="14"/>
    </row>
    <row r="64" spans="1:26" s="27" customFormat="1" ht="44.25" customHeight="1">
      <c r="A64" s="13" t="s">
        <v>89</v>
      </c>
      <c r="B64" s="47" t="s">
        <v>1575</v>
      </c>
      <c r="C64" s="15" t="s">
        <v>221</v>
      </c>
      <c r="D64" s="13" t="s">
        <v>1576</v>
      </c>
      <c r="E64" s="15" t="s">
        <v>1577</v>
      </c>
      <c r="F64" s="13" t="s">
        <v>1578</v>
      </c>
      <c r="G64" s="333" t="s">
        <v>1579</v>
      </c>
      <c r="H64" s="55"/>
      <c r="I64" s="17">
        <f>IF(P64&gt;H64,H64,P64)</f>
        <v>0</v>
      </c>
      <c r="J64" s="18" t="e">
        <f t="shared" si="1"/>
        <v>#DIV/0!</v>
      </c>
      <c r="K64" s="46" t="s">
        <v>1580</v>
      </c>
      <c r="L64" s="42" t="s">
        <v>147</v>
      </c>
      <c r="M64" s="33" t="s">
        <v>1581</v>
      </c>
      <c r="N64" s="15" t="s">
        <v>252</v>
      </c>
      <c r="O64" s="96">
        <v>804.65700000000004</v>
      </c>
      <c r="P64" s="49">
        <v>27566124.577110004</v>
      </c>
      <c r="Q64" s="312">
        <v>1149.51</v>
      </c>
      <c r="R64" s="50">
        <v>39380177.967300005</v>
      </c>
      <c r="S64" s="41">
        <v>44104</v>
      </c>
      <c r="T64" s="15" t="s">
        <v>1582</v>
      </c>
      <c r="U64" s="15" t="s">
        <v>1583</v>
      </c>
      <c r="V64" s="15" t="s">
        <v>1584</v>
      </c>
      <c r="W64" s="310">
        <v>1</v>
      </c>
      <c r="X64" s="24" t="s">
        <v>1585</v>
      </c>
      <c r="Y64" s="117" t="s">
        <v>1536</v>
      </c>
      <c r="Z64" s="26"/>
    </row>
    <row r="65" spans="1:27" ht="38.25" customHeight="1">
      <c r="A65" s="13" t="s">
        <v>89</v>
      </c>
      <c r="B65" s="13" t="s">
        <v>1172</v>
      </c>
      <c r="C65" s="81" t="s">
        <v>142</v>
      </c>
      <c r="D65" s="13" t="s">
        <v>1586</v>
      </c>
      <c r="E65" s="14" t="s">
        <v>1587</v>
      </c>
      <c r="F65" s="13" t="s">
        <v>1588</v>
      </c>
      <c r="G65" s="94" t="s">
        <v>1589</v>
      </c>
      <c r="H65" s="55"/>
      <c r="I65" s="17"/>
      <c r="J65" s="18" t="e">
        <f t="shared" si="1"/>
        <v>#DIV/0!</v>
      </c>
      <c r="K65" s="13" t="s">
        <v>1588</v>
      </c>
      <c r="L65" s="13" t="s">
        <v>147</v>
      </c>
      <c r="M65" s="13" t="s">
        <v>1590</v>
      </c>
      <c r="N65" s="15" t="s">
        <v>1591</v>
      </c>
      <c r="O65" s="82">
        <v>161.31</v>
      </c>
      <c r="P65" s="49">
        <v>5526195.0813000007</v>
      </c>
      <c r="Q65" s="40">
        <v>268.85000000000002</v>
      </c>
      <c r="R65" s="50">
        <v>9210325.1355000008</v>
      </c>
      <c r="S65" s="41">
        <v>44421</v>
      </c>
      <c r="T65" s="15" t="s">
        <v>1592</v>
      </c>
      <c r="U65" s="15" t="s">
        <v>1593</v>
      </c>
      <c r="V65" s="70" t="s">
        <v>220</v>
      </c>
      <c r="W65" s="310">
        <v>1</v>
      </c>
      <c r="X65" s="14"/>
      <c r="Y65" s="14"/>
    </row>
    <row r="66" spans="1:27" ht="51.75" customHeight="1">
      <c r="A66" s="13" t="s">
        <v>89</v>
      </c>
      <c r="B66" s="13" t="s">
        <v>1172</v>
      </c>
      <c r="C66" s="81" t="s">
        <v>142</v>
      </c>
      <c r="D66" s="13" t="s">
        <v>1449</v>
      </c>
      <c r="E66" s="14" t="s">
        <v>1450</v>
      </c>
      <c r="F66" s="13" t="s">
        <v>1451</v>
      </c>
      <c r="G66" s="94" t="s">
        <v>1594</v>
      </c>
      <c r="H66" s="55"/>
      <c r="I66" s="17"/>
      <c r="J66" s="18" t="e">
        <f t="shared" si="1"/>
        <v>#DIV/0!</v>
      </c>
      <c r="K66" s="13" t="s">
        <v>1451</v>
      </c>
      <c r="L66" s="13" t="s">
        <v>147</v>
      </c>
      <c r="M66" s="13" t="s">
        <v>1595</v>
      </c>
      <c r="N66" s="15" t="s">
        <v>1454</v>
      </c>
      <c r="O66" s="82">
        <v>124.02</v>
      </c>
      <c r="P66" s="49">
        <v>4248705.6846000003</v>
      </c>
      <c r="Q66" s="40">
        <v>206.7</v>
      </c>
      <c r="R66" s="50">
        <v>7081176.1409999998</v>
      </c>
      <c r="S66" s="41">
        <v>44165</v>
      </c>
      <c r="T66" s="15" t="s">
        <v>1596</v>
      </c>
      <c r="U66" s="15" t="s">
        <v>1597</v>
      </c>
      <c r="V66" s="70" t="s">
        <v>1598</v>
      </c>
      <c r="W66" s="310">
        <v>1</v>
      </c>
      <c r="X66" s="14"/>
      <c r="Y66" s="14"/>
    </row>
    <row r="67" spans="1:27" s="27" customFormat="1" ht="41.25" customHeight="1">
      <c r="A67" s="13" t="s">
        <v>89</v>
      </c>
      <c r="B67" s="14" t="s">
        <v>1599</v>
      </c>
      <c r="C67" s="15" t="s">
        <v>32</v>
      </c>
      <c r="D67" s="13" t="s">
        <v>1600</v>
      </c>
      <c r="E67" s="13" t="s">
        <v>990</v>
      </c>
      <c r="F67" s="15" t="s">
        <v>1601</v>
      </c>
      <c r="G67" s="94" t="s">
        <v>1602</v>
      </c>
      <c r="H67" s="55"/>
      <c r="I67" s="17"/>
      <c r="J67" s="18" t="e">
        <f t="shared" si="1"/>
        <v>#DIV/0!</v>
      </c>
      <c r="K67" s="19" t="s">
        <v>36</v>
      </c>
      <c r="L67" s="20">
        <v>44561</v>
      </c>
      <c r="M67" s="110" t="s">
        <v>1603</v>
      </c>
      <c r="N67" s="15" t="s">
        <v>87</v>
      </c>
      <c r="O67" s="14"/>
      <c r="P67" s="116">
        <v>40655320</v>
      </c>
      <c r="Q67" s="14"/>
      <c r="R67" s="14"/>
      <c r="S67" s="14"/>
      <c r="T67" s="14"/>
      <c r="U67" s="14"/>
      <c r="V67" s="31" t="s">
        <v>1604</v>
      </c>
      <c r="W67" s="40">
        <v>1</v>
      </c>
      <c r="X67" s="24" t="s">
        <v>1605</v>
      </c>
      <c r="Y67" s="25">
        <v>44462</v>
      </c>
      <c r="Z67" s="26"/>
    </row>
    <row r="68" spans="1:27" s="27" customFormat="1" ht="52.5" customHeight="1">
      <c r="A68" s="13" t="s">
        <v>139</v>
      </c>
      <c r="B68" s="13" t="s">
        <v>1236</v>
      </c>
      <c r="C68" s="15" t="s">
        <v>142</v>
      </c>
      <c r="D68" s="13" t="s">
        <v>339</v>
      </c>
      <c r="E68" s="33" t="s">
        <v>340</v>
      </c>
      <c r="F68" s="23" t="s">
        <v>341</v>
      </c>
      <c r="G68" s="94" t="s">
        <v>1606</v>
      </c>
      <c r="H68" s="55"/>
      <c r="I68" s="17"/>
      <c r="J68" s="18" t="e">
        <f t="shared" si="1"/>
        <v>#DIV/0!</v>
      </c>
      <c r="K68" s="23" t="s">
        <v>341</v>
      </c>
      <c r="L68" s="13" t="s">
        <v>147</v>
      </c>
      <c r="M68" s="90" t="s">
        <v>1607</v>
      </c>
      <c r="N68" s="15" t="s">
        <v>263</v>
      </c>
      <c r="O68" s="324">
        <v>222.53</v>
      </c>
      <c r="P68" s="49">
        <v>7623483.9219000004</v>
      </c>
      <c r="Q68" s="40">
        <v>370.89</v>
      </c>
      <c r="R68" s="50">
        <v>12706034.924700001</v>
      </c>
      <c r="S68" s="41">
        <v>43828</v>
      </c>
      <c r="T68" s="13" t="s">
        <v>1608</v>
      </c>
      <c r="U68" s="13" t="s">
        <v>1609</v>
      </c>
      <c r="V68" s="14"/>
      <c r="W68" s="116">
        <v>1</v>
      </c>
      <c r="X68" s="24"/>
      <c r="Y68" s="14"/>
      <c r="Z68" s="26"/>
    </row>
    <row r="69" spans="1:27" s="27" customFormat="1" ht="57.75" customHeight="1">
      <c r="A69" s="13" t="s">
        <v>97</v>
      </c>
      <c r="B69" s="14" t="s">
        <v>30</v>
      </c>
      <c r="C69" s="14" t="s">
        <v>1610</v>
      </c>
      <c r="D69" s="15" t="s">
        <v>32</v>
      </c>
      <c r="E69" s="13" t="s">
        <v>1497</v>
      </c>
      <c r="F69" s="13" t="s">
        <v>471</v>
      </c>
      <c r="G69" s="357" t="s">
        <v>1611</v>
      </c>
      <c r="H69" s="55">
        <v>44659</v>
      </c>
      <c r="I69" s="55"/>
      <c r="J69" s="17"/>
      <c r="K69" s="18" t="e">
        <f>+J69/I69</f>
        <v>#DIV/0!</v>
      </c>
      <c r="L69" s="19" t="s">
        <v>1500</v>
      </c>
      <c r="M69" s="20">
        <v>44742</v>
      </c>
      <c r="N69" s="123" t="s">
        <v>1612</v>
      </c>
      <c r="O69" s="15" t="s">
        <v>184</v>
      </c>
      <c r="P69" s="14"/>
      <c r="Q69" s="116">
        <v>450945636</v>
      </c>
      <c r="R69" s="14"/>
      <c r="S69" s="14"/>
      <c r="T69" s="14"/>
      <c r="U69" s="14"/>
      <c r="V69" s="14"/>
      <c r="W69" s="23" t="s">
        <v>1613</v>
      </c>
      <c r="X69" s="24">
        <v>1</v>
      </c>
      <c r="Y69" s="24" t="s">
        <v>104</v>
      </c>
      <c r="Z69" s="25">
        <v>44655</v>
      </c>
      <c r="AA69" s="28"/>
    </row>
    <row r="70" spans="1:27" ht="34.5" customHeight="1">
      <c r="A70" s="13" t="s">
        <v>89</v>
      </c>
      <c r="B70" s="13" t="s">
        <v>1172</v>
      </c>
      <c r="C70" s="81" t="s">
        <v>142</v>
      </c>
      <c r="D70" s="13" t="s">
        <v>1616</v>
      </c>
      <c r="E70" s="14" t="s">
        <v>1617</v>
      </c>
      <c r="F70" s="13" t="s">
        <v>1618</v>
      </c>
      <c r="G70" s="94" t="s">
        <v>1619</v>
      </c>
      <c r="H70" s="55"/>
      <c r="I70" s="17"/>
      <c r="J70" s="18"/>
      <c r="K70" s="13" t="s">
        <v>1618</v>
      </c>
      <c r="L70" s="13" t="s">
        <v>147</v>
      </c>
      <c r="M70" s="13" t="s">
        <v>1620</v>
      </c>
      <c r="N70" s="15" t="s">
        <v>168</v>
      </c>
      <c r="O70" s="82">
        <v>171.48</v>
      </c>
      <c r="P70" s="49">
        <v>5874601.2804000005</v>
      </c>
      <c r="Q70" s="40">
        <v>285.80399999999997</v>
      </c>
      <c r="R70" s="50">
        <v>9791139.1669200007</v>
      </c>
      <c r="S70" s="41">
        <v>43707</v>
      </c>
      <c r="T70" s="15" t="s">
        <v>1621</v>
      </c>
      <c r="U70" s="15" t="s">
        <v>1622</v>
      </c>
      <c r="V70" s="70"/>
      <c r="W70" s="55">
        <v>1</v>
      </c>
      <c r="X70" s="14"/>
      <c r="Y70" s="14"/>
    </row>
    <row r="71" spans="1:27" s="27" customFormat="1" ht="68.25" customHeight="1">
      <c r="A71" s="13" t="s">
        <v>89</v>
      </c>
      <c r="B71" s="13" t="s">
        <v>140</v>
      </c>
      <c r="C71" s="13" t="s">
        <v>155</v>
      </c>
      <c r="D71" s="15" t="s">
        <v>142</v>
      </c>
      <c r="E71" s="47" t="s">
        <v>1623</v>
      </c>
      <c r="F71" s="60" t="s">
        <v>1624</v>
      </c>
      <c r="G71" s="13" t="s">
        <v>1625</v>
      </c>
      <c r="H71" s="94" t="s">
        <v>1626</v>
      </c>
      <c r="I71" s="61">
        <v>0</v>
      </c>
      <c r="J71" s="17">
        <f>IF(Q71&gt;I71,I71,Q71)</f>
        <v>0</v>
      </c>
      <c r="K71" s="18" t="e">
        <f>+J71/I71</f>
        <v>#DIV/0!</v>
      </c>
      <c r="L71" s="13" t="s">
        <v>1627</v>
      </c>
      <c r="M71" s="13" t="s">
        <v>147</v>
      </c>
      <c r="N71" s="45" t="s">
        <v>1628</v>
      </c>
      <c r="O71" s="15" t="s">
        <v>1454</v>
      </c>
      <c r="P71" s="347">
        <v>6988</v>
      </c>
      <c r="Q71" s="64">
        <v>239396511.24000001</v>
      </c>
      <c r="R71" s="348">
        <v>9983</v>
      </c>
      <c r="S71" s="50">
        <v>341999910.09000003</v>
      </c>
      <c r="T71" s="54">
        <v>44382</v>
      </c>
      <c r="U71" s="13"/>
      <c r="V71" s="14"/>
      <c r="W71" s="67"/>
      <c r="X71" s="66">
        <v>1</v>
      </c>
      <c r="Y71" s="38"/>
      <c r="Z71" s="14"/>
      <c r="AA71" s="26"/>
    </row>
    <row r="72" spans="1:27" s="158" customFormat="1" ht="21">
      <c r="A72" s="15" t="s">
        <v>139</v>
      </c>
      <c r="B72" s="15" t="s">
        <v>1236</v>
      </c>
      <c r="C72" s="15" t="s">
        <v>142</v>
      </c>
      <c r="D72" s="15" t="s">
        <v>1629</v>
      </c>
      <c r="E72" s="180" t="s">
        <v>1630</v>
      </c>
      <c r="F72" s="261" t="s">
        <v>1631</v>
      </c>
      <c r="G72" s="352" t="s">
        <v>1632</v>
      </c>
      <c r="H72" s="353">
        <v>0</v>
      </c>
      <c r="I72" s="354">
        <f>IF(P72&gt;H72,H72,P72)</f>
        <v>0</v>
      </c>
      <c r="J72" s="355" t="e">
        <f>+I72/H72</f>
        <v>#DIV/0!</v>
      </c>
      <c r="K72" s="261" t="s">
        <v>1631</v>
      </c>
      <c r="L72" s="15" t="s">
        <v>147</v>
      </c>
      <c r="M72" s="36" t="s">
        <v>1633</v>
      </c>
      <c r="N72" s="15" t="s">
        <v>263</v>
      </c>
      <c r="O72" s="324">
        <v>540.64</v>
      </c>
      <c r="P72" s="49">
        <v>18521369.4672</v>
      </c>
      <c r="Q72" s="40">
        <v>901.07</v>
      </c>
      <c r="R72" s="50">
        <v>30869063.306100003</v>
      </c>
      <c r="S72" s="41">
        <v>43039</v>
      </c>
      <c r="T72" s="320"/>
      <c r="U72" s="359" t="s">
        <v>1634</v>
      </c>
      <c r="V72" s="15"/>
      <c r="W72" s="14">
        <v>1</v>
      </c>
      <c r="X72" s="24"/>
      <c r="Y72" s="326"/>
      <c r="Z72" s="83"/>
    </row>
    <row r="73" spans="1:27" s="27" customFormat="1" ht="55.5" customHeight="1">
      <c r="A73" s="13" t="s">
        <v>139</v>
      </c>
      <c r="B73" s="13" t="s">
        <v>185</v>
      </c>
      <c r="C73" s="13" t="s">
        <v>289</v>
      </c>
      <c r="D73" s="14" t="s">
        <v>318</v>
      </c>
      <c r="E73" s="13" t="s">
        <v>1635</v>
      </c>
      <c r="F73" s="360" t="s">
        <v>1636</v>
      </c>
      <c r="G73" s="361" t="s">
        <v>1637</v>
      </c>
      <c r="H73" s="52"/>
      <c r="I73" s="55">
        <v>0</v>
      </c>
      <c r="J73" s="17">
        <f>IF(Q73&gt;I73,I73,Q73)</f>
        <v>0</v>
      </c>
      <c r="K73" s="18" t="e">
        <f>+J73/I73</f>
        <v>#DIV/0!</v>
      </c>
      <c r="L73" s="36" t="s">
        <v>1638</v>
      </c>
      <c r="M73" s="13" t="s">
        <v>147</v>
      </c>
      <c r="N73" s="90" t="s">
        <v>1639</v>
      </c>
      <c r="O73" s="15" t="s">
        <v>263</v>
      </c>
      <c r="P73" s="325">
        <v>643.05999999999995</v>
      </c>
      <c r="Q73" s="49">
        <v>22030097.3838</v>
      </c>
      <c r="R73" s="40">
        <v>1071.76</v>
      </c>
      <c r="S73" s="50">
        <v>36716600.584800005</v>
      </c>
      <c r="T73" s="41">
        <v>43707</v>
      </c>
      <c r="U73" s="15" t="s">
        <v>1640</v>
      </c>
      <c r="V73" s="90" t="s">
        <v>1641</v>
      </c>
      <c r="W73" s="13"/>
      <c r="X73" s="24">
        <v>1</v>
      </c>
      <c r="Y73" s="24"/>
      <c r="Z73" s="14"/>
      <c r="AA73" s="26"/>
    </row>
    <row r="74" spans="1:27" ht="38.25" customHeight="1">
      <c r="A74" s="13" t="s">
        <v>89</v>
      </c>
      <c r="B74" s="13" t="s">
        <v>1172</v>
      </c>
      <c r="C74" s="15" t="s">
        <v>142</v>
      </c>
      <c r="D74" s="13" t="s">
        <v>1642</v>
      </c>
      <c r="E74" s="14" t="s">
        <v>1643</v>
      </c>
      <c r="F74" s="13" t="s">
        <v>1644</v>
      </c>
      <c r="G74" s="94" t="s">
        <v>1645</v>
      </c>
      <c r="H74" s="55"/>
      <c r="I74" s="17">
        <f>IF(P74&gt;H74,H74,P74)</f>
        <v>0</v>
      </c>
      <c r="J74" s="18"/>
      <c r="K74" s="13" t="s">
        <v>1646</v>
      </c>
      <c r="L74" s="13" t="s">
        <v>147</v>
      </c>
      <c r="M74" s="13" t="s">
        <v>1647</v>
      </c>
      <c r="N74" s="15" t="s">
        <v>1454</v>
      </c>
      <c r="O74" s="82">
        <v>166.92</v>
      </c>
      <c r="P74" s="49">
        <v>5718383.7516000001</v>
      </c>
      <c r="Q74" s="40">
        <v>278.2</v>
      </c>
      <c r="R74" s="50">
        <v>9530639.5860000011</v>
      </c>
      <c r="S74" s="41">
        <v>44378</v>
      </c>
      <c r="T74" s="15" t="s">
        <v>1648</v>
      </c>
      <c r="U74" s="15" t="s">
        <v>1649</v>
      </c>
      <c r="V74" s="70" t="s">
        <v>220</v>
      </c>
      <c r="W74" s="310">
        <v>1</v>
      </c>
      <c r="X74" s="14"/>
      <c r="Y74" s="14"/>
    </row>
    <row r="75" spans="1:27" s="158" customFormat="1" ht="46.5" customHeight="1">
      <c r="A75" s="15" t="s">
        <v>139</v>
      </c>
      <c r="B75" s="15" t="s">
        <v>185</v>
      </c>
      <c r="C75" s="15" t="s">
        <v>318</v>
      </c>
      <c r="D75" s="15" t="s">
        <v>1650</v>
      </c>
      <c r="E75" s="180" t="s">
        <v>1651</v>
      </c>
      <c r="F75" s="261" t="s">
        <v>1652</v>
      </c>
      <c r="G75" s="362" t="s">
        <v>1653</v>
      </c>
      <c r="H75" s="353">
        <v>0</v>
      </c>
      <c r="I75" s="354">
        <f>IF(P75+P76&gt;H75,H75,P75+P76)</f>
        <v>0</v>
      </c>
      <c r="J75" s="355" t="e">
        <f>+I75/H75</f>
        <v>#DIV/0!</v>
      </c>
      <c r="K75" s="261" t="s">
        <v>1654</v>
      </c>
      <c r="L75" s="15" t="s">
        <v>147</v>
      </c>
      <c r="M75" s="36" t="s">
        <v>1655</v>
      </c>
      <c r="N75" s="15" t="s">
        <v>263</v>
      </c>
      <c r="O75" s="324">
        <v>516.25</v>
      </c>
      <c r="P75" s="49">
        <v>17685811.237500001</v>
      </c>
      <c r="Q75" s="40">
        <v>860.42</v>
      </c>
      <c r="R75" s="50">
        <v>29476466.2566</v>
      </c>
      <c r="S75" s="41">
        <v>43069</v>
      </c>
      <c r="T75" s="320"/>
      <c r="U75" s="36" t="s">
        <v>1656</v>
      </c>
      <c r="V75" s="15"/>
      <c r="W75" s="24">
        <v>1</v>
      </c>
      <c r="X75" s="24"/>
      <c r="Y75" s="326"/>
      <c r="Z75" s="83"/>
    </row>
    <row r="76" spans="1:27" s="158" customFormat="1" ht="46.5" customHeight="1">
      <c r="A76" s="15" t="s">
        <v>139</v>
      </c>
      <c r="B76" s="15" t="s">
        <v>185</v>
      </c>
      <c r="C76" s="15" t="s">
        <v>318</v>
      </c>
      <c r="D76" s="15" t="s">
        <v>1650</v>
      </c>
      <c r="E76" s="180" t="s">
        <v>1651</v>
      </c>
      <c r="F76" s="261" t="s">
        <v>1652</v>
      </c>
      <c r="G76" s="362" t="s">
        <v>1653</v>
      </c>
      <c r="H76" s="353"/>
      <c r="I76" s="354"/>
      <c r="J76" s="355"/>
      <c r="K76" s="261" t="s">
        <v>1657</v>
      </c>
      <c r="L76" s="15" t="s">
        <v>147</v>
      </c>
      <c r="M76" s="36" t="s">
        <v>1658</v>
      </c>
      <c r="N76" s="15" t="s">
        <v>263</v>
      </c>
      <c r="O76" s="324">
        <v>774.39</v>
      </c>
      <c r="P76" s="49">
        <v>26529230.729700003</v>
      </c>
      <c r="Q76" s="40">
        <v>1290.6300000000001</v>
      </c>
      <c r="R76" s="50">
        <v>44214699.384900011</v>
      </c>
      <c r="S76" s="41">
        <v>43069</v>
      </c>
      <c r="T76" s="320"/>
      <c r="U76" s="36" t="s">
        <v>1659</v>
      </c>
      <c r="V76" s="15"/>
      <c r="W76" s="24">
        <v>1</v>
      </c>
      <c r="X76" s="24"/>
      <c r="Y76" s="326"/>
      <c r="Z76" s="83"/>
    </row>
    <row r="77" spans="1:27" s="27" customFormat="1" ht="37.5" customHeight="1">
      <c r="A77" s="13" t="s">
        <v>44</v>
      </c>
      <c r="B77" s="14" t="s">
        <v>30</v>
      </c>
      <c r="C77" s="14" t="s">
        <v>40</v>
      </c>
      <c r="D77" s="15" t="s">
        <v>32</v>
      </c>
      <c r="E77" s="13" t="s">
        <v>58</v>
      </c>
      <c r="F77" s="13" t="s">
        <v>59</v>
      </c>
      <c r="G77" s="13" t="s">
        <v>60</v>
      </c>
      <c r="H77" s="55">
        <v>54747967</v>
      </c>
      <c r="I77" s="61">
        <v>54747967</v>
      </c>
      <c r="J77" s="17">
        <f>IF(Q77&gt;I77,I77,Q77)</f>
        <v>54747967</v>
      </c>
      <c r="K77" s="18">
        <f>+J77/I77</f>
        <v>1</v>
      </c>
      <c r="L77" s="19" t="s">
        <v>36</v>
      </c>
      <c r="M77" s="20">
        <v>44900</v>
      </c>
      <c r="N77" s="110" t="s">
        <v>1660</v>
      </c>
      <c r="O77" s="15" t="s">
        <v>51</v>
      </c>
      <c r="P77" s="14"/>
      <c r="Q77" s="116">
        <v>72364451</v>
      </c>
      <c r="R77" s="14"/>
      <c r="S77" s="14"/>
      <c r="T77" s="32"/>
      <c r="U77" s="14"/>
      <c r="V77" s="14"/>
      <c r="W77" s="23" t="s">
        <v>1661</v>
      </c>
      <c r="X77" s="24">
        <v>1</v>
      </c>
      <c r="Y77" s="24" t="s">
        <v>63</v>
      </c>
      <c r="Z77" s="25">
        <v>44818</v>
      </c>
      <c r="AA77" s="26"/>
    </row>
    <row r="78" spans="1:27" s="27" customFormat="1" ht="37.5" customHeight="1">
      <c r="A78" s="13" t="s">
        <v>44</v>
      </c>
      <c r="B78" s="14" t="s">
        <v>30</v>
      </c>
      <c r="C78" s="14" t="s">
        <v>40</v>
      </c>
      <c r="D78" s="15" t="s">
        <v>32</v>
      </c>
      <c r="E78" s="13" t="s">
        <v>58</v>
      </c>
      <c r="F78" s="13" t="s">
        <v>59</v>
      </c>
      <c r="G78" s="13" t="s">
        <v>60</v>
      </c>
      <c r="H78" s="55">
        <v>43906271</v>
      </c>
      <c r="I78" s="61">
        <v>43906271</v>
      </c>
      <c r="J78" s="17">
        <f>IF(Q78&gt;I78,I78,Q78)</f>
        <v>43906271</v>
      </c>
      <c r="K78" s="18">
        <f>+J78/I78</f>
        <v>1</v>
      </c>
      <c r="L78" s="19" t="s">
        <v>36</v>
      </c>
      <c r="M78" s="20">
        <v>44900</v>
      </c>
      <c r="N78" s="110" t="s">
        <v>1662</v>
      </c>
      <c r="O78" s="15" t="s">
        <v>51</v>
      </c>
      <c r="P78" s="14"/>
      <c r="Q78" s="116">
        <v>60537446</v>
      </c>
      <c r="R78" s="14"/>
      <c r="S78" s="14"/>
      <c r="T78" s="32"/>
      <c r="U78" s="14"/>
      <c r="V78" s="14"/>
      <c r="W78" s="23" t="s">
        <v>1663</v>
      </c>
      <c r="X78" s="24">
        <v>1</v>
      </c>
      <c r="Y78" s="24" t="s">
        <v>63</v>
      </c>
      <c r="Z78" s="25">
        <v>44830</v>
      </c>
      <c r="AA78" s="26"/>
    </row>
    <row r="79" spans="1:27" s="3" customFormat="1" ht="75" customHeight="1">
      <c r="A79" s="13" t="s">
        <v>89</v>
      </c>
      <c r="B79" s="13" t="s">
        <v>185</v>
      </c>
      <c r="C79" s="13" t="s">
        <v>186</v>
      </c>
      <c r="D79" s="15" t="s">
        <v>142</v>
      </c>
      <c r="E79" s="13" t="s">
        <v>194</v>
      </c>
      <c r="F79" s="15" t="s">
        <v>201</v>
      </c>
      <c r="G79" s="13" t="s">
        <v>196</v>
      </c>
      <c r="H79" s="55"/>
      <c r="I79" s="55"/>
      <c r="J79" s="17"/>
      <c r="K79" s="18"/>
      <c r="L79" s="13" t="s">
        <v>196</v>
      </c>
      <c r="M79" s="13" t="s">
        <v>147</v>
      </c>
      <c r="N79" s="33" t="s">
        <v>1664</v>
      </c>
      <c r="O79" s="13" t="s">
        <v>197</v>
      </c>
      <c r="P79" s="13">
        <v>826.74</v>
      </c>
      <c r="Q79" s="49">
        <v>28322649.070200004</v>
      </c>
      <c r="R79" s="40">
        <v>1377.9</v>
      </c>
      <c r="S79" s="50">
        <v>47204415.117000006</v>
      </c>
      <c r="T79" s="41">
        <v>44165</v>
      </c>
      <c r="U79" s="15" t="s">
        <v>1665</v>
      </c>
      <c r="V79" s="15" t="s">
        <v>1666</v>
      </c>
      <c r="W79" s="77" t="s">
        <v>207</v>
      </c>
      <c r="X79" s="78">
        <v>1</v>
      </c>
      <c r="Y79" s="79"/>
      <c r="Z79" s="77"/>
      <c r="AA79" s="26"/>
    </row>
    <row r="80" spans="1:27" s="27" customFormat="1" ht="31.5">
      <c r="A80" s="13" t="s">
        <v>139</v>
      </c>
      <c r="B80" s="13" t="s">
        <v>185</v>
      </c>
      <c r="C80" s="13" t="s">
        <v>289</v>
      </c>
      <c r="D80" s="14" t="s">
        <v>318</v>
      </c>
      <c r="E80" s="13" t="s">
        <v>1667</v>
      </c>
      <c r="F80" s="13" t="s">
        <v>1668</v>
      </c>
      <c r="G80" s="13" t="s">
        <v>1669</v>
      </c>
      <c r="H80" s="34"/>
      <c r="I80" s="55">
        <v>0</v>
      </c>
      <c r="J80" s="17">
        <f>IF(Q80&gt;I80,I80,Q80)</f>
        <v>0</v>
      </c>
      <c r="K80" s="18" t="e">
        <f>+J80/I80</f>
        <v>#DIV/0!</v>
      </c>
      <c r="L80" s="46" t="s">
        <v>1670</v>
      </c>
      <c r="M80" s="13" t="s">
        <v>147</v>
      </c>
      <c r="N80" s="13" t="s">
        <v>1671</v>
      </c>
      <c r="O80" s="15" t="s">
        <v>263</v>
      </c>
      <c r="P80" s="324">
        <v>667.49</v>
      </c>
      <c r="Q80" s="49">
        <v>22867025.942700002</v>
      </c>
      <c r="R80" s="40">
        <v>1112.48</v>
      </c>
      <c r="S80" s="50">
        <v>38111595.710400008</v>
      </c>
      <c r="T80" s="24" t="s">
        <v>323</v>
      </c>
      <c r="U80" s="13" t="s">
        <v>1672</v>
      </c>
      <c r="V80" s="15" t="s">
        <v>1673</v>
      </c>
      <c r="W80" s="13"/>
      <c r="X80" s="24">
        <v>1</v>
      </c>
      <c r="Y80" s="24"/>
      <c r="Z80" s="14"/>
    </row>
    <row r="81" spans="1:27" ht="38.25" customHeight="1">
      <c r="A81" s="13" t="s">
        <v>89</v>
      </c>
      <c r="B81" s="13" t="s">
        <v>185</v>
      </c>
      <c r="C81" s="13" t="s">
        <v>186</v>
      </c>
      <c r="D81" s="81" t="s">
        <v>142</v>
      </c>
      <c r="E81" s="13" t="s">
        <v>1674</v>
      </c>
      <c r="F81" s="14" t="s">
        <v>1675</v>
      </c>
      <c r="G81" s="13" t="s">
        <v>1676</v>
      </c>
      <c r="H81" s="84">
        <v>0</v>
      </c>
      <c r="I81" s="55">
        <v>0</v>
      </c>
      <c r="J81" s="17">
        <f>IF(Q81&gt;I81,I81,Q81)</f>
        <v>0</v>
      </c>
      <c r="K81" s="18" t="e">
        <f>+J81/I81</f>
        <v>#DIV/0!</v>
      </c>
      <c r="L81" s="13" t="s">
        <v>1676</v>
      </c>
      <c r="M81" s="13" t="s">
        <v>147</v>
      </c>
      <c r="N81" s="13" t="s">
        <v>1677</v>
      </c>
      <c r="O81" s="15" t="s">
        <v>1331</v>
      </c>
      <c r="P81" s="82">
        <v>1632.06</v>
      </c>
      <c r="Q81" s="49">
        <v>55911486.853800006</v>
      </c>
      <c r="R81" s="40">
        <v>2720.11</v>
      </c>
      <c r="S81" s="50">
        <v>93186154.005300015</v>
      </c>
      <c r="T81" s="41">
        <v>44742</v>
      </c>
      <c r="U81" s="15" t="s">
        <v>1678</v>
      </c>
      <c r="V81" s="15" t="s">
        <v>1679</v>
      </c>
      <c r="W81" s="70" t="s">
        <v>220</v>
      </c>
      <c r="X81" s="46">
        <v>1</v>
      </c>
      <c r="Y81" s="14"/>
      <c r="Z81" s="14" t="s">
        <v>228</v>
      </c>
    </row>
    <row r="82" spans="1:27" ht="42">
      <c r="A82" s="13" t="s">
        <v>89</v>
      </c>
      <c r="B82" s="13" t="s">
        <v>185</v>
      </c>
      <c r="C82" s="13" t="s">
        <v>186</v>
      </c>
      <c r="D82" s="15" t="s">
        <v>142</v>
      </c>
      <c r="E82" s="13" t="s">
        <v>1488</v>
      </c>
      <c r="F82" s="14" t="s">
        <v>1489</v>
      </c>
      <c r="G82" s="13" t="s">
        <v>1490</v>
      </c>
      <c r="H82" s="84">
        <v>0</v>
      </c>
      <c r="I82" s="55">
        <v>0</v>
      </c>
      <c r="J82" s="17">
        <f>IF(Q82&gt;I82,I82,Q82)</f>
        <v>0</v>
      </c>
      <c r="K82" s="18" t="e">
        <f>+J82/I82</f>
        <v>#DIV/0!</v>
      </c>
      <c r="L82" s="13" t="s">
        <v>1680</v>
      </c>
      <c r="M82" s="13" t="s">
        <v>147</v>
      </c>
      <c r="N82" s="13" t="s">
        <v>1681</v>
      </c>
      <c r="O82" s="15" t="s">
        <v>168</v>
      </c>
      <c r="P82" s="82">
        <v>107.56</v>
      </c>
      <c r="Q82" s="49">
        <v>3684815.2188000004</v>
      </c>
      <c r="R82" s="40">
        <v>179.26</v>
      </c>
      <c r="S82" s="50">
        <v>6141130.3097999999</v>
      </c>
      <c r="T82" s="41">
        <v>43644</v>
      </c>
      <c r="U82" s="15" t="s">
        <v>1682</v>
      </c>
      <c r="V82" s="15" t="s">
        <v>1683</v>
      </c>
      <c r="W82" s="70"/>
      <c r="X82" s="46">
        <v>1</v>
      </c>
      <c r="Y82" s="24"/>
      <c r="Z82" s="14"/>
    </row>
    <row r="83" spans="1:27" s="27" customFormat="1" ht="44.25" customHeight="1">
      <c r="A83" s="13" t="s">
        <v>89</v>
      </c>
      <c r="B83" s="13" t="s">
        <v>140</v>
      </c>
      <c r="C83" s="15" t="s">
        <v>142</v>
      </c>
      <c r="D83" s="13" t="s">
        <v>143</v>
      </c>
      <c r="E83" s="13" t="s">
        <v>2449</v>
      </c>
      <c r="F83" s="33"/>
      <c r="G83" s="94" t="s">
        <v>1287</v>
      </c>
      <c r="H83" s="52"/>
      <c r="I83" s="17"/>
      <c r="J83" s="18"/>
      <c r="K83" s="23" t="s">
        <v>1614</v>
      </c>
      <c r="L83" s="13" t="s">
        <v>147</v>
      </c>
      <c r="M83" s="13" t="s">
        <v>147</v>
      </c>
      <c r="N83" s="358" t="s">
        <v>1615</v>
      </c>
      <c r="O83" s="15" t="s">
        <v>51</v>
      </c>
      <c r="P83" s="49" t="e">
        <v>#REF!</v>
      </c>
      <c r="Q83" s="48">
        <v>117693.74</v>
      </c>
      <c r="R83" s="50">
        <v>4031979214.4802008</v>
      </c>
      <c r="S83" s="44">
        <v>43007</v>
      </c>
      <c r="T83" s="117"/>
      <c r="U83" s="14"/>
      <c r="V83" s="14"/>
      <c r="W83" s="321">
        <v>1</v>
      </c>
      <c r="X83" s="38" t="s">
        <v>150</v>
      </c>
      <c r="Y83" s="54"/>
      <c r="Z83" s="26"/>
    </row>
    <row r="84" spans="1:27" s="27" customFormat="1" ht="37.5" customHeight="1">
      <c r="A84" s="13" t="s">
        <v>44</v>
      </c>
      <c r="B84" s="14" t="s">
        <v>30</v>
      </c>
      <c r="C84" s="14" t="s">
        <v>40</v>
      </c>
      <c r="D84" s="15" t="s">
        <v>32</v>
      </c>
      <c r="E84" s="13" t="s">
        <v>58</v>
      </c>
      <c r="F84" s="13" t="s">
        <v>59</v>
      </c>
      <c r="G84" s="13" t="s">
        <v>60</v>
      </c>
      <c r="H84" s="55"/>
      <c r="I84" s="61"/>
      <c r="J84" s="17"/>
      <c r="K84" s="18" t="e">
        <f t="shared" ref="K84:K89" si="2">+J84/I84</f>
        <v>#DIV/0!</v>
      </c>
      <c r="L84" s="19" t="s">
        <v>36</v>
      </c>
      <c r="M84" s="20">
        <v>44907</v>
      </c>
      <c r="N84" s="110" t="s">
        <v>1684</v>
      </c>
      <c r="O84" s="15" t="s">
        <v>51</v>
      </c>
      <c r="P84" s="14"/>
      <c r="Q84" s="116">
        <v>27962454</v>
      </c>
      <c r="R84" s="14"/>
      <c r="S84" s="14"/>
      <c r="T84" s="32"/>
      <c r="U84" s="14"/>
      <c r="V84" s="14"/>
      <c r="W84" s="23" t="s">
        <v>1685</v>
      </c>
      <c r="X84" s="24">
        <v>1</v>
      </c>
      <c r="Y84" s="24" t="s">
        <v>63</v>
      </c>
      <c r="Z84" s="25">
        <v>44846</v>
      </c>
      <c r="AA84" s="26"/>
    </row>
    <row r="85" spans="1:27" s="27" customFormat="1" ht="37.5" customHeight="1">
      <c r="A85" s="13" t="s">
        <v>44</v>
      </c>
      <c r="B85" s="14" t="s">
        <v>30</v>
      </c>
      <c r="C85" s="14" t="s">
        <v>40</v>
      </c>
      <c r="D85" s="15" t="s">
        <v>32</v>
      </c>
      <c r="E85" s="13" t="s">
        <v>58</v>
      </c>
      <c r="F85" s="13" t="s">
        <v>59</v>
      </c>
      <c r="G85" s="13" t="s">
        <v>60</v>
      </c>
      <c r="H85" s="55"/>
      <c r="I85" s="61"/>
      <c r="J85" s="17"/>
      <c r="K85" s="18" t="e">
        <f t="shared" si="2"/>
        <v>#DIV/0!</v>
      </c>
      <c r="L85" s="19" t="s">
        <v>36</v>
      </c>
      <c r="M85" s="20">
        <v>44914</v>
      </c>
      <c r="N85" s="110" t="s">
        <v>1686</v>
      </c>
      <c r="O85" s="15" t="s">
        <v>51</v>
      </c>
      <c r="P85" s="14"/>
      <c r="Q85" s="116">
        <v>48745481</v>
      </c>
      <c r="R85" s="14"/>
      <c r="S85" s="14"/>
      <c r="T85" s="32"/>
      <c r="U85" s="14"/>
      <c r="V85" s="14"/>
      <c r="W85" s="23" t="s">
        <v>1687</v>
      </c>
      <c r="X85" s="24">
        <v>1</v>
      </c>
      <c r="Y85" s="24" t="s">
        <v>63</v>
      </c>
      <c r="Z85" s="25">
        <v>44854</v>
      </c>
      <c r="AA85" s="26"/>
    </row>
    <row r="86" spans="1:27" s="27" customFormat="1" ht="37.5" customHeight="1">
      <c r="A86" s="13" t="s">
        <v>44</v>
      </c>
      <c r="B86" s="14" t="s">
        <v>30</v>
      </c>
      <c r="C86" s="14" t="s">
        <v>40</v>
      </c>
      <c r="D86" s="15" t="s">
        <v>32</v>
      </c>
      <c r="E86" s="13" t="s">
        <v>58</v>
      </c>
      <c r="F86" s="13" t="s">
        <v>59</v>
      </c>
      <c r="G86" s="13" t="s">
        <v>60</v>
      </c>
      <c r="H86" s="55"/>
      <c r="I86" s="61"/>
      <c r="J86" s="17"/>
      <c r="K86" s="18" t="e">
        <f t="shared" si="2"/>
        <v>#DIV/0!</v>
      </c>
      <c r="L86" s="19" t="s">
        <v>36</v>
      </c>
      <c r="M86" s="20">
        <v>44920</v>
      </c>
      <c r="N86" s="110" t="s">
        <v>61</v>
      </c>
      <c r="O86" s="15" t="s">
        <v>51</v>
      </c>
      <c r="P86" s="14"/>
      <c r="Q86" s="116">
        <v>61322646</v>
      </c>
      <c r="R86" s="14"/>
      <c r="S86" s="14"/>
      <c r="T86" s="32"/>
      <c r="U86" s="14"/>
      <c r="V86" s="14"/>
      <c r="W86" s="23" t="s">
        <v>62</v>
      </c>
      <c r="X86" s="24">
        <v>1</v>
      </c>
      <c r="Y86" s="24" t="s">
        <v>63</v>
      </c>
      <c r="Z86" s="25">
        <v>44867</v>
      </c>
      <c r="AA86" s="26"/>
    </row>
    <row r="87" spans="1:27" s="27" customFormat="1" ht="37.5" customHeight="1">
      <c r="A87" s="13" t="s">
        <v>44</v>
      </c>
      <c r="B87" s="14" t="s">
        <v>30</v>
      </c>
      <c r="C87" s="14" t="s">
        <v>40</v>
      </c>
      <c r="D87" s="15" t="s">
        <v>32</v>
      </c>
      <c r="E87" s="13" t="s">
        <v>58</v>
      </c>
      <c r="F87" s="13" t="s">
        <v>59</v>
      </c>
      <c r="G87" s="13" t="s">
        <v>60</v>
      </c>
      <c r="H87" s="16"/>
      <c r="I87" s="30"/>
      <c r="J87" s="17"/>
      <c r="K87" s="18" t="e">
        <f t="shared" si="2"/>
        <v>#DIV/0!</v>
      </c>
      <c r="L87" s="19" t="s">
        <v>36</v>
      </c>
      <c r="M87" s="20">
        <v>44920</v>
      </c>
      <c r="N87" s="21" t="s">
        <v>61</v>
      </c>
      <c r="O87" s="15" t="s">
        <v>51</v>
      </c>
      <c r="P87" s="14"/>
      <c r="Q87" s="22">
        <v>57494742</v>
      </c>
      <c r="R87" s="14"/>
      <c r="S87" s="14"/>
      <c r="T87" s="32"/>
      <c r="U87" s="14"/>
      <c r="V87" s="14"/>
      <c r="W87" s="23" t="s">
        <v>62</v>
      </c>
      <c r="X87" s="24">
        <v>1</v>
      </c>
      <c r="Y87" s="24" t="s">
        <v>63</v>
      </c>
      <c r="Z87" s="25">
        <v>44867</v>
      </c>
      <c r="AA87" s="26"/>
    </row>
    <row r="88" spans="1:27" s="27" customFormat="1" ht="75" customHeight="1">
      <c r="A88" s="13" t="s">
        <v>89</v>
      </c>
      <c r="B88" s="13" t="s">
        <v>140</v>
      </c>
      <c r="C88" s="13" t="s">
        <v>155</v>
      </c>
      <c r="D88" s="15" t="s">
        <v>142</v>
      </c>
      <c r="E88" s="13" t="s">
        <v>1689</v>
      </c>
      <c r="F88" s="15" t="s">
        <v>1690</v>
      </c>
      <c r="G88" s="13" t="s">
        <v>1691</v>
      </c>
      <c r="H88" s="55">
        <v>0</v>
      </c>
      <c r="I88" s="55">
        <v>0</v>
      </c>
      <c r="J88" s="17">
        <v>0</v>
      </c>
      <c r="K88" s="18" t="e">
        <f t="shared" si="2"/>
        <v>#DIV/0!</v>
      </c>
      <c r="L88" s="46" t="s">
        <v>1692</v>
      </c>
      <c r="M88" s="13" t="s">
        <v>147</v>
      </c>
      <c r="N88" s="45" t="s">
        <v>1693</v>
      </c>
      <c r="O88" s="15" t="s">
        <v>1331</v>
      </c>
      <c r="P88" s="96">
        <v>143224</v>
      </c>
      <c r="Q88" s="49">
        <v>4906600733.5200005</v>
      </c>
      <c r="R88" s="56">
        <v>238706.6</v>
      </c>
      <c r="S88" s="50">
        <v>8177665605.3180008</v>
      </c>
      <c r="T88" s="25">
        <v>43948</v>
      </c>
      <c r="U88" s="14"/>
      <c r="V88" s="14"/>
      <c r="W88" s="14"/>
      <c r="X88" s="24"/>
      <c r="Y88" s="24"/>
      <c r="Z88" s="14"/>
    </row>
    <row r="89" spans="1:27" s="27" customFormat="1" ht="69.75" customHeight="1">
      <c r="A89" s="13" t="s">
        <v>89</v>
      </c>
      <c r="B89" s="13" t="s">
        <v>140</v>
      </c>
      <c r="C89" s="13" t="s">
        <v>155</v>
      </c>
      <c r="D89" s="15" t="s">
        <v>142</v>
      </c>
      <c r="E89" s="13" t="s">
        <v>1689</v>
      </c>
      <c r="F89" s="15" t="s">
        <v>1690</v>
      </c>
      <c r="G89" s="13" t="s">
        <v>1691</v>
      </c>
      <c r="H89" s="55"/>
      <c r="I89" s="55">
        <v>0</v>
      </c>
      <c r="J89" s="17">
        <v>0</v>
      </c>
      <c r="K89" s="18" t="e">
        <f t="shared" si="2"/>
        <v>#DIV/0!</v>
      </c>
      <c r="L89" s="46" t="s">
        <v>1692</v>
      </c>
      <c r="M89" s="13" t="s">
        <v>147</v>
      </c>
      <c r="N89" s="45" t="s">
        <v>1694</v>
      </c>
      <c r="O89" s="15" t="s">
        <v>1331</v>
      </c>
      <c r="P89" s="96">
        <v>29806</v>
      </c>
      <c r="Q89" s="49">
        <v>1021100803.3800001</v>
      </c>
      <c r="R89" s="56">
        <v>49676.13</v>
      </c>
      <c r="S89" s="50">
        <v>1701816287.0499001</v>
      </c>
      <c r="T89" s="25">
        <v>43948</v>
      </c>
      <c r="U89" s="14"/>
      <c r="V89" s="14"/>
      <c r="W89" s="69"/>
      <c r="X89" s="51">
        <v>1</v>
      </c>
      <c r="Y89" s="38" t="s">
        <v>150</v>
      </c>
      <c r="Z89" s="14"/>
    </row>
    <row r="90" spans="1:27" s="125" customFormat="1" ht="137">
      <c r="A90" s="131">
        <v>43026</v>
      </c>
      <c r="B90" s="86">
        <v>269</v>
      </c>
      <c r="C90" s="86" t="s">
        <v>1700</v>
      </c>
      <c r="D90" s="86" t="s">
        <v>1690</v>
      </c>
      <c r="E90" s="15" t="s">
        <v>1701</v>
      </c>
      <c r="F90" s="14" t="s">
        <v>1702</v>
      </c>
      <c r="G90" s="15" t="s">
        <v>1703</v>
      </c>
      <c r="H90" s="375">
        <v>43416</v>
      </c>
      <c r="I90" s="375">
        <v>43405</v>
      </c>
      <c r="J90" s="131">
        <v>45596</v>
      </c>
      <c r="K90" s="77" t="s">
        <v>1704</v>
      </c>
      <c r="L90" s="281">
        <v>128500000</v>
      </c>
      <c r="M90" s="86" t="s">
        <v>896</v>
      </c>
      <c r="N90" s="77" t="s">
        <v>2885</v>
      </c>
      <c r="O90" s="281">
        <v>323870400</v>
      </c>
      <c r="P90" s="86" t="s">
        <v>1705</v>
      </c>
      <c r="Q90" s="131">
        <v>45596</v>
      </c>
      <c r="R90" s="78" t="s">
        <v>898</v>
      </c>
      <c r="S90" s="86" t="s">
        <v>1706</v>
      </c>
      <c r="T90" s="131">
        <v>43440</v>
      </c>
      <c r="U90" s="86" t="s">
        <v>1707</v>
      </c>
      <c r="V90" s="265">
        <v>43488</v>
      </c>
      <c r="W90" s="77" t="s">
        <v>1708</v>
      </c>
      <c r="X90" s="86"/>
      <c r="Y90" s="86"/>
      <c r="Z90" s="86"/>
      <c r="AA90" s="3"/>
    </row>
    <row r="91" spans="1:27" s="27" customFormat="1" ht="78.75" customHeight="1">
      <c r="A91" s="13" t="s">
        <v>139</v>
      </c>
      <c r="B91" s="13" t="s">
        <v>140</v>
      </c>
      <c r="C91" s="13" t="s">
        <v>141</v>
      </c>
      <c r="D91" s="15" t="s">
        <v>142</v>
      </c>
      <c r="E91" s="13" t="s">
        <v>143</v>
      </c>
      <c r="F91" s="33" t="s">
        <v>144</v>
      </c>
      <c r="G91" s="23" t="s">
        <v>145</v>
      </c>
      <c r="H91" s="624" t="s">
        <v>2479</v>
      </c>
      <c r="I91" s="16">
        <v>56212702</v>
      </c>
      <c r="J91" s="17" t="e">
        <f>IF(Q91+#REF!&gt;I91,I91,Q91)</f>
        <v>#REF!</v>
      </c>
      <c r="K91" s="18" t="e">
        <f>+J91/I91</f>
        <v>#REF!</v>
      </c>
      <c r="L91" s="46" t="s">
        <v>146</v>
      </c>
      <c r="M91" s="13" t="s">
        <v>147</v>
      </c>
      <c r="N91" s="13" t="s">
        <v>148</v>
      </c>
      <c r="O91" s="15" t="s">
        <v>51</v>
      </c>
      <c r="P91" s="48">
        <v>85948.21</v>
      </c>
      <c r="Q91" s="49">
        <f>+P91*Dato!$C$4</f>
        <v>3301845739.6249003</v>
      </c>
      <c r="R91" s="48">
        <v>107435.26</v>
      </c>
      <c r="S91" s="50">
        <f>+R91*Dato!$C$4</f>
        <v>4127307078.4893999</v>
      </c>
      <c r="T91" s="44">
        <v>42615</v>
      </c>
      <c r="U91" s="14"/>
      <c r="V91" s="14"/>
      <c r="W91" s="14" t="s">
        <v>149</v>
      </c>
      <c r="X91" s="51">
        <v>2</v>
      </c>
      <c r="Y91" s="38" t="s">
        <v>150</v>
      </c>
      <c r="Z91" s="14"/>
      <c r="AA91" s="26"/>
    </row>
    <row r="92" spans="1:27" ht="52.5" customHeight="1">
      <c r="A92" s="13" t="s">
        <v>89</v>
      </c>
      <c r="B92" s="13" t="s">
        <v>185</v>
      </c>
      <c r="C92" s="13" t="s">
        <v>186</v>
      </c>
      <c r="D92" s="81" t="s">
        <v>142</v>
      </c>
      <c r="E92" s="13" t="s">
        <v>2045</v>
      </c>
      <c r="F92" s="14" t="s">
        <v>2046</v>
      </c>
      <c r="G92" s="13" t="s">
        <v>2047</v>
      </c>
      <c r="H92" s="84">
        <v>0</v>
      </c>
      <c r="I92" s="55">
        <v>0</v>
      </c>
      <c r="J92" s="17">
        <v>0</v>
      </c>
      <c r="K92" s="18" t="e">
        <v>#DIV/0!</v>
      </c>
      <c r="L92" s="13" t="s">
        <v>2048</v>
      </c>
      <c r="M92" s="13" t="s">
        <v>147</v>
      </c>
      <c r="N92" s="13" t="s">
        <v>2049</v>
      </c>
      <c r="O92" s="15" t="s">
        <v>1454</v>
      </c>
      <c r="P92" s="82">
        <v>98.882999999999996</v>
      </c>
      <c r="Q92" s="49">
        <v>3418420.9078799998</v>
      </c>
      <c r="R92" s="40">
        <v>164.80500000000001</v>
      </c>
      <c r="S92" s="50">
        <v>5697368.1798</v>
      </c>
      <c r="T92" s="41">
        <v>44498</v>
      </c>
      <c r="U92" s="15" t="s">
        <v>2050</v>
      </c>
      <c r="V92" s="15" t="s">
        <v>2051</v>
      </c>
      <c r="W92" s="70" t="s">
        <v>2052</v>
      </c>
      <c r="X92" s="46">
        <v>1</v>
      </c>
      <c r="Y92" s="14"/>
    </row>
    <row r="93" spans="1:27" ht="36.75" customHeight="1">
      <c r="A93" s="13" t="s">
        <v>89</v>
      </c>
      <c r="B93" s="13" t="s">
        <v>185</v>
      </c>
      <c r="C93" s="13" t="s">
        <v>186</v>
      </c>
      <c r="D93" s="81" t="s">
        <v>142</v>
      </c>
      <c r="E93" s="13" t="s">
        <v>2075</v>
      </c>
      <c r="F93" s="14" t="s">
        <v>2076</v>
      </c>
      <c r="G93" s="13" t="s">
        <v>2077</v>
      </c>
      <c r="H93" s="84">
        <v>0</v>
      </c>
      <c r="I93" s="55">
        <v>0</v>
      </c>
      <c r="J93" s="17">
        <v>0</v>
      </c>
      <c r="K93" s="18" t="e">
        <v>#DIV/0!</v>
      </c>
      <c r="L93" s="13" t="s">
        <v>2077</v>
      </c>
      <c r="M93" s="13" t="s">
        <v>147</v>
      </c>
      <c r="N93" s="13" t="s">
        <v>2078</v>
      </c>
      <c r="O93" s="15" t="s">
        <v>168</v>
      </c>
      <c r="P93" s="82">
        <v>716.47</v>
      </c>
      <c r="Q93" s="49">
        <v>24768625.8292</v>
      </c>
      <c r="R93" s="40">
        <v>1193.45</v>
      </c>
      <c r="S93" s="50">
        <v>41257996.142000005</v>
      </c>
      <c r="T93" s="41">
        <v>44280</v>
      </c>
      <c r="U93" s="15" t="s">
        <v>2079</v>
      </c>
      <c r="V93" s="15" t="s">
        <v>2080</v>
      </c>
      <c r="W93" s="70" t="s">
        <v>2081</v>
      </c>
      <c r="X93" s="46">
        <v>1</v>
      </c>
      <c r="Y93" s="14"/>
    </row>
    <row r="94" spans="1:27" s="27" customFormat="1" ht="37.5" customHeight="1">
      <c r="A94" s="13" t="s">
        <v>29</v>
      </c>
      <c r="B94" s="14" t="s">
        <v>30</v>
      </c>
      <c r="C94" s="14" t="s">
        <v>40</v>
      </c>
      <c r="D94" s="15" t="s">
        <v>32</v>
      </c>
      <c r="E94" s="13" t="s">
        <v>53</v>
      </c>
      <c r="F94" s="23" t="s">
        <v>54</v>
      </c>
      <c r="G94" s="23" t="s">
        <v>55</v>
      </c>
      <c r="H94" s="85">
        <v>405185000</v>
      </c>
      <c r="I94" s="652">
        <v>405185000</v>
      </c>
      <c r="J94" s="17">
        <f>IF(Q94&gt;I94,I94,Q94)</f>
        <v>405185000</v>
      </c>
      <c r="K94" s="18">
        <f>+J94/I94</f>
        <v>1</v>
      </c>
      <c r="L94" s="19" t="s">
        <v>49</v>
      </c>
      <c r="M94" s="20">
        <v>45107</v>
      </c>
      <c r="N94" s="21" t="s">
        <v>56</v>
      </c>
      <c r="O94" s="15" t="s">
        <v>51</v>
      </c>
      <c r="P94" s="22"/>
      <c r="Q94" s="632">
        <v>592011280</v>
      </c>
      <c r="R94" s="14"/>
      <c r="S94" s="14"/>
      <c r="T94" s="31" t="s">
        <v>57</v>
      </c>
      <c r="U94" s="14"/>
      <c r="V94" s="14"/>
      <c r="W94" s="23" t="s">
        <v>2572</v>
      </c>
      <c r="X94" s="24">
        <v>1</v>
      </c>
      <c r="Y94" s="24" t="s">
        <v>39</v>
      </c>
      <c r="Z94" s="25">
        <v>45001</v>
      </c>
      <c r="AA94" s="26" t="s">
        <v>2510</v>
      </c>
    </row>
    <row r="95" spans="1:27" s="27" customFormat="1" ht="42.75" customHeight="1">
      <c r="A95" s="13" t="s">
        <v>44</v>
      </c>
      <c r="B95" s="14" t="s">
        <v>30</v>
      </c>
      <c r="C95" s="14" t="s">
        <v>45</v>
      </c>
      <c r="D95" s="15" t="s">
        <v>32</v>
      </c>
      <c r="E95" s="13" t="s">
        <v>58</v>
      </c>
      <c r="F95" s="13" t="s">
        <v>59</v>
      </c>
      <c r="G95" s="13" t="s">
        <v>60</v>
      </c>
      <c r="H95" s="16">
        <v>29908609</v>
      </c>
      <c r="I95" s="30">
        <v>29908609</v>
      </c>
      <c r="J95" s="17">
        <f>IF(Q95&gt;I95,I95,Q95)</f>
        <v>29908609</v>
      </c>
      <c r="K95" s="18">
        <f>+J95/I95</f>
        <v>1</v>
      </c>
      <c r="L95" s="19" t="s">
        <v>36</v>
      </c>
      <c r="M95" s="20">
        <v>45025</v>
      </c>
      <c r="N95" s="21" t="s">
        <v>65</v>
      </c>
      <c r="O95" s="15" t="s">
        <v>51</v>
      </c>
      <c r="P95" s="14"/>
      <c r="Q95" s="22">
        <v>39670979</v>
      </c>
      <c r="R95" s="14"/>
      <c r="S95" s="14"/>
      <c r="T95" s="32"/>
      <c r="U95" s="14"/>
      <c r="V95" s="14"/>
      <c r="W95" s="23" t="s">
        <v>2511</v>
      </c>
      <c r="X95" s="24">
        <v>1</v>
      </c>
      <c r="Y95" s="24" t="s">
        <v>63</v>
      </c>
      <c r="Z95" s="25">
        <v>44972</v>
      </c>
      <c r="AA95" s="26"/>
    </row>
    <row r="96" spans="1:27" s="27" customFormat="1" ht="42.75" customHeight="1">
      <c r="A96" s="13" t="s">
        <v>44</v>
      </c>
      <c r="B96" s="14" t="s">
        <v>30</v>
      </c>
      <c r="C96" s="14" t="s">
        <v>45</v>
      </c>
      <c r="D96" s="15" t="s">
        <v>32</v>
      </c>
      <c r="E96" s="13" t="s">
        <v>58</v>
      </c>
      <c r="F96" s="13" t="s">
        <v>59</v>
      </c>
      <c r="G96" s="13" t="s">
        <v>60</v>
      </c>
      <c r="H96" s="16">
        <v>47878475</v>
      </c>
      <c r="I96" s="30">
        <v>47878475</v>
      </c>
      <c r="J96" s="17">
        <f>IF(Q96&gt;I96,I96,Q96)</f>
        <v>47878475</v>
      </c>
      <c r="K96" s="18">
        <f>+J96/I96</f>
        <v>1</v>
      </c>
      <c r="L96" s="19" t="s">
        <v>36</v>
      </c>
      <c r="M96" s="20">
        <v>45032</v>
      </c>
      <c r="N96" s="21" t="s">
        <v>66</v>
      </c>
      <c r="O96" s="15" t="s">
        <v>51</v>
      </c>
      <c r="P96" s="14"/>
      <c r="Q96" s="22">
        <v>60625349</v>
      </c>
      <c r="R96" s="14"/>
      <c r="S96" s="14"/>
      <c r="T96" s="32"/>
      <c r="U96" s="14"/>
      <c r="V96" s="14"/>
      <c r="W96" s="23" t="s">
        <v>2512</v>
      </c>
      <c r="X96" s="24">
        <v>1</v>
      </c>
      <c r="Y96" s="24" t="s">
        <v>63</v>
      </c>
      <c r="Z96" s="25">
        <v>44991</v>
      </c>
      <c r="AA96" s="26"/>
    </row>
    <row r="97" spans="1:27" s="27" customFormat="1" ht="217.5" customHeight="1">
      <c r="A97" s="13" t="s">
        <v>89</v>
      </c>
      <c r="B97" s="13" t="s">
        <v>140</v>
      </c>
      <c r="C97" s="13" t="s">
        <v>155</v>
      </c>
      <c r="D97" s="15" t="s">
        <v>142</v>
      </c>
      <c r="E97" s="47" t="s">
        <v>169</v>
      </c>
      <c r="F97" s="60" t="s">
        <v>170</v>
      </c>
      <c r="G97" s="13" t="s">
        <v>1146</v>
      </c>
      <c r="H97" s="55">
        <v>109093180</v>
      </c>
      <c r="I97" s="61">
        <v>109093180</v>
      </c>
      <c r="J97" s="17">
        <f>IF(Q97&gt;I97,I97,Q97-'G. sin Mov'!#REF!)</f>
        <v>109093180</v>
      </c>
      <c r="K97" s="18">
        <f>+J97/I97</f>
        <v>1</v>
      </c>
      <c r="L97" s="62" t="s">
        <v>171</v>
      </c>
      <c r="M97" s="13" t="s">
        <v>147</v>
      </c>
      <c r="N97" s="43" t="s">
        <v>172</v>
      </c>
      <c r="O97" s="15" t="s">
        <v>38</v>
      </c>
      <c r="P97" s="63">
        <v>16903.560000000001</v>
      </c>
      <c r="Q97" s="64">
        <f>+P97*Dato!$C$4</f>
        <v>649378824.41640007</v>
      </c>
      <c r="R97" s="65">
        <v>24147.95</v>
      </c>
      <c r="S97" s="50">
        <f>+R97*Dato!$C$4</f>
        <v>927684309.28550005</v>
      </c>
      <c r="T97" s="54">
        <v>44426</v>
      </c>
      <c r="U97" s="13"/>
      <c r="V97" s="14"/>
      <c r="W97" s="45" t="s">
        <v>173</v>
      </c>
      <c r="X97" s="66">
        <v>1</v>
      </c>
      <c r="Y97" s="38"/>
      <c r="Z97" s="54">
        <v>44867</v>
      </c>
      <c r="AA97" s="26"/>
    </row>
    <row r="98" spans="1:27" ht="34.5" customHeight="1">
      <c r="A98" s="13" t="s">
        <v>89</v>
      </c>
      <c r="B98" s="13" t="s">
        <v>1172</v>
      </c>
      <c r="C98" s="81" t="s">
        <v>142</v>
      </c>
      <c r="D98" s="13" t="s">
        <v>2006</v>
      </c>
      <c r="E98" s="14" t="s">
        <v>2007</v>
      </c>
      <c r="F98" s="13" t="s">
        <v>2008</v>
      </c>
      <c r="G98" s="84" t="s">
        <v>2727</v>
      </c>
      <c r="H98" s="55"/>
      <c r="I98" s="17">
        <v>0</v>
      </c>
      <c r="J98" s="18" t="e">
        <v>#DIV/0!</v>
      </c>
      <c r="K98" s="13" t="s">
        <v>2009</v>
      </c>
      <c r="L98" s="13" t="s">
        <v>147</v>
      </c>
      <c r="M98" s="13" t="s">
        <v>2010</v>
      </c>
      <c r="N98" s="15" t="s">
        <v>1454</v>
      </c>
      <c r="O98" s="82">
        <v>299.14800000000002</v>
      </c>
      <c r="P98" s="49">
        <v>10341654.053280002</v>
      </c>
      <c r="Q98" s="40">
        <v>498.58</v>
      </c>
      <c r="R98" s="50">
        <v>17236090.088799998</v>
      </c>
      <c r="S98" s="41">
        <v>44469</v>
      </c>
      <c r="T98" s="15" t="s">
        <v>2011</v>
      </c>
      <c r="U98" s="15" t="s">
        <v>2012</v>
      </c>
      <c r="V98" s="70" t="s">
        <v>2013</v>
      </c>
      <c r="W98" s="55">
        <v>1</v>
      </c>
      <c r="X98" s="14"/>
      <c r="Y98" s="14"/>
    </row>
    <row r="99" spans="1:27" ht="34.5" customHeight="1">
      <c r="A99" s="13" t="s">
        <v>89</v>
      </c>
      <c r="B99" s="13" t="s">
        <v>185</v>
      </c>
      <c r="C99" s="13" t="s">
        <v>186</v>
      </c>
      <c r="D99" s="81" t="s">
        <v>142</v>
      </c>
      <c r="E99" s="13" t="s">
        <v>2082</v>
      </c>
      <c r="F99" s="14" t="s">
        <v>2083</v>
      </c>
      <c r="G99" s="13" t="s">
        <v>2728</v>
      </c>
      <c r="H99" s="403"/>
      <c r="I99" s="55"/>
      <c r="J99" s="17">
        <f>IF(Q99&gt;I99,I99,Q99)</f>
        <v>0</v>
      </c>
      <c r="K99" s="18" t="e">
        <f>+J99/I99</f>
        <v>#DIV/0!</v>
      </c>
      <c r="L99" s="13" t="s">
        <v>1646</v>
      </c>
      <c r="M99" s="13" t="s">
        <v>147</v>
      </c>
      <c r="N99" s="13" t="s">
        <v>2084</v>
      </c>
      <c r="O99" s="15" t="s">
        <v>348</v>
      </c>
      <c r="P99" s="82">
        <v>162.34</v>
      </c>
      <c r="Q99" s="49">
        <f>+P99*Dato!$C$4</f>
        <v>6236565.4546000008</v>
      </c>
      <c r="R99" s="40">
        <v>270.58</v>
      </c>
      <c r="S99" s="50">
        <f>+R99*Dato!$C$4</f>
        <v>10394787.9802</v>
      </c>
      <c r="T99" s="41">
        <v>44926</v>
      </c>
      <c r="U99" s="15" t="s">
        <v>2085</v>
      </c>
      <c r="V99" s="15"/>
      <c r="W99" s="70"/>
      <c r="X99" s="55">
        <v>1</v>
      </c>
      <c r="Y99" s="14"/>
    </row>
    <row r="100" spans="1:27" s="27" customFormat="1" ht="47.25" customHeight="1">
      <c r="A100" s="13" t="s">
        <v>97</v>
      </c>
      <c r="B100" s="14" t="s">
        <v>30</v>
      </c>
      <c r="C100" s="14" t="s">
        <v>2517</v>
      </c>
      <c r="D100" s="15" t="s">
        <v>32</v>
      </c>
      <c r="E100" s="13" t="s">
        <v>2518</v>
      </c>
      <c r="F100" s="13" t="s">
        <v>2519</v>
      </c>
      <c r="G100" s="23" t="s">
        <v>2520</v>
      </c>
      <c r="H100" s="16">
        <v>907718000</v>
      </c>
      <c r="I100" s="30">
        <v>907718000</v>
      </c>
      <c r="J100" s="17">
        <f>IF(Q100&gt;I100,I100,Q100)</f>
        <v>907718000</v>
      </c>
      <c r="K100" s="18">
        <f>+J100/I100</f>
        <v>1</v>
      </c>
      <c r="L100" s="19" t="s">
        <v>36</v>
      </c>
      <c r="M100" s="20">
        <v>45097</v>
      </c>
      <c r="N100" s="21" t="s">
        <v>2522</v>
      </c>
      <c r="O100" s="15" t="s">
        <v>51</v>
      </c>
      <c r="P100" s="14"/>
      <c r="Q100" s="22">
        <v>1042878173</v>
      </c>
      <c r="R100" s="14"/>
      <c r="S100" s="14"/>
      <c r="T100" s="32"/>
      <c r="U100" s="14"/>
      <c r="V100" s="14"/>
      <c r="W100" s="23" t="s">
        <v>2521</v>
      </c>
      <c r="X100" s="24">
        <v>1</v>
      </c>
      <c r="Y100" s="24" t="s">
        <v>1605</v>
      </c>
      <c r="Z100" s="25">
        <v>45042</v>
      </c>
      <c r="AA100" s="26"/>
    </row>
    <row r="101" spans="1:27" s="27" customFormat="1" ht="102.75" customHeight="1">
      <c r="A101" s="13" t="s">
        <v>89</v>
      </c>
      <c r="B101" s="13" t="s">
        <v>185</v>
      </c>
      <c r="C101" s="13" t="s">
        <v>186</v>
      </c>
      <c r="D101" s="15" t="s">
        <v>142</v>
      </c>
      <c r="E101" s="13" t="s">
        <v>174</v>
      </c>
      <c r="F101" s="15" t="s">
        <v>175</v>
      </c>
      <c r="G101" s="13" t="s">
        <v>176</v>
      </c>
      <c r="H101" s="68"/>
      <c r="I101" s="55"/>
      <c r="J101" s="17"/>
      <c r="K101" s="18" t="e">
        <f>+J99/I99</f>
        <v>#DIV/0!</v>
      </c>
      <c r="L101" s="38" t="s">
        <v>2610</v>
      </c>
      <c r="M101" s="13" t="s">
        <v>147</v>
      </c>
      <c r="N101" s="23" t="s">
        <v>2743</v>
      </c>
      <c r="O101" s="15" t="s">
        <v>161</v>
      </c>
      <c r="P101" s="49">
        <v>3404.03</v>
      </c>
      <c r="Q101" s="64">
        <f>+P101*Dato!$C$4</f>
        <v>130771565.26070002</v>
      </c>
      <c r="R101" s="56">
        <v>4862.8999999999996</v>
      </c>
      <c r="S101" s="50">
        <f>+R101*Dato!$C$4</f>
        <v>186816521.801</v>
      </c>
      <c r="T101" s="41">
        <v>45016</v>
      </c>
      <c r="U101" s="15" t="s">
        <v>2744</v>
      </c>
      <c r="V101" s="15" t="s">
        <v>2745</v>
      </c>
      <c r="W101" s="70" t="s">
        <v>2611</v>
      </c>
      <c r="X101" s="14">
        <v>1</v>
      </c>
      <c r="Y101" s="413" t="s">
        <v>2895</v>
      </c>
      <c r="Z101" s="71"/>
    </row>
    <row r="102" spans="1:27" s="3" customFormat="1" ht="39.75" customHeight="1">
      <c r="A102" s="13" t="s">
        <v>89</v>
      </c>
      <c r="B102" s="13" t="s">
        <v>185</v>
      </c>
      <c r="C102" s="13" t="s">
        <v>186</v>
      </c>
      <c r="D102" s="15" t="s">
        <v>142</v>
      </c>
      <c r="E102" s="13" t="s">
        <v>194</v>
      </c>
      <c r="F102" s="15" t="s">
        <v>195</v>
      </c>
      <c r="G102" s="13" t="s">
        <v>196</v>
      </c>
      <c r="H102" s="55"/>
      <c r="I102" s="55"/>
      <c r="J102" s="17"/>
      <c r="K102" s="18"/>
      <c r="L102" s="13" t="s">
        <v>196</v>
      </c>
      <c r="M102" s="13" t="s">
        <v>147</v>
      </c>
      <c r="N102" s="33" t="s">
        <v>2560</v>
      </c>
      <c r="O102" s="13" t="s">
        <v>197</v>
      </c>
      <c r="P102" s="13">
        <v>956.7</v>
      </c>
      <c r="Q102" s="49">
        <f>+P102*Dato!$C$4</f>
        <v>36753247.323000006</v>
      </c>
      <c r="R102" s="40">
        <v>1594.5</v>
      </c>
      <c r="S102" s="50">
        <f>+R102*Dato!$C$4</f>
        <v>61255412.205000006</v>
      </c>
      <c r="T102" s="41">
        <v>44926</v>
      </c>
      <c r="U102" s="15" t="s">
        <v>202</v>
      </c>
      <c r="V102" s="15" t="s">
        <v>203</v>
      </c>
      <c r="W102" s="77" t="s">
        <v>2760</v>
      </c>
      <c r="X102" s="78">
        <v>1</v>
      </c>
      <c r="Y102" s="79" t="s">
        <v>2762</v>
      </c>
      <c r="Z102" s="77"/>
      <c r="AA102" s="26"/>
    </row>
    <row r="103" spans="1:27" s="3" customFormat="1" ht="43.5" customHeight="1">
      <c r="A103" s="13" t="s">
        <v>89</v>
      </c>
      <c r="B103" s="13" t="s">
        <v>185</v>
      </c>
      <c r="C103" s="13" t="s">
        <v>186</v>
      </c>
      <c r="D103" s="15" t="s">
        <v>142</v>
      </c>
      <c r="E103" s="13" t="s">
        <v>194</v>
      </c>
      <c r="F103" s="15" t="s">
        <v>195</v>
      </c>
      <c r="G103" s="13" t="s">
        <v>196</v>
      </c>
      <c r="H103" s="55"/>
      <c r="I103" s="55"/>
      <c r="J103" s="17"/>
      <c r="K103" s="18"/>
      <c r="L103" s="13" t="s">
        <v>196</v>
      </c>
      <c r="M103" s="13" t="s">
        <v>147</v>
      </c>
      <c r="N103" s="33" t="s">
        <v>204</v>
      </c>
      <c r="O103" s="13" t="s">
        <v>197</v>
      </c>
      <c r="P103" s="13">
        <v>478.5</v>
      </c>
      <c r="Q103" s="49">
        <f>+P103*Dato!$C$4</f>
        <v>18382386.165000003</v>
      </c>
      <c r="R103" s="40">
        <v>797.5</v>
      </c>
      <c r="S103" s="50">
        <f>+R103*Dato!$C$4</f>
        <v>30637310.275000002</v>
      </c>
      <c r="T103" s="41">
        <v>44926</v>
      </c>
      <c r="U103" s="15" t="s">
        <v>205</v>
      </c>
      <c r="V103" s="15" t="s">
        <v>206</v>
      </c>
      <c r="W103" s="77" t="s">
        <v>2761</v>
      </c>
      <c r="X103" s="78">
        <v>1</v>
      </c>
      <c r="Y103" s="79" t="s">
        <v>2762</v>
      </c>
      <c r="Z103" s="77"/>
      <c r="AA103" s="26"/>
    </row>
    <row r="104" spans="1:27" s="27" customFormat="1" ht="41.25" customHeight="1">
      <c r="A104" s="13" t="s">
        <v>44</v>
      </c>
      <c r="B104" s="14" t="s">
        <v>30</v>
      </c>
      <c r="C104" s="14" t="s">
        <v>45</v>
      </c>
      <c r="D104" s="15" t="s">
        <v>32</v>
      </c>
      <c r="E104" s="13" t="s">
        <v>46</v>
      </c>
      <c r="F104" s="13" t="s">
        <v>47</v>
      </c>
      <c r="G104" s="15" t="s">
        <v>48</v>
      </c>
      <c r="H104" s="16">
        <v>196691046</v>
      </c>
      <c r="I104" s="16">
        <v>196691046</v>
      </c>
      <c r="J104" s="17">
        <f>IF(Q104+Q105&gt;I104,I104,Q104)</f>
        <v>196691046</v>
      </c>
      <c r="K104" s="18">
        <f>+J104/I104</f>
        <v>1</v>
      </c>
      <c r="L104" s="19" t="s">
        <v>49</v>
      </c>
      <c r="M104" s="20">
        <v>45169</v>
      </c>
      <c r="N104" s="21" t="s">
        <v>50</v>
      </c>
      <c r="O104" s="15" t="s">
        <v>51</v>
      </c>
      <c r="P104" s="14"/>
      <c r="Q104" s="22">
        <v>198185247</v>
      </c>
      <c r="R104" s="14"/>
      <c r="S104" s="14"/>
      <c r="T104" s="14"/>
      <c r="U104" s="14"/>
      <c r="V104" s="14"/>
      <c r="W104" s="23" t="s">
        <v>2589</v>
      </c>
      <c r="X104" s="24">
        <v>1</v>
      </c>
      <c r="Y104" s="413" t="s">
        <v>2777</v>
      </c>
      <c r="Z104" s="25">
        <v>45160</v>
      </c>
      <c r="AA104" s="26"/>
    </row>
    <row r="105" spans="1:27" s="27" customFormat="1" ht="42" customHeight="1">
      <c r="A105" s="13" t="s">
        <v>44</v>
      </c>
      <c r="B105" s="14" t="s">
        <v>30</v>
      </c>
      <c r="C105" s="14" t="s">
        <v>45</v>
      </c>
      <c r="D105" s="15" t="s">
        <v>32</v>
      </c>
      <c r="E105" s="13" t="s">
        <v>46</v>
      </c>
      <c r="F105" s="13" t="s">
        <v>47</v>
      </c>
      <c r="G105" s="15" t="s">
        <v>48</v>
      </c>
      <c r="H105" s="16"/>
      <c r="I105" s="16"/>
      <c r="J105" s="17">
        <f>IF(Q105&gt;I105,I105,Q105)</f>
        <v>0</v>
      </c>
      <c r="K105" s="18"/>
      <c r="L105" s="19" t="s">
        <v>49</v>
      </c>
      <c r="M105" s="20">
        <v>45169</v>
      </c>
      <c r="N105" s="21" t="s">
        <v>52</v>
      </c>
      <c r="O105" s="15" t="s">
        <v>51</v>
      </c>
      <c r="P105" s="14"/>
      <c r="Q105" s="22">
        <v>50370928</v>
      </c>
      <c r="R105" s="14"/>
      <c r="S105" s="14"/>
      <c r="T105" s="14"/>
      <c r="U105" s="14"/>
      <c r="V105" s="14"/>
      <c r="W105" s="23" t="s">
        <v>2589</v>
      </c>
      <c r="X105" s="24">
        <v>1</v>
      </c>
      <c r="Y105" s="413" t="s">
        <v>2777</v>
      </c>
      <c r="Z105" s="25">
        <v>45160</v>
      </c>
      <c r="AA105" s="26"/>
    </row>
    <row r="106" spans="1:27" s="27" customFormat="1" ht="42.75" customHeight="1">
      <c r="A106" s="13" t="s">
        <v>44</v>
      </c>
      <c r="B106" s="14" t="s">
        <v>30</v>
      </c>
      <c r="C106" s="14" t="s">
        <v>45</v>
      </c>
      <c r="D106" s="15" t="s">
        <v>32</v>
      </c>
      <c r="E106" s="13" t="s">
        <v>58</v>
      </c>
      <c r="F106" s="13" t="s">
        <v>59</v>
      </c>
      <c r="G106" s="13" t="s">
        <v>60</v>
      </c>
      <c r="H106" s="16">
        <v>16179560</v>
      </c>
      <c r="I106" s="30">
        <v>16179560</v>
      </c>
      <c r="J106" s="17">
        <f>IF(Q106&gt;I106,I106,Q106)</f>
        <v>16179560</v>
      </c>
      <c r="K106" s="18">
        <f t="shared" ref="K106:K113" si="3">+J106/I106</f>
        <v>1</v>
      </c>
      <c r="L106" s="19" t="s">
        <v>36</v>
      </c>
      <c r="M106" s="20">
        <v>45129</v>
      </c>
      <c r="N106" s="21" t="s">
        <v>2569</v>
      </c>
      <c r="O106" s="15" t="s">
        <v>51</v>
      </c>
      <c r="P106" s="14"/>
      <c r="Q106" s="22">
        <v>21423474</v>
      </c>
      <c r="R106" s="14"/>
      <c r="S106" s="14"/>
      <c r="T106" s="32"/>
      <c r="U106" s="14"/>
      <c r="V106" s="14"/>
      <c r="W106" s="23" t="s">
        <v>2570</v>
      </c>
      <c r="X106" s="24">
        <v>1</v>
      </c>
      <c r="Y106" s="413" t="s">
        <v>2780</v>
      </c>
      <c r="Z106" s="25">
        <v>45069</v>
      </c>
      <c r="AA106" s="26"/>
    </row>
    <row r="107" spans="1:27" s="27" customFormat="1" ht="42" customHeight="1">
      <c r="A107" s="13" t="s">
        <v>29</v>
      </c>
      <c r="B107" s="14" t="s">
        <v>30</v>
      </c>
      <c r="C107" s="14" t="s">
        <v>31</v>
      </c>
      <c r="D107" s="15" t="s">
        <v>32</v>
      </c>
      <c r="E107" s="13" t="s">
        <v>33</v>
      </c>
      <c r="F107" s="13" t="s">
        <v>34</v>
      </c>
      <c r="G107" s="15" t="s">
        <v>35</v>
      </c>
      <c r="H107" s="16">
        <v>328069182</v>
      </c>
      <c r="I107" s="16">
        <v>328069182</v>
      </c>
      <c r="J107" s="17">
        <f>IF(Q107&gt;I107,I107,Q107)</f>
        <v>328069182</v>
      </c>
      <c r="K107" s="18">
        <f t="shared" si="3"/>
        <v>1</v>
      </c>
      <c r="L107" s="19" t="s">
        <v>36</v>
      </c>
      <c r="M107" s="20">
        <v>45230</v>
      </c>
      <c r="N107" s="21" t="s">
        <v>37</v>
      </c>
      <c r="O107" s="15" t="s">
        <v>38</v>
      </c>
      <c r="P107" s="14"/>
      <c r="Q107" s="22">
        <v>486783885</v>
      </c>
      <c r="R107" s="14"/>
      <c r="S107" s="14"/>
      <c r="T107" s="14"/>
      <c r="U107" s="14"/>
      <c r="V107" s="14"/>
      <c r="W107" s="23" t="s">
        <v>2602</v>
      </c>
      <c r="X107" s="24">
        <v>1</v>
      </c>
      <c r="Y107" s="413" t="s">
        <v>2803</v>
      </c>
      <c r="Z107" s="25"/>
      <c r="AA107" s="26"/>
    </row>
    <row r="108" spans="1:27" s="27" customFormat="1" ht="31.5">
      <c r="A108" s="13" t="s">
        <v>139</v>
      </c>
      <c r="B108" s="13" t="s">
        <v>185</v>
      </c>
      <c r="C108" s="13" t="s">
        <v>289</v>
      </c>
      <c r="D108" s="14" t="s">
        <v>318</v>
      </c>
      <c r="E108" s="13" t="s">
        <v>319</v>
      </c>
      <c r="F108" s="13" t="s">
        <v>320</v>
      </c>
      <c r="G108" s="13" t="s">
        <v>321</v>
      </c>
      <c r="H108" s="17"/>
      <c r="I108" s="55"/>
      <c r="J108" s="17"/>
      <c r="K108" s="18" t="e">
        <f t="shared" si="3"/>
        <v>#DIV/0!</v>
      </c>
      <c r="L108" s="13" t="s">
        <v>321</v>
      </c>
      <c r="M108" s="13" t="s">
        <v>147</v>
      </c>
      <c r="N108" s="13" t="s">
        <v>322</v>
      </c>
      <c r="O108" s="15" t="s">
        <v>263</v>
      </c>
      <c r="P108" s="93">
        <v>332.88</v>
      </c>
      <c r="Q108" s="49">
        <f>+P108*Dato!$C$4</f>
        <v>12788147.767200001</v>
      </c>
      <c r="R108" s="40">
        <v>544.80799999999999</v>
      </c>
      <c r="S108" s="50">
        <f>+R108*Dato!$C$4</f>
        <v>20929720.04552</v>
      </c>
      <c r="T108" s="24" t="s">
        <v>323</v>
      </c>
      <c r="U108" s="13" t="s">
        <v>324</v>
      </c>
      <c r="V108" s="15" t="s">
        <v>325</v>
      </c>
      <c r="W108" s="13"/>
      <c r="X108" s="24">
        <v>1</v>
      </c>
      <c r="Y108" s="413" t="s">
        <v>2883</v>
      </c>
      <c r="Z108" s="14"/>
    </row>
    <row r="109" spans="1:27" s="27" customFormat="1" ht="64.5" customHeight="1">
      <c r="A109" s="13" t="s">
        <v>29</v>
      </c>
      <c r="B109" s="14" t="s">
        <v>30</v>
      </c>
      <c r="C109" s="14" t="s">
        <v>40</v>
      </c>
      <c r="D109" s="15" t="s">
        <v>32</v>
      </c>
      <c r="E109" s="13" t="s">
        <v>33</v>
      </c>
      <c r="F109" s="13" t="s">
        <v>34</v>
      </c>
      <c r="G109" s="15" t="s">
        <v>35</v>
      </c>
      <c r="H109" s="16">
        <v>415752707</v>
      </c>
      <c r="I109" s="16">
        <v>415752707</v>
      </c>
      <c r="J109" s="17">
        <f t="shared" ref="J109:J118" si="4">IF(Q109&gt;I109,I109,Q109)</f>
        <v>415752707</v>
      </c>
      <c r="K109" s="18">
        <f t="shared" si="3"/>
        <v>1</v>
      </c>
      <c r="L109" s="19" t="s">
        <v>36</v>
      </c>
      <c r="M109" s="20">
        <v>45230</v>
      </c>
      <c r="N109" s="21" t="s">
        <v>41</v>
      </c>
      <c r="O109" s="15" t="s">
        <v>38</v>
      </c>
      <c r="P109" s="14"/>
      <c r="Q109" s="22">
        <v>452819205</v>
      </c>
      <c r="R109" s="14"/>
      <c r="S109" s="14"/>
      <c r="T109" s="14"/>
      <c r="U109" s="14"/>
      <c r="V109" s="14"/>
      <c r="W109" s="23" t="s">
        <v>2782</v>
      </c>
      <c r="X109" s="24">
        <v>1</v>
      </c>
      <c r="Y109" s="413" t="s">
        <v>2803</v>
      </c>
      <c r="Z109" s="25"/>
      <c r="AA109" s="28"/>
    </row>
    <row r="110" spans="1:27" s="27" customFormat="1" ht="64.5" customHeight="1">
      <c r="A110" s="13" t="s">
        <v>29</v>
      </c>
      <c r="B110" s="14" t="s">
        <v>30</v>
      </c>
      <c r="C110" s="14" t="s">
        <v>40</v>
      </c>
      <c r="D110" s="15" t="s">
        <v>32</v>
      </c>
      <c r="E110" s="13" t="s">
        <v>33</v>
      </c>
      <c r="F110" s="13" t="s">
        <v>34</v>
      </c>
      <c r="G110" s="15" t="s">
        <v>35</v>
      </c>
      <c r="H110" s="16">
        <v>377222476</v>
      </c>
      <c r="I110" s="16">
        <v>377222476</v>
      </c>
      <c r="J110" s="17">
        <f t="shared" si="4"/>
        <v>377222476</v>
      </c>
      <c r="K110" s="18">
        <f t="shared" si="3"/>
        <v>1</v>
      </c>
      <c r="L110" s="19" t="s">
        <v>36</v>
      </c>
      <c r="M110" s="20">
        <v>45230</v>
      </c>
      <c r="N110" s="21" t="s">
        <v>42</v>
      </c>
      <c r="O110" s="15" t="s">
        <v>38</v>
      </c>
      <c r="P110" s="14"/>
      <c r="Q110" s="22">
        <v>391457680</v>
      </c>
      <c r="R110" s="14"/>
      <c r="S110" s="14"/>
      <c r="T110" s="14"/>
      <c r="U110" s="14"/>
      <c r="V110" s="14"/>
      <c r="W110" s="23" t="s">
        <v>2783</v>
      </c>
      <c r="X110" s="24">
        <v>1</v>
      </c>
      <c r="Y110" s="413" t="s">
        <v>2803</v>
      </c>
      <c r="Z110" s="29"/>
      <c r="AA110" s="28"/>
    </row>
    <row r="111" spans="1:27" s="27" customFormat="1" ht="64.5" customHeight="1">
      <c r="A111" s="13" t="s">
        <v>29</v>
      </c>
      <c r="B111" s="14" t="s">
        <v>30</v>
      </c>
      <c r="C111" s="14" t="s">
        <v>40</v>
      </c>
      <c r="D111" s="15" t="s">
        <v>32</v>
      </c>
      <c r="E111" s="13" t="s">
        <v>33</v>
      </c>
      <c r="F111" s="13" t="s">
        <v>34</v>
      </c>
      <c r="G111" s="15" t="s">
        <v>35</v>
      </c>
      <c r="H111" s="16">
        <v>273523140</v>
      </c>
      <c r="I111" s="16">
        <v>118425990</v>
      </c>
      <c r="J111" s="17">
        <f t="shared" si="4"/>
        <v>118425990</v>
      </c>
      <c r="K111" s="18">
        <f t="shared" si="3"/>
        <v>1</v>
      </c>
      <c r="L111" s="19" t="s">
        <v>36</v>
      </c>
      <c r="M111" s="20">
        <v>45291</v>
      </c>
      <c r="N111" s="21" t="s">
        <v>43</v>
      </c>
      <c r="O111" s="15" t="s">
        <v>38</v>
      </c>
      <c r="P111" s="14"/>
      <c r="Q111" s="22">
        <v>1205910514</v>
      </c>
      <c r="R111" s="14"/>
      <c r="S111" s="14"/>
      <c r="T111" s="14"/>
      <c r="U111" s="14"/>
      <c r="V111" s="14"/>
      <c r="W111" s="23" t="s">
        <v>2784</v>
      </c>
      <c r="X111" s="24">
        <v>1</v>
      </c>
      <c r="Y111" s="413" t="s">
        <v>2803</v>
      </c>
      <c r="Z111" s="29"/>
      <c r="AA111" s="28"/>
    </row>
    <row r="112" spans="1:27" s="27" customFormat="1" ht="37.5" customHeight="1">
      <c r="A112" s="13" t="s">
        <v>29</v>
      </c>
      <c r="B112" s="14" t="s">
        <v>30</v>
      </c>
      <c r="C112" s="14" t="s">
        <v>40</v>
      </c>
      <c r="D112" s="15" t="s">
        <v>32</v>
      </c>
      <c r="E112" s="13" t="s">
        <v>115</v>
      </c>
      <c r="F112" s="13" t="s">
        <v>116</v>
      </c>
      <c r="G112" s="23" t="s">
        <v>117</v>
      </c>
      <c r="H112" s="16">
        <v>14704063</v>
      </c>
      <c r="I112" s="16">
        <v>14704063</v>
      </c>
      <c r="J112" s="17">
        <f t="shared" si="4"/>
        <v>14704063</v>
      </c>
      <c r="K112" s="18">
        <f t="shared" si="3"/>
        <v>1</v>
      </c>
      <c r="L112" s="19" t="s">
        <v>36</v>
      </c>
      <c r="M112" s="20">
        <v>45138</v>
      </c>
      <c r="N112" s="21" t="s">
        <v>2453</v>
      </c>
      <c r="O112" s="15" t="s">
        <v>51</v>
      </c>
      <c r="P112" s="14"/>
      <c r="Q112" s="22">
        <v>374445123</v>
      </c>
      <c r="R112" s="40"/>
      <c r="S112" s="14"/>
      <c r="T112" s="23"/>
      <c r="U112" s="14"/>
      <c r="V112" s="14" t="s">
        <v>2571</v>
      </c>
      <c r="W112" s="43" t="s">
        <v>2454</v>
      </c>
      <c r="X112" s="24">
        <v>1</v>
      </c>
      <c r="Y112" s="413" t="s">
        <v>2806</v>
      </c>
      <c r="Z112" s="659"/>
      <c r="AA112" s="26"/>
    </row>
    <row r="113" spans="1:28" s="27" customFormat="1" ht="42.75" customHeight="1">
      <c r="A113" s="13" t="s">
        <v>44</v>
      </c>
      <c r="B113" s="14" t="s">
        <v>30</v>
      </c>
      <c r="C113" s="14" t="s">
        <v>45</v>
      </c>
      <c r="D113" s="15" t="s">
        <v>32</v>
      </c>
      <c r="E113" s="13" t="s">
        <v>58</v>
      </c>
      <c r="F113" s="13" t="s">
        <v>59</v>
      </c>
      <c r="G113" s="13" t="s">
        <v>60</v>
      </c>
      <c r="H113" s="16">
        <v>39453025</v>
      </c>
      <c r="I113" s="16">
        <v>39453025</v>
      </c>
      <c r="J113" s="17">
        <f t="shared" si="4"/>
        <v>39453025</v>
      </c>
      <c r="K113" s="18">
        <f t="shared" si="3"/>
        <v>1</v>
      </c>
      <c r="L113" s="19" t="s">
        <v>36</v>
      </c>
      <c r="M113" s="20">
        <v>45230</v>
      </c>
      <c r="N113" s="21" t="s">
        <v>2452</v>
      </c>
      <c r="O113" s="15" t="s">
        <v>51</v>
      </c>
      <c r="P113" s="14"/>
      <c r="Q113" s="22">
        <v>52019148</v>
      </c>
      <c r="R113" s="14"/>
      <c r="S113" s="14"/>
      <c r="T113" s="32"/>
      <c r="U113" s="14"/>
      <c r="V113" s="14"/>
      <c r="W113" s="23" t="s">
        <v>2730</v>
      </c>
      <c r="X113" s="24">
        <v>1</v>
      </c>
      <c r="Y113" s="24"/>
      <c r="Z113" s="25">
        <v>45174</v>
      </c>
      <c r="AA113" s="26"/>
    </row>
    <row r="114" spans="1:28" s="27" customFormat="1" ht="42.75" customHeight="1">
      <c r="A114" s="13" t="s">
        <v>44</v>
      </c>
      <c r="B114" s="14" t="s">
        <v>30</v>
      </c>
      <c r="C114" s="14" t="s">
        <v>45</v>
      </c>
      <c r="D114" s="15" t="s">
        <v>32</v>
      </c>
      <c r="E114" s="13" t="s">
        <v>58</v>
      </c>
      <c r="F114" s="13" t="s">
        <v>59</v>
      </c>
      <c r="G114" s="13" t="s">
        <v>60</v>
      </c>
      <c r="H114" s="16">
        <v>47747559</v>
      </c>
      <c r="I114" s="16">
        <v>47747559</v>
      </c>
      <c r="J114" s="17">
        <f t="shared" si="4"/>
        <v>47747559</v>
      </c>
      <c r="K114" s="18">
        <f>+J114/I114</f>
        <v>1</v>
      </c>
      <c r="L114" s="19" t="s">
        <v>36</v>
      </c>
      <c r="M114" s="20">
        <v>45199</v>
      </c>
      <c r="N114" s="21" t="s">
        <v>2778</v>
      </c>
      <c r="O114" s="15" t="s">
        <v>51</v>
      </c>
      <c r="P114" s="14"/>
      <c r="Q114" s="22">
        <v>61835277</v>
      </c>
      <c r="R114" s="14"/>
      <c r="S114" s="14"/>
      <c r="T114" s="32"/>
      <c r="U114" s="14"/>
      <c r="V114" s="14"/>
      <c r="W114" s="23" t="s">
        <v>2779</v>
      </c>
      <c r="X114" s="24">
        <v>1</v>
      </c>
      <c r="Y114" s="24"/>
      <c r="Z114" s="25">
        <v>45160</v>
      </c>
      <c r="AA114" s="26"/>
    </row>
    <row r="115" spans="1:28" s="27" customFormat="1" ht="42.75" customHeight="1">
      <c r="A115" s="13" t="s">
        <v>44</v>
      </c>
      <c r="B115" s="14" t="s">
        <v>30</v>
      </c>
      <c r="C115" s="14" t="s">
        <v>45</v>
      </c>
      <c r="D115" s="15" t="s">
        <v>32</v>
      </c>
      <c r="E115" s="13" t="s">
        <v>58</v>
      </c>
      <c r="F115" s="13" t="s">
        <v>59</v>
      </c>
      <c r="G115" s="13" t="s">
        <v>60</v>
      </c>
      <c r="H115" s="16">
        <v>23896355</v>
      </c>
      <c r="I115" s="16">
        <v>23896355</v>
      </c>
      <c r="J115" s="17">
        <f t="shared" si="4"/>
        <v>23896355</v>
      </c>
      <c r="K115" s="18">
        <f>+J115/I115</f>
        <v>1</v>
      </c>
      <c r="L115" s="19" t="s">
        <v>36</v>
      </c>
      <c r="M115" s="20">
        <v>45260</v>
      </c>
      <c r="N115" s="21" t="s">
        <v>2450</v>
      </c>
      <c r="O115" s="15" t="s">
        <v>51</v>
      </c>
      <c r="P115" s="14"/>
      <c r="Q115" s="22">
        <v>47766964</v>
      </c>
      <c r="R115" s="14"/>
      <c r="S115" s="14"/>
      <c r="T115" s="32"/>
      <c r="U115" s="14"/>
      <c r="V115" s="14"/>
      <c r="W115" s="23" t="s">
        <v>2593</v>
      </c>
      <c r="X115" s="24">
        <v>1</v>
      </c>
      <c r="Y115" s="24"/>
      <c r="Z115" s="25">
        <v>45149</v>
      </c>
      <c r="AA115" s="26"/>
    </row>
    <row r="116" spans="1:28" s="27" customFormat="1" ht="42.75" customHeight="1">
      <c r="A116" s="13" t="s">
        <v>44</v>
      </c>
      <c r="B116" s="14" t="s">
        <v>30</v>
      </c>
      <c r="C116" s="14" t="s">
        <v>45</v>
      </c>
      <c r="D116" s="15" t="s">
        <v>32</v>
      </c>
      <c r="E116" s="13" t="s">
        <v>58</v>
      </c>
      <c r="F116" s="13" t="s">
        <v>59</v>
      </c>
      <c r="G116" s="13" t="s">
        <v>60</v>
      </c>
      <c r="H116" s="16">
        <v>65194776</v>
      </c>
      <c r="I116" s="16">
        <v>65194776</v>
      </c>
      <c r="J116" s="17">
        <f t="shared" si="4"/>
        <v>65194776</v>
      </c>
      <c r="K116" s="18">
        <f>+J116/I116</f>
        <v>1</v>
      </c>
      <c r="L116" s="19" t="s">
        <v>36</v>
      </c>
      <c r="M116" s="20">
        <v>45188</v>
      </c>
      <c r="N116" s="21" t="s">
        <v>2592</v>
      </c>
      <c r="O116" s="15" t="s">
        <v>51</v>
      </c>
      <c r="P116" s="14"/>
      <c r="Q116" s="22">
        <v>68959221</v>
      </c>
      <c r="R116" s="14"/>
      <c r="S116" s="14"/>
      <c r="T116" s="32"/>
      <c r="U116" s="14"/>
      <c r="V116" s="14"/>
      <c r="W116" s="23" t="s">
        <v>2781</v>
      </c>
      <c r="X116" s="24">
        <v>1</v>
      </c>
      <c r="Y116" s="24"/>
      <c r="Z116" s="25">
        <v>45149</v>
      </c>
      <c r="AA116" s="26"/>
    </row>
    <row r="117" spans="1:28" s="27" customFormat="1" ht="42.75" customHeight="1">
      <c r="A117" s="13" t="s">
        <v>44</v>
      </c>
      <c r="B117" s="14" t="s">
        <v>30</v>
      </c>
      <c r="C117" s="14" t="s">
        <v>45</v>
      </c>
      <c r="D117" s="15" t="s">
        <v>32</v>
      </c>
      <c r="E117" s="13" t="s">
        <v>58</v>
      </c>
      <c r="F117" s="13" t="s">
        <v>59</v>
      </c>
      <c r="G117" s="13" t="s">
        <v>60</v>
      </c>
      <c r="H117" s="16">
        <v>76742715</v>
      </c>
      <c r="I117" s="16">
        <v>76742715</v>
      </c>
      <c r="J117" s="17">
        <f t="shared" si="4"/>
        <v>76742715</v>
      </c>
      <c r="K117" s="18">
        <f>+J117/I117</f>
        <v>1</v>
      </c>
      <c r="L117" s="19" t="s">
        <v>36</v>
      </c>
      <c r="M117" s="20">
        <v>45230</v>
      </c>
      <c r="N117" s="21" t="s">
        <v>2513</v>
      </c>
      <c r="O117" s="15" t="s">
        <v>51</v>
      </c>
      <c r="P117" s="14"/>
      <c r="Q117" s="22">
        <v>80503435</v>
      </c>
      <c r="R117" s="14"/>
      <c r="S117" s="14"/>
      <c r="T117" s="32"/>
      <c r="U117" s="14"/>
      <c r="V117" s="14"/>
      <c r="W117" s="23" t="s">
        <v>2731</v>
      </c>
      <c r="X117" s="24">
        <v>1</v>
      </c>
      <c r="Y117" s="24"/>
      <c r="Z117" s="25">
        <v>45184</v>
      </c>
      <c r="AA117" s="26" t="s">
        <v>2732</v>
      </c>
    </row>
    <row r="118" spans="1:28" s="27" customFormat="1" ht="42.75" customHeight="1">
      <c r="A118" s="13" t="s">
        <v>44</v>
      </c>
      <c r="B118" s="14" t="s">
        <v>30</v>
      </c>
      <c r="C118" s="14" t="s">
        <v>45</v>
      </c>
      <c r="D118" s="15" t="s">
        <v>32</v>
      </c>
      <c r="E118" s="13" t="s">
        <v>58</v>
      </c>
      <c r="F118" s="13" t="s">
        <v>59</v>
      </c>
      <c r="G118" s="13" t="s">
        <v>60</v>
      </c>
      <c r="H118" s="16">
        <v>52247307</v>
      </c>
      <c r="I118" s="16">
        <v>52247307</v>
      </c>
      <c r="J118" s="17">
        <f t="shared" si="4"/>
        <v>52247307</v>
      </c>
      <c r="K118" s="18">
        <f>+J118/I118</f>
        <v>1</v>
      </c>
      <c r="L118" s="19" t="s">
        <v>36</v>
      </c>
      <c r="M118" s="20">
        <v>45230</v>
      </c>
      <c r="N118" s="21" t="s">
        <v>2514</v>
      </c>
      <c r="O118" s="15" t="s">
        <v>51</v>
      </c>
      <c r="P118" s="14"/>
      <c r="Q118" s="22">
        <v>67046446</v>
      </c>
      <c r="R118" s="14"/>
      <c r="S118" s="14"/>
      <c r="T118" s="32"/>
      <c r="U118" s="14"/>
      <c r="V118" s="14"/>
      <c r="W118" s="23" t="s">
        <v>2733</v>
      </c>
      <c r="X118" s="24">
        <v>1</v>
      </c>
      <c r="Y118" s="24"/>
      <c r="Z118" s="25">
        <v>45196</v>
      </c>
      <c r="AA118" s="26"/>
    </row>
    <row r="119" spans="1:28" ht="45.75" customHeight="1">
      <c r="A119" s="13" t="s">
        <v>139</v>
      </c>
      <c r="B119" s="13" t="s">
        <v>185</v>
      </c>
      <c r="C119" s="13" t="s">
        <v>289</v>
      </c>
      <c r="D119" s="15" t="s">
        <v>162</v>
      </c>
      <c r="E119" s="13" t="s">
        <v>2156</v>
      </c>
      <c r="F119" s="13" t="s">
        <v>2157</v>
      </c>
      <c r="G119" s="13" t="s">
        <v>2158</v>
      </c>
      <c r="H119" s="55"/>
      <c r="I119" s="55">
        <v>0</v>
      </c>
      <c r="J119" s="17">
        <v>0</v>
      </c>
      <c r="K119" s="18" t="e">
        <v>#DIV/0!</v>
      </c>
      <c r="L119" s="13" t="s">
        <v>2158</v>
      </c>
      <c r="M119" s="13" t="s">
        <v>147</v>
      </c>
      <c r="N119" s="13" t="s">
        <v>2159</v>
      </c>
      <c r="O119" s="15" t="s">
        <v>263</v>
      </c>
      <c r="P119" s="13">
        <v>397.58</v>
      </c>
      <c r="Q119" s="49">
        <v>13744483.728800001</v>
      </c>
      <c r="R119" s="40">
        <v>661.97</v>
      </c>
      <c r="S119" s="50">
        <v>22884541.209200002</v>
      </c>
      <c r="T119" s="24" t="s">
        <v>323</v>
      </c>
      <c r="U119" s="13" t="s">
        <v>2160</v>
      </c>
      <c r="V119" s="15" t="s">
        <v>2161</v>
      </c>
      <c r="W119" s="13"/>
      <c r="X119" s="24">
        <v>1</v>
      </c>
      <c r="Y119" s="24" t="s">
        <v>3078</v>
      </c>
      <c r="Z119" s="14"/>
      <c r="AA119" s="27"/>
      <c r="AB119" s="27"/>
    </row>
    <row r="120" spans="1:28" s="27" customFormat="1" ht="37.5" customHeight="1">
      <c r="A120" s="13" t="s">
        <v>29</v>
      </c>
      <c r="B120" s="14" t="s">
        <v>30</v>
      </c>
      <c r="C120" s="13" t="s">
        <v>2515</v>
      </c>
      <c r="D120" s="15" t="s">
        <v>32</v>
      </c>
      <c r="E120" s="13" t="s">
        <v>67</v>
      </c>
      <c r="F120" s="13" t="s">
        <v>68</v>
      </c>
      <c r="G120" s="13" t="s">
        <v>69</v>
      </c>
      <c r="H120" s="16">
        <v>12724615</v>
      </c>
      <c r="I120" s="16">
        <v>9926860</v>
      </c>
      <c r="J120" s="17">
        <f>IF(Q120&gt;I120,I120,Q120)</f>
        <v>9926860</v>
      </c>
      <c r="K120" s="18">
        <f t="shared" ref="K120:K125" si="5">+J120/I120</f>
        <v>1</v>
      </c>
      <c r="L120" s="19" t="s">
        <v>36</v>
      </c>
      <c r="M120" s="20">
        <v>45291</v>
      </c>
      <c r="N120" s="21" t="s">
        <v>70</v>
      </c>
      <c r="O120" s="15" t="s">
        <v>51</v>
      </c>
      <c r="P120" s="14"/>
      <c r="Q120" s="22">
        <v>152350038</v>
      </c>
      <c r="R120" s="14"/>
      <c r="S120" s="14"/>
      <c r="T120" s="32"/>
      <c r="U120" s="14"/>
      <c r="V120" s="14"/>
      <c r="W120" s="23" t="s">
        <v>2516</v>
      </c>
      <c r="X120" s="24">
        <v>1</v>
      </c>
      <c r="Y120" s="24" t="s">
        <v>1585</v>
      </c>
      <c r="Z120" s="25">
        <v>45229</v>
      </c>
      <c r="AA120" s="83" t="s">
        <v>2899</v>
      </c>
      <c r="AB120" s="27" t="s">
        <v>3228</v>
      </c>
    </row>
    <row r="121" spans="1:28" s="497" customFormat="1" ht="54" customHeight="1">
      <c r="A121" s="13" t="s">
        <v>89</v>
      </c>
      <c r="B121" s="13" t="s">
        <v>185</v>
      </c>
      <c r="C121" s="13" t="s">
        <v>186</v>
      </c>
      <c r="D121" s="81" t="s">
        <v>142</v>
      </c>
      <c r="E121" s="13" t="s">
        <v>234</v>
      </c>
      <c r="F121" s="14" t="s">
        <v>235</v>
      </c>
      <c r="G121" s="13" t="s">
        <v>236</v>
      </c>
      <c r="H121" s="84">
        <v>13178060</v>
      </c>
      <c r="I121" s="55">
        <v>13178060</v>
      </c>
      <c r="J121" s="17">
        <f>IF(Q121&gt;I121,I121,Q121)</f>
        <v>9847350.1477000006</v>
      </c>
      <c r="K121" s="18">
        <f t="shared" si="5"/>
        <v>0.74725340055364753</v>
      </c>
      <c r="L121" s="13" t="s">
        <v>236</v>
      </c>
      <c r="M121" s="13" t="s">
        <v>147</v>
      </c>
      <c r="N121" s="13" t="s">
        <v>237</v>
      </c>
      <c r="O121" s="15" t="s">
        <v>217</v>
      </c>
      <c r="P121" s="82">
        <v>256.33</v>
      </c>
      <c r="Q121" s="49">
        <f>+P121*Dato!$C$4</f>
        <v>9847350.1477000006</v>
      </c>
      <c r="R121" s="40">
        <v>427.22</v>
      </c>
      <c r="S121" s="50">
        <f>+R121*Dato!$C$4</f>
        <v>16412378.301800001</v>
      </c>
      <c r="T121" s="41">
        <v>44926</v>
      </c>
      <c r="U121" s="15" t="s">
        <v>238</v>
      </c>
      <c r="V121" s="15"/>
      <c r="W121" s="70" t="s">
        <v>233</v>
      </c>
      <c r="X121" s="46">
        <v>1</v>
      </c>
      <c r="Y121" s="14"/>
      <c r="Z121" s="14" t="s">
        <v>228</v>
      </c>
    </row>
    <row r="122" spans="1:28" s="27" customFormat="1" ht="41.25" customHeight="1">
      <c r="A122" s="13" t="s">
        <v>44</v>
      </c>
      <c r="B122" s="14" t="s">
        <v>30</v>
      </c>
      <c r="C122" s="13" t="s">
        <v>45</v>
      </c>
      <c r="D122" s="15" t="s">
        <v>32</v>
      </c>
      <c r="E122" s="13" t="s">
        <v>46</v>
      </c>
      <c r="F122" s="13" t="s">
        <v>47</v>
      </c>
      <c r="G122" s="15" t="s">
        <v>48</v>
      </c>
      <c r="H122" s="16">
        <v>37306400</v>
      </c>
      <c r="I122" s="16">
        <v>37306400</v>
      </c>
      <c r="J122" s="17">
        <f>IF(Q122&gt;I122,I122,Q122)</f>
        <v>0</v>
      </c>
      <c r="K122" s="18">
        <f t="shared" si="5"/>
        <v>0</v>
      </c>
      <c r="L122" s="19" t="s">
        <v>49</v>
      </c>
      <c r="M122" s="20">
        <v>45382</v>
      </c>
      <c r="N122" s="21" t="s">
        <v>3235</v>
      </c>
      <c r="O122" s="15" t="s">
        <v>51</v>
      </c>
      <c r="P122" s="14"/>
      <c r="Q122" s="22"/>
      <c r="R122" s="14"/>
      <c r="S122" s="14"/>
      <c r="T122" s="14"/>
      <c r="U122" s="14"/>
      <c r="V122" s="14"/>
      <c r="W122" s="23" t="s">
        <v>3079</v>
      </c>
      <c r="X122" s="24">
        <v>1</v>
      </c>
      <c r="Y122" s="24" t="s">
        <v>2451</v>
      </c>
      <c r="Z122" s="25">
        <v>45341</v>
      </c>
      <c r="AA122" s="83"/>
    </row>
    <row r="123" spans="1:28" s="27" customFormat="1" ht="42" customHeight="1">
      <c r="A123" s="13" t="s">
        <v>29</v>
      </c>
      <c r="B123" s="14" t="s">
        <v>30</v>
      </c>
      <c r="C123" s="13" t="s">
        <v>31</v>
      </c>
      <c r="D123" s="15" t="s">
        <v>32</v>
      </c>
      <c r="E123" s="13" t="s">
        <v>33</v>
      </c>
      <c r="F123" s="13" t="s">
        <v>34</v>
      </c>
      <c r="G123" s="15" t="s">
        <v>35</v>
      </c>
      <c r="H123" s="16">
        <v>959991107</v>
      </c>
      <c r="I123" s="16">
        <v>926875493</v>
      </c>
      <c r="J123" s="17">
        <f>IF(Q123&gt;I123,I123,Q123)</f>
        <v>926875493</v>
      </c>
      <c r="K123" s="18">
        <f t="shared" si="5"/>
        <v>1</v>
      </c>
      <c r="L123" s="19" t="s">
        <v>49</v>
      </c>
      <c r="M123" s="20">
        <v>45382</v>
      </c>
      <c r="N123" s="21" t="s">
        <v>2804</v>
      </c>
      <c r="O123" s="15" t="s">
        <v>38</v>
      </c>
      <c r="P123" s="14"/>
      <c r="Q123" s="22">
        <v>2051861606</v>
      </c>
      <c r="R123" s="14"/>
      <c r="S123" s="14"/>
      <c r="T123" s="14"/>
      <c r="U123" s="14"/>
      <c r="V123" s="14"/>
      <c r="W123" s="23" t="s">
        <v>2805</v>
      </c>
      <c r="X123" s="24">
        <v>1</v>
      </c>
      <c r="Y123" s="24" t="s">
        <v>39</v>
      </c>
      <c r="Z123" s="25">
        <v>45302</v>
      </c>
      <c r="AA123" s="83"/>
    </row>
    <row r="124" spans="1:28" s="497" customFormat="1" ht="38.25" customHeight="1">
      <c r="A124" s="13" t="s">
        <v>89</v>
      </c>
      <c r="B124" s="13" t="s">
        <v>185</v>
      </c>
      <c r="C124" s="13" t="s">
        <v>186</v>
      </c>
      <c r="D124" s="81" t="s">
        <v>221</v>
      </c>
      <c r="E124" s="13" t="s">
        <v>222</v>
      </c>
      <c r="F124" s="14" t="s">
        <v>223</v>
      </c>
      <c r="G124" s="36" t="s">
        <v>3385</v>
      </c>
      <c r="H124" s="84">
        <v>19730000</v>
      </c>
      <c r="I124" s="55">
        <v>19730000</v>
      </c>
      <c r="J124" s="17">
        <f>IF(Q124&gt;I124,I124,Q124)</f>
        <v>19694700.295400001</v>
      </c>
      <c r="K124" s="18">
        <f t="shared" si="5"/>
        <v>0.99821086139888504</v>
      </c>
      <c r="L124" s="36" t="s">
        <v>3385</v>
      </c>
      <c r="M124" s="13" t="s">
        <v>147</v>
      </c>
      <c r="N124" s="13" t="s">
        <v>224</v>
      </c>
      <c r="O124" s="15" t="s">
        <v>225</v>
      </c>
      <c r="P124" s="82">
        <v>512.66</v>
      </c>
      <c r="Q124" s="49">
        <f>+P124*Dato!$C$4</f>
        <v>19694700.295400001</v>
      </c>
      <c r="R124" s="40">
        <v>854</v>
      </c>
      <c r="S124" s="50">
        <f>+R124*Dato!$C$4</f>
        <v>32807853.260000002</v>
      </c>
      <c r="T124" s="41">
        <v>44926</v>
      </c>
      <c r="U124" s="15" t="s">
        <v>226</v>
      </c>
      <c r="V124" s="15" t="s">
        <v>227</v>
      </c>
      <c r="W124" s="70" t="s">
        <v>220</v>
      </c>
      <c r="X124" s="46">
        <v>1</v>
      </c>
      <c r="Y124" s="14"/>
      <c r="Z124" s="14" t="s">
        <v>228</v>
      </c>
    </row>
    <row r="125" spans="1:28" s="27" customFormat="1" ht="77.25" customHeight="1">
      <c r="A125" s="13" t="s">
        <v>89</v>
      </c>
      <c r="B125" s="13" t="s">
        <v>140</v>
      </c>
      <c r="C125" s="13" t="s">
        <v>155</v>
      </c>
      <c r="D125" s="15" t="s">
        <v>221</v>
      </c>
      <c r="E125" s="13" t="s">
        <v>3238</v>
      </c>
      <c r="F125" s="15" t="s">
        <v>3239</v>
      </c>
      <c r="G125" s="13" t="s">
        <v>3240</v>
      </c>
      <c r="H125" s="68"/>
      <c r="I125" s="55"/>
      <c r="J125" s="17" t="e">
        <f>IF(#REF!&gt;I125,I125,#REF!)</f>
        <v>#REF!</v>
      </c>
      <c r="K125" s="18" t="e">
        <f t="shared" si="5"/>
        <v>#REF!</v>
      </c>
      <c r="L125" s="38" t="s">
        <v>3241</v>
      </c>
      <c r="M125" s="13" t="s">
        <v>147</v>
      </c>
      <c r="N125" s="23" t="s">
        <v>3242</v>
      </c>
      <c r="O125" s="15" t="s">
        <v>3243</v>
      </c>
      <c r="P125" s="72">
        <v>494.709</v>
      </c>
      <c r="Q125" s="64"/>
      <c r="R125" s="73"/>
      <c r="S125" s="50"/>
      <c r="T125" s="41"/>
      <c r="U125" s="15"/>
      <c r="V125" s="15"/>
      <c r="W125" s="401" t="s">
        <v>3244</v>
      </c>
      <c r="X125" s="40">
        <v>1</v>
      </c>
      <c r="Y125" s="70"/>
      <c r="Z125" s="17" t="s">
        <v>4052</v>
      </c>
    </row>
    <row r="126" spans="1:28" s="27" customFormat="1" ht="69" customHeight="1">
      <c r="A126" s="653" t="s">
        <v>89</v>
      </c>
      <c r="B126" s="653" t="s">
        <v>185</v>
      </c>
      <c r="C126" s="653" t="s">
        <v>186</v>
      </c>
      <c r="D126" s="750" t="s">
        <v>142</v>
      </c>
      <c r="E126" s="653" t="s">
        <v>194</v>
      </c>
      <c r="F126" s="750" t="s">
        <v>403</v>
      </c>
      <c r="G126" s="653" t="s">
        <v>404</v>
      </c>
      <c r="H126" s="765"/>
      <c r="I126" s="765"/>
      <c r="J126" s="766"/>
      <c r="K126" s="767"/>
      <c r="L126" s="653" t="s">
        <v>404</v>
      </c>
      <c r="M126" s="653" t="s">
        <v>147</v>
      </c>
      <c r="N126" s="907" t="s">
        <v>2763</v>
      </c>
      <c r="O126" s="653" t="s">
        <v>197</v>
      </c>
      <c r="P126" s="653">
        <v>2719.73</v>
      </c>
      <c r="Q126" s="908" t="s">
        <v>4068</v>
      </c>
      <c r="R126" s="558">
        <v>3885.34</v>
      </c>
      <c r="S126" s="909">
        <f>+R126*Dato!$C$4</f>
        <v>149261902.32460001</v>
      </c>
      <c r="T126" s="910">
        <v>45077</v>
      </c>
      <c r="U126" s="750" t="s">
        <v>2764</v>
      </c>
      <c r="V126" s="750" t="s">
        <v>2765</v>
      </c>
      <c r="W126" s="653" t="s">
        <v>2767</v>
      </c>
      <c r="X126" s="173">
        <v>1</v>
      </c>
      <c r="Y126" s="911"/>
      <c r="Z126" s="13" t="s">
        <v>2766</v>
      </c>
      <c r="AA126" s="83"/>
    </row>
    <row r="127" spans="1:28">
      <c r="A127" s="119" t="s">
        <v>1688</v>
      </c>
    </row>
    <row r="128" spans="1:28" ht="15.75" customHeight="1"/>
    <row r="129" spans="1:23" ht="51.75" customHeight="1">
      <c r="A129" s="13" t="s">
        <v>89</v>
      </c>
      <c r="B129" s="13" t="s">
        <v>185</v>
      </c>
      <c r="C129" s="13" t="s">
        <v>186</v>
      </c>
      <c r="D129" s="15" t="s">
        <v>142</v>
      </c>
      <c r="E129" s="13" t="s">
        <v>2886</v>
      </c>
      <c r="F129" s="15" t="s">
        <v>2887</v>
      </c>
      <c r="G129" s="13" t="s">
        <v>2888</v>
      </c>
      <c r="H129" s="68"/>
      <c r="I129" s="55"/>
      <c r="J129" s="17"/>
      <c r="K129" s="18" t="e">
        <f>+J127/I127</f>
        <v>#DIV/0!</v>
      </c>
      <c r="L129" s="38" t="s">
        <v>2610</v>
      </c>
      <c r="M129" s="13" t="s">
        <v>147</v>
      </c>
      <c r="N129" s="23" t="s">
        <v>2889</v>
      </c>
      <c r="O129" s="15" t="s">
        <v>2890</v>
      </c>
      <c r="P129" s="49">
        <v>3404.03</v>
      </c>
      <c r="Q129" s="64">
        <f>+P129*Dato!$C$4</f>
        <v>130771565.26070002</v>
      </c>
      <c r="R129" s="56">
        <v>4862.8999999999996</v>
      </c>
      <c r="S129" s="50">
        <f>+R129*Dato!$C$4</f>
        <v>186816521.801</v>
      </c>
      <c r="T129" s="41">
        <v>45016</v>
      </c>
      <c r="U129" s="15" t="s">
        <v>2891</v>
      </c>
      <c r="V129" s="15" t="s">
        <v>2892</v>
      </c>
    </row>
    <row r="130" spans="1:23" ht="56.25" customHeight="1">
      <c r="A130" s="13" t="s">
        <v>89</v>
      </c>
      <c r="B130" s="13" t="s">
        <v>140</v>
      </c>
      <c r="C130" s="15" t="s">
        <v>142</v>
      </c>
      <c r="D130" s="13" t="s">
        <v>1960</v>
      </c>
      <c r="E130" s="15" t="s">
        <v>1961</v>
      </c>
      <c r="F130" s="13" t="s">
        <v>1962</v>
      </c>
      <c r="G130" s="391" t="s">
        <v>1858</v>
      </c>
      <c r="H130" s="55"/>
      <c r="I130" s="17">
        <v>0</v>
      </c>
      <c r="J130" s="18" t="e">
        <v>#DIV/0!</v>
      </c>
      <c r="K130" s="38" t="s">
        <v>1963</v>
      </c>
      <c r="L130" s="13" t="s">
        <v>147</v>
      </c>
      <c r="M130" s="23" t="s">
        <v>1964</v>
      </c>
      <c r="N130" s="15" t="s">
        <v>294</v>
      </c>
      <c r="O130" s="49">
        <v>7135</v>
      </c>
      <c r="P130" s="49">
        <v>246659518.59999999</v>
      </c>
      <c r="Q130" s="56">
        <v>8919</v>
      </c>
      <c r="R130" s="50">
        <v>308333040.84000003</v>
      </c>
      <c r="S130" s="41">
        <v>42045</v>
      </c>
      <c r="T130" s="15"/>
      <c r="U130" s="15"/>
      <c r="V130" s="401" t="s">
        <v>1965</v>
      </c>
      <c r="W130" s="27"/>
    </row>
    <row r="131" spans="1:23" ht="57" customHeight="1">
      <c r="A131" s="13" t="s">
        <v>89</v>
      </c>
      <c r="B131" s="13" t="s">
        <v>140</v>
      </c>
      <c r="C131" s="15" t="s">
        <v>142</v>
      </c>
      <c r="D131" s="13" t="s">
        <v>1960</v>
      </c>
      <c r="E131" s="15" t="s">
        <v>1966</v>
      </c>
      <c r="F131" s="13" t="s">
        <v>1967</v>
      </c>
      <c r="G131" s="391" t="s">
        <v>1858</v>
      </c>
      <c r="H131" s="55"/>
      <c r="I131" s="17"/>
      <c r="J131" s="18"/>
      <c r="K131" s="38" t="s">
        <v>1963</v>
      </c>
      <c r="L131" s="13" t="s">
        <v>147</v>
      </c>
      <c r="M131" s="23"/>
      <c r="N131" s="15" t="s">
        <v>294</v>
      </c>
      <c r="O131" s="49"/>
      <c r="P131" s="49"/>
      <c r="Q131" s="56"/>
      <c r="R131" s="50"/>
      <c r="S131" s="41"/>
      <c r="T131" s="15"/>
      <c r="U131" s="15"/>
      <c r="V131" s="69"/>
      <c r="W131" s="27"/>
    </row>
    <row r="132" spans="1:23">
      <c r="W132"/>
    </row>
    <row r="134" spans="1:23" ht="15.75" customHeight="1"/>
    <row r="136" spans="1:23" s="158" customFormat="1" ht="10.5">
      <c r="A136" s="178"/>
      <c r="B136" s="178"/>
      <c r="C136" s="157"/>
      <c r="D136" s="178"/>
      <c r="E136" s="178"/>
      <c r="F136" s="364"/>
      <c r="G136" s="365"/>
      <c r="H136" s="366"/>
      <c r="I136" s="366"/>
      <c r="J136" s="367"/>
      <c r="K136" s="368"/>
      <c r="L136" s="365"/>
      <c r="M136" s="178"/>
      <c r="N136" s="359"/>
      <c r="O136" s="178"/>
      <c r="P136" s="369"/>
      <c r="Q136" s="370"/>
      <c r="R136" s="371"/>
      <c r="S136" s="372"/>
      <c r="T136" s="373"/>
      <c r="V136" s="359"/>
      <c r="W136" s="178"/>
    </row>
    <row r="140" spans="1:23" s="27" customFormat="1" ht="62.25" customHeight="1">
      <c r="A140" s="13" t="s">
        <v>89</v>
      </c>
      <c r="B140" s="13" t="s">
        <v>140</v>
      </c>
      <c r="C140" s="15" t="s">
        <v>142</v>
      </c>
      <c r="D140" s="13" t="s">
        <v>1296</v>
      </c>
      <c r="E140" s="320" t="s">
        <v>1297</v>
      </c>
      <c r="F140" s="13" t="s">
        <v>1298</v>
      </c>
      <c r="G140" s="94" t="s">
        <v>1695</v>
      </c>
      <c r="H140" s="321"/>
      <c r="I140" s="17"/>
      <c r="J140" s="18"/>
      <c r="K140" s="46" t="s">
        <v>1300</v>
      </c>
      <c r="L140" s="13" t="s">
        <v>147</v>
      </c>
      <c r="M140" s="23" t="s">
        <v>1696</v>
      </c>
      <c r="N140" s="15" t="s">
        <v>111</v>
      </c>
      <c r="O140" s="96">
        <v>4549</v>
      </c>
      <c r="P140" s="49">
        <v>155840688.27000001</v>
      </c>
      <c r="Q140" s="56">
        <v>5686</v>
      </c>
      <c r="R140" s="50">
        <v>194792295.78000003</v>
      </c>
      <c r="S140" s="25">
        <v>43224</v>
      </c>
      <c r="T140" s="14"/>
      <c r="U140" s="14"/>
      <c r="V140" s="117"/>
      <c r="W140" s="116"/>
    </row>
    <row r="141" spans="1:23" s="27" customFormat="1" ht="62.25" customHeight="1">
      <c r="A141" s="13" t="s">
        <v>89</v>
      </c>
      <c r="B141" s="13" t="s">
        <v>140</v>
      </c>
      <c r="C141" s="15" t="s">
        <v>142</v>
      </c>
      <c r="D141" s="47" t="s">
        <v>1296</v>
      </c>
      <c r="E141" s="320" t="s">
        <v>1297</v>
      </c>
      <c r="F141" s="13" t="s">
        <v>1298</v>
      </c>
      <c r="G141" s="374" t="s">
        <v>1697</v>
      </c>
      <c r="H141" s="338"/>
      <c r="I141" s="17"/>
      <c r="J141" s="336"/>
      <c r="K141" s="76" t="s">
        <v>1698</v>
      </c>
      <c r="L141" s="13" t="s">
        <v>147</v>
      </c>
      <c r="M141" s="23" t="s">
        <v>1699</v>
      </c>
      <c r="N141" s="15" t="s">
        <v>111</v>
      </c>
      <c r="O141" s="48">
        <v>13070.3</v>
      </c>
      <c r="P141" s="49" t="e">
        <f>+O141*#REF!</f>
        <v>#REF!</v>
      </c>
      <c r="Q141" s="56">
        <v>16337.88</v>
      </c>
      <c r="R141" s="50" t="e">
        <f>+Q141*#REF!</f>
        <v>#REF!</v>
      </c>
      <c r="S141" s="25">
        <v>43499</v>
      </c>
      <c r="T141" s="14"/>
      <c r="U141" s="14"/>
      <c r="V141" s="117"/>
      <c r="W141" s="323">
        <v>1</v>
      </c>
    </row>
    <row r="176" spans="1:23">
      <c r="A176" s="376" t="s">
        <v>1709</v>
      </c>
      <c r="W176"/>
    </row>
    <row r="177" spans="1:26" s="3" customFormat="1" ht="10.5">
      <c r="A177" s="131">
        <v>43725</v>
      </c>
      <c r="B177" s="86">
        <v>399</v>
      </c>
      <c r="C177" s="86" t="s">
        <v>1710</v>
      </c>
      <c r="D177" s="86" t="s">
        <v>1711</v>
      </c>
      <c r="E177" s="86" t="s">
        <v>1712</v>
      </c>
      <c r="F177" s="86" t="s">
        <v>1713</v>
      </c>
      <c r="G177" s="287" t="s">
        <v>1714</v>
      </c>
      <c r="H177" s="131">
        <v>42451</v>
      </c>
      <c r="I177" s="131">
        <v>43770</v>
      </c>
      <c r="J177" s="131">
        <v>43861</v>
      </c>
      <c r="K177" s="86" t="s">
        <v>1715</v>
      </c>
      <c r="L177" s="281">
        <v>400000000</v>
      </c>
      <c r="M177" s="86" t="s">
        <v>896</v>
      </c>
      <c r="N177" s="86"/>
      <c r="O177" s="86"/>
      <c r="P177" s="86" t="s">
        <v>1716</v>
      </c>
      <c r="Q177" s="131">
        <v>44114</v>
      </c>
      <c r="R177" s="78" t="s">
        <v>898</v>
      </c>
      <c r="S177" s="86" t="s">
        <v>1717</v>
      </c>
      <c r="T177" s="131">
        <v>43725</v>
      </c>
      <c r="U177" s="86" t="s">
        <v>900</v>
      </c>
      <c r="V177" s="265">
        <v>43735</v>
      </c>
      <c r="W177" s="86" t="s">
        <v>1718</v>
      </c>
    </row>
    <row r="178" spans="1:26" s="385" customFormat="1" ht="63.5">
      <c r="A178" s="279">
        <v>43529</v>
      </c>
      <c r="B178" s="299">
        <v>36</v>
      </c>
      <c r="C178" s="299" t="s">
        <v>1719</v>
      </c>
      <c r="D178" s="299" t="s">
        <v>1720</v>
      </c>
      <c r="E178" s="299" t="s">
        <v>1721</v>
      </c>
      <c r="F178" s="299" t="s">
        <v>1722</v>
      </c>
      <c r="G178" s="377" t="s">
        <v>1723</v>
      </c>
      <c r="H178" s="279">
        <v>43486</v>
      </c>
      <c r="I178" s="279">
        <v>43517</v>
      </c>
      <c r="J178" s="279">
        <v>44056</v>
      </c>
      <c r="K178" s="43" t="s">
        <v>1724</v>
      </c>
      <c r="L178" s="378">
        <v>3108372820</v>
      </c>
      <c r="M178" s="299" t="s">
        <v>896</v>
      </c>
      <c r="N178" s="379">
        <v>0.1</v>
      </c>
      <c r="O178" s="380" t="s">
        <v>1725</v>
      </c>
      <c r="P178" s="299" t="s">
        <v>1726</v>
      </c>
      <c r="Q178" s="279">
        <v>44119</v>
      </c>
      <c r="R178" s="381" t="s">
        <v>898</v>
      </c>
      <c r="S178" s="382" t="s">
        <v>1727</v>
      </c>
      <c r="T178" s="298">
        <v>43523</v>
      </c>
      <c r="U178" s="382" t="s">
        <v>1728</v>
      </c>
      <c r="V178" s="383">
        <v>43529</v>
      </c>
      <c r="W178" s="382" t="s">
        <v>1729</v>
      </c>
      <c r="X178" s="384"/>
    </row>
    <row r="179" spans="1:26" s="125" customFormat="1" ht="116">
      <c r="A179" s="279">
        <v>43572</v>
      </c>
      <c r="B179" s="299">
        <v>33</v>
      </c>
      <c r="C179" s="299" t="s">
        <v>1710</v>
      </c>
      <c r="D179" s="299" t="s">
        <v>399</v>
      </c>
      <c r="E179" s="299" t="s">
        <v>829</v>
      </c>
      <c r="F179" s="299" t="s">
        <v>1730</v>
      </c>
      <c r="G179" s="386" t="s">
        <v>1731</v>
      </c>
      <c r="H179" s="279">
        <v>43421</v>
      </c>
      <c r="I179" s="279">
        <v>43556</v>
      </c>
      <c r="J179" s="279">
        <v>43831</v>
      </c>
      <c r="K179" s="43" t="s">
        <v>1732</v>
      </c>
      <c r="L179" s="281">
        <v>105385127</v>
      </c>
      <c r="M179" s="86" t="s">
        <v>896</v>
      </c>
      <c r="N179" s="296">
        <v>0.1</v>
      </c>
      <c r="O179" s="281">
        <v>10538512</v>
      </c>
      <c r="P179" s="86" t="s">
        <v>1733</v>
      </c>
      <c r="Q179" s="131">
        <v>44583</v>
      </c>
      <c r="R179" s="78" t="s">
        <v>898</v>
      </c>
      <c r="S179" s="86" t="s">
        <v>1734</v>
      </c>
      <c r="T179" s="131">
        <v>43571</v>
      </c>
      <c r="U179" s="86" t="s">
        <v>1735</v>
      </c>
      <c r="V179" s="265">
        <v>43573</v>
      </c>
      <c r="W179" s="86" t="s">
        <v>1736</v>
      </c>
      <c r="X179" s="3" t="s">
        <v>1737</v>
      </c>
    </row>
    <row r="180" spans="1:26" s="125" customFormat="1" ht="53">
      <c r="A180" s="131">
        <v>43752</v>
      </c>
      <c r="B180" s="86">
        <v>406</v>
      </c>
      <c r="C180" s="86" t="s">
        <v>1710</v>
      </c>
      <c r="D180" s="86" t="s">
        <v>1711</v>
      </c>
      <c r="E180" s="86" t="s">
        <v>1712</v>
      </c>
      <c r="F180" s="86" t="s">
        <v>1713</v>
      </c>
      <c r="G180" s="287" t="s">
        <v>1714</v>
      </c>
      <c r="H180" s="131">
        <v>42451</v>
      </c>
      <c r="I180" s="131">
        <v>43862</v>
      </c>
      <c r="J180" s="131">
        <v>43921</v>
      </c>
      <c r="K180" s="77" t="s">
        <v>1715</v>
      </c>
      <c r="L180" s="288" t="s">
        <v>1738</v>
      </c>
      <c r="M180" s="86" t="s">
        <v>896</v>
      </c>
      <c r="N180" s="86"/>
      <c r="O180" s="292" t="s">
        <v>1739</v>
      </c>
      <c r="P180" s="86" t="s">
        <v>1716</v>
      </c>
      <c r="Q180" s="131">
        <v>44074</v>
      </c>
      <c r="R180" s="78" t="s">
        <v>898</v>
      </c>
      <c r="S180" s="86" t="s">
        <v>1740</v>
      </c>
      <c r="T180" s="131">
        <v>43749</v>
      </c>
      <c r="U180" s="86" t="s">
        <v>900</v>
      </c>
      <c r="V180" s="265">
        <v>43768</v>
      </c>
      <c r="W180" s="86" t="s">
        <v>1741</v>
      </c>
      <c r="X180" s="3"/>
      <c r="Z180" s="387" t="s">
        <v>1742</v>
      </c>
    </row>
    <row r="181" spans="1:26" s="125" customFormat="1" ht="137">
      <c r="A181" s="131">
        <v>43026</v>
      </c>
      <c r="B181" s="86">
        <v>193</v>
      </c>
      <c r="C181" s="86" t="s">
        <v>1700</v>
      </c>
      <c r="D181" s="14" t="s">
        <v>1690</v>
      </c>
      <c r="E181" s="15" t="s">
        <v>1701</v>
      </c>
      <c r="F181" s="14" t="s">
        <v>1743</v>
      </c>
      <c r="G181" s="15" t="s">
        <v>1744</v>
      </c>
      <c r="H181" s="375">
        <v>43949</v>
      </c>
      <c r="I181" s="375">
        <v>43026</v>
      </c>
      <c r="J181" s="375">
        <v>44196</v>
      </c>
      <c r="K181" s="13" t="s">
        <v>1745</v>
      </c>
      <c r="L181" s="281">
        <v>68500000</v>
      </c>
      <c r="M181" s="86" t="s">
        <v>896</v>
      </c>
      <c r="N181" s="86"/>
      <c r="O181" s="281">
        <v>82200000</v>
      </c>
      <c r="P181" s="86" t="s">
        <v>1705</v>
      </c>
      <c r="Q181" s="131">
        <v>44256</v>
      </c>
      <c r="R181" s="78" t="s">
        <v>898</v>
      </c>
      <c r="S181" s="86" t="s">
        <v>1746</v>
      </c>
      <c r="T181" s="131">
        <v>43026</v>
      </c>
      <c r="U181" s="86" t="s">
        <v>1707</v>
      </c>
      <c r="V181" s="265">
        <v>43026</v>
      </c>
      <c r="W181" s="77" t="s">
        <v>1747</v>
      </c>
      <c r="X181" s="3"/>
      <c r="Y181" s="3"/>
      <c r="Z181" s="3"/>
    </row>
    <row r="182" spans="1:26" s="125" customFormat="1" ht="42.5">
      <c r="A182" s="285" t="s">
        <v>1748</v>
      </c>
      <c r="B182" s="86"/>
      <c r="C182" s="86" t="s">
        <v>1710</v>
      </c>
      <c r="D182" s="86" t="s">
        <v>932</v>
      </c>
      <c r="E182" s="77" t="s">
        <v>933</v>
      </c>
      <c r="F182" s="86" t="s">
        <v>934</v>
      </c>
      <c r="G182" s="278" t="s">
        <v>935</v>
      </c>
      <c r="H182" s="131">
        <v>43647</v>
      </c>
      <c r="I182" s="131">
        <v>43647</v>
      </c>
      <c r="J182" s="131">
        <v>44013</v>
      </c>
      <c r="K182" s="387" t="s">
        <v>1749</v>
      </c>
      <c r="L182" s="142">
        <v>81285399</v>
      </c>
      <c r="M182" s="86" t="s">
        <v>896</v>
      </c>
      <c r="N182" s="296">
        <v>0.05</v>
      </c>
      <c r="O182" s="281">
        <v>48771239</v>
      </c>
      <c r="P182" s="86" t="s">
        <v>1750</v>
      </c>
      <c r="Q182" s="131" t="s">
        <v>1751</v>
      </c>
      <c r="R182" s="78" t="s">
        <v>898</v>
      </c>
      <c r="S182" s="86" t="s">
        <v>939</v>
      </c>
      <c r="T182" s="131">
        <v>43675</v>
      </c>
      <c r="U182" s="86" t="s">
        <v>900</v>
      </c>
      <c r="V182" s="265">
        <v>43697</v>
      </c>
      <c r="W182" s="86" t="s">
        <v>1752</v>
      </c>
      <c r="X182" s="3"/>
    </row>
    <row r="183" spans="1:26" s="125" customFormat="1" ht="126.5">
      <c r="A183" s="131">
        <v>43717</v>
      </c>
      <c r="B183" s="86">
        <v>1</v>
      </c>
      <c r="C183" s="86" t="s">
        <v>1753</v>
      </c>
      <c r="D183" s="86" t="s">
        <v>1754</v>
      </c>
      <c r="E183" s="77" t="s">
        <v>1755</v>
      </c>
      <c r="F183" s="86" t="s">
        <v>1756</v>
      </c>
      <c r="G183" s="77" t="s">
        <v>1757</v>
      </c>
      <c r="H183" s="375">
        <v>43690</v>
      </c>
      <c r="I183" s="375">
        <v>43678</v>
      </c>
      <c r="J183" s="375">
        <v>44196</v>
      </c>
      <c r="K183" s="77" t="s">
        <v>1758</v>
      </c>
      <c r="L183" s="281">
        <v>109634763</v>
      </c>
      <c r="M183" s="86" t="s">
        <v>896</v>
      </c>
      <c r="N183" s="296"/>
      <c r="O183" s="288" t="s">
        <v>1759</v>
      </c>
      <c r="P183" s="86" t="s">
        <v>1760</v>
      </c>
      <c r="Q183" s="131">
        <v>44227</v>
      </c>
      <c r="R183" s="78" t="s">
        <v>898</v>
      </c>
      <c r="S183" s="86" t="s">
        <v>1761</v>
      </c>
      <c r="T183" s="131">
        <v>43698</v>
      </c>
      <c r="U183" s="86" t="s">
        <v>1762</v>
      </c>
      <c r="V183" s="131">
        <v>43711</v>
      </c>
      <c r="W183" s="77" t="s">
        <v>1763</v>
      </c>
      <c r="X183" s="3"/>
      <c r="Y183" s="3"/>
      <c r="Z183" s="3"/>
    </row>
    <row r="184" spans="1:26" s="125" customFormat="1" ht="30.75" customHeight="1">
      <c r="A184" s="131">
        <v>41100</v>
      </c>
      <c r="B184" s="86">
        <v>33</v>
      </c>
      <c r="C184" s="86" t="s">
        <v>1700</v>
      </c>
      <c r="D184" s="14" t="s">
        <v>1690</v>
      </c>
      <c r="E184" s="15" t="s">
        <v>1701</v>
      </c>
      <c r="F184" s="86" t="s">
        <v>1764</v>
      </c>
      <c r="G184" s="287" t="s">
        <v>1765</v>
      </c>
      <c r="H184" s="131">
        <v>41058</v>
      </c>
      <c r="I184" s="131">
        <v>41058</v>
      </c>
      <c r="J184" s="279">
        <v>44560</v>
      </c>
      <c r="K184" s="77" t="s">
        <v>1766</v>
      </c>
      <c r="L184" s="281">
        <v>109634763</v>
      </c>
      <c r="M184" s="86" t="s">
        <v>896</v>
      </c>
      <c r="N184" s="86"/>
      <c r="O184" s="292">
        <v>7521.5</v>
      </c>
      <c r="P184" s="86" t="s">
        <v>1767</v>
      </c>
      <c r="Q184" s="131">
        <v>44560</v>
      </c>
      <c r="R184" s="78" t="s">
        <v>898</v>
      </c>
      <c r="S184" s="86" t="s">
        <v>1768</v>
      </c>
      <c r="T184" s="131">
        <v>44223</v>
      </c>
      <c r="U184" s="86" t="s">
        <v>1769</v>
      </c>
      <c r="V184" s="265">
        <v>44244</v>
      </c>
      <c r="W184" s="388" t="s">
        <v>1770</v>
      </c>
      <c r="X184" s="3"/>
    </row>
    <row r="185" spans="1:26" s="125" customFormat="1" ht="63.5">
      <c r="A185" s="131">
        <v>43620</v>
      </c>
      <c r="B185" s="86">
        <v>93</v>
      </c>
      <c r="C185" s="86" t="s">
        <v>1771</v>
      </c>
      <c r="D185" s="86" t="s">
        <v>1772</v>
      </c>
      <c r="E185" s="77" t="s">
        <v>1773</v>
      </c>
      <c r="F185" s="86" t="s">
        <v>1764</v>
      </c>
      <c r="G185" s="278" t="s">
        <v>1774</v>
      </c>
      <c r="H185" s="375">
        <v>43216</v>
      </c>
      <c r="I185" s="375">
        <v>43371</v>
      </c>
      <c r="J185" s="131">
        <v>44561</v>
      </c>
      <c r="K185" s="77" t="s">
        <v>1775</v>
      </c>
      <c r="L185" s="281">
        <v>80640749</v>
      </c>
      <c r="M185" s="86" t="s">
        <v>896</v>
      </c>
      <c r="N185" s="86"/>
      <c r="O185" s="281">
        <v>80000000</v>
      </c>
      <c r="P185" s="77" t="s">
        <v>1776</v>
      </c>
      <c r="Q185" s="131">
        <v>43992</v>
      </c>
      <c r="R185" s="78" t="s">
        <v>898</v>
      </c>
      <c r="S185" s="77" t="s">
        <v>1777</v>
      </c>
      <c r="T185" s="80" t="s">
        <v>1778</v>
      </c>
      <c r="U185" s="77" t="s">
        <v>1779</v>
      </c>
      <c r="V185" s="264" t="s">
        <v>1780</v>
      </c>
      <c r="W185" s="86" t="s">
        <v>1781</v>
      </c>
      <c r="X185" s="3"/>
      <c r="Y185" s="3"/>
      <c r="Z185" s="3"/>
    </row>
    <row r="186" spans="1:26" s="125" customFormat="1" ht="116">
      <c r="A186" s="131">
        <v>44278</v>
      </c>
      <c r="B186" s="86"/>
      <c r="C186" s="86" t="s">
        <v>1782</v>
      </c>
      <c r="D186" s="86" t="s">
        <v>1624</v>
      </c>
      <c r="E186" s="77" t="s">
        <v>1783</v>
      </c>
      <c r="F186" s="86" t="s">
        <v>1784</v>
      </c>
      <c r="G186" s="278" t="s">
        <v>1785</v>
      </c>
      <c r="H186" s="375">
        <v>44162</v>
      </c>
      <c r="I186" s="375">
        <v>44186</v>
      </c>
      <c r="J186" s="280">
        <v>44426</v>
      </c>
      <c r="K186" s="77" t="s">
        <v>1786</v>
      </c>
      <c r="L186" s="281">
        <v>1202999999</v>
      </c>
      <c r="M186" s="86" t="s">
        <v>896</v>
      </c>
      <c r="N186" s="86"/>
      <c r="O186" s="281">
        <v>1000000</v>
      </c>
      <c r="P186" s="77" t="s">
        <v>1787</v>
      </c>
      <c r="Q186" s="131"/>
      <c r="R186" s="78" t="s">
        <v>898</v>
      </c>
      <c r="S186" s="77" t="s">
        <v>1788</v>
      </c>
      <c r="T186" s="80">
        <v>44274</v>
      </c>
      <c r="U186" s="77" t="s">
        <v>1789</v>
      </c>
      <c r="V186" s="264">
        <v>44279</v>
      </c>
      <c r="W186" s="86" t="s">
        <v>1790</v>
      </c>
      <c r="X186" s="3"/>
      <c r="Y186" s="3"/>
      <c r="Z186" s="3"/>
    </row>
    <row r="187" spans="1:26" s="3" customFormat="1" ht="42">
      <c r="A187" s="131">
        <v>44270</v>
      </c>
      <c r="B187" s="86">
        <v>1</v>
      </c>
      <c r="C187" s="86" t="s">
        <v>1791</v>
      </c>
      <c r="D187" s="86" t="s">
        <v>990</v>
      </c>
      <c r="E187" s="86" t="s">
        <v>991</v>
      </c>
      <c r="F187" s="86" t="s">
        <v>1792</v>
      </c>
      <c r="G187" s="86" t="s">
        <v>1793</v>
      </c>
      <c r="H187" s="131">
        <v>44131</v>
      </c>
      <c r="I187" s="131">
        <v>44136</v>
      </c>
      <c r="J187" s="389" t="s">
        <v>1794</v>
      </c>
      <c r="K187" s="299" t="s">
        <v>1795</v>
      </c>
      <c r="L187" s="86" t="s">
        <v>1796</v>
      </c>
      <c r="M187" s="86" t="s">
        <v>896</v>
      </c>
      <c r="N187" s="86"/>
      <c r="O187" s="86" t="s">
        <v>1797</v>
      </c>
      <c r="P187" s="77" t="s">
        <v>1798</v>
      </c>
      <c r="Q187" s="86"/>
      <c r="R187" s="86" t="s">
        <v>1799</v>
      </c>
      <c r="S187" s="86" t="s">
        <v>1800</v>
      </c>
      <c r="T187" s="131">
        <v>44270</v>
      </c>
      <c r="U187" s="86" t="s">
        <v>900</v>
      </c>
      <c r="V187" s="131">
        <v>44316</v>
      </c>
      <c r="W187" s="86" t="s">
        <v>1801</v>
      </c>
    </row>
  </sheetData>
  <autoFilter ref="A1:Z93" xr:uid="{21F1785B-5831-4A86-B8E7-9BAA92190DAD}"/>
  <phoneticPr fontId="9" type="noConversion"/>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A4C04-CA9D-41E2-831F-7164E6007684}">
  <dimension ref="A1:V204"/>
  <sheetViews>
    <sheetView topLeftCell="A42" workbookViewId="0">
      <selection activeCell="G58" sqref="G58"/>
    </sheetView>
  </sheetViews>
  <sheetFormatPr baseColWidth="10" defaultColWidth="10" defaultRowHeight="14.5"/>
  <cols>
    <col min="1" max="1" width="1" customWidth="1"/>
    <col min="2" max="2" width="2.1796875" style="27" customWidth="1"/>
    <col min="3" max="3" width="10.1796875" customWidth="1"/>
    <col min="4" max="4" width="21.453125" customWidth="1"/>
    <col min="5" max="5" width="12.54296875" customWidth="1"/>
    <col min="6" max="6" width="12.7265625" customWidth="1"/>
    <col min="7" max="7" width="11.7265625" customWidth="1"/>
    <col min="8" max="9" width="11.81640625" customWidth="1"/>
    <col min="10" max="10" width="19.453125" customWidth="1"/>
    <col min="11" max="11" width="3" customWidth="1"/>
    <col min="12" max="12" width="13.81640625" customWidth="1"/>
    <col min="13" max="13" width="15.1796875" customWidth="1"/>
    <col min="14" max="14" width="11" customWidth="1"/>
    <col min="15" max="15" width="13.1796875" customWidth="1"/>
    <col min="16" max="16" width="10.26953125" customWidth="1"/>
    <col min="17" max="17" width="3.7265625" customWidth="1"/>
    <col min="18" max="18" width="6.453125" customWidth="1"/>
    <col min="19" max="19" width="24.54296875" customWidth="1"/>
    <col min="20" max="20" width="10.26953125" customWidth="1"/>
    <col min="21" max="21" width="10.7265625" customWidth="1"/>
    <col min="22" max="22" width="11.453125" customWidth="1"/>
    <col min="23" max="23" width="22.7265625" customWidth="1"/>
    <col min="24" max="207" width="11.453125" customWidth="1"/>
    <col min="208" max="208" width="3.7265625" customWidth="1"/>
    <col min="228" max="228" width="2.1796875" customWidth="1"/>
    <col min="230" max="230" width="13" customWidth="1"/>
    <col min="231" max="231" width="12.54296875" customWidth="1"/>
    <col min="232" max="232" width="12.1796875" customWidth="1"/>
    <col min="233" max="233" width="13.54296875" bestFit="1" customWidth="1"/>
    <col min="234" max="234" width="12" bestFit="1" customWidth="1"/>
    <col min="235" max="235" width="12.26953125" customWidth="1"/>
    <col min="236" max="236" width="10.26953125" customWidth="1"/>
    <col min="237" max="237" width="3.81640625" customWidth="1"/>
    <col min="238" max="238" width="9.7265625" customWidth="1"/>
    <col min="239" max="239" width="15.1796875" customWidth="1"/>
    <col min="240" max="240" width="9.453125" customWidth="1"/>
    <col min="241" max="241" width="13.7265625" customWidth="1"/>
    <col min="242" max="242" width="9.26953125" customWidth="1"/>
    <col min="243" max="243" width="4.54296875" customWidth="1"/>
    <col min="244" max="244" width="5.7265625" customWidth="1"/>
    <col min="245" max="245" width="7.81640625" customWidth="1"/>
    <col min="246" max="246" width="8.453125" customWidth="1"/>
    <col min="248" max="248" width="10.453125" customWidth="1"/>
    <col min="249" max="249" width="11" customWidth="1"/>
    <col min="250" max="463" width="11.453125" customWidth="1"/>
    <col min="464" max="464" width="3.7265625" customWidth="1"/>
    <col min="484" max="484" width="2.1796875" customWidth="1"/>
    <col min="486" max="486" width="13" customWidth="1"/>
    <col min="487" max="487" width="12.54296875" customWidth="1"/>
    <col min="488" max="488" width="12.1796875" customWidth="1"/>
    <col min="489" max="489" width="13.54296875" bestFit="1" customWidth="1"/>
    <col min="490" max="490" width="12" bestFit="1" customWidth="1"/>
    <col min="491" max="491" width="12.26953125" customWidth="1"/>
    <col min="492" max="492" width="10.26953125" customWidth="1"/>
    <col min="493" max="493" width="3.81640625" customWidth="1"/>
    <col min="494" max="494" width="9.7265625" customWidth="1"/>
    <col min="495" max="495" width="15.1796875" customWidth="1"/>
    <col min="496" max="496" width="9.453125" customWidth="1"/>
    <col min="497" max="497" width="13.7265625" customWidth="1"/>
    <col min="498" max="498" width="9.26953125" customWidth="1"/>
    <col min="499" max="499" width="4.54296875" customWidth="1"/>
    <col min="500" max="500" width="5.7265625" customWidth="1"/>
    <col min="501" max="501" width="7.81640625" customWidth="1"/>
    <col min="502" max="502" width="8.453125" customWidth="1"/>
    <col min="504" max="504" width="10.453125" customWidth="1"/>
    <col min="505" max="505" width="11" customWidth="1"/>
    <col min="506" max="719" width="11.453125" customWidth="1"/>
    <col min="720" max="720" width="3.7265625" customWidth="1"/>
    <col min="740" max="740" width="2.1796875" customWidth="1"/>
    <col min="742" max="742" width="13" customWidth="1"/>
    <col min="743" max="743" width="12.54296875" customWidth="1"/>
    <col min="744" max="744" width="12.1796875" customWidth="1"/>
    <col min="745" max="745" width="13.54296875" bestFit="1" customWidth="1"/>
    <col min="746" max="746" width="12" bestFit="1" customWidth="1"/>
    <col min="747" max="747" width="12.26953125" customWidth="1"/>
    <col min="748" max="748" width="10.26953125" customWidth="1"/>
    <col min="749" max="749" width="3.81640625" customWidth="1"/>
    <col min="750" max="750" width="9.7265625" customWidth="1"/>
    <col min="751" max="751" width="15.1796875" customWidth="1"/>
    <col min="752" max="752" width="9.453125" customWidth="1"/>
    <col min="753" max="753" width="13.7265625" customWidth="1"/>
    <col min="754" max="754" width="9.26953125" customWidth="1"/>
    <col min="755" max="755" width="4.54296875" customWidth="1"/>
    <col min="756" max="756" width="5.7265625" customWidth="1"/>
    <col min="757" max="757" width="7.81640625" customWidth="1"/>
    <col min="758" max="758" width="8.453125" customWidth="1"/>
    <col min="760" max="760" width="10.453125" customWidth="1"/>
    <col min="761" max="761" width="11" customWidth="1"/>
    <col min="762" max="975" width="11.453125" customWidth="1"/>
    <col min="976" max="976" width="3.7265625" customWidth="1"/>
    <col min="996" max="996" width="2.1796875" customWidth="1"/>
    <col min="998" max="998" width="13" customWidth="1"/>
    <col min="999" max="999" width="12.54296875" customWidth="1"/>
    <col min="1000" max="1000" width="12.1796875" customWidth="1"/>
    <col min="1001" max="1001" width="13.54296875" bestFit="1" customWidth="1"/>
    <col min="1002" max="1002" width="12" bestFit="1" customWidth="1"/>
    <col min="1003" max="1003" width="12.26953125" customWidth="1"/>
    <col min="1004" max="1004" width="10.26953125" customWidth="1"/>
    <col min="1005" max="1005" width="3.81640625" customWidth="1"/>
    <col min="1006" max="1006" width="9.7265625" customWidth="1"/>
    <col min="1007" max="1007" width="15.1796875" customWidth="1"/>
    <col min="1008" max="1008" width="9.453125" customWidth="1"/>
    <col min="1009" max="1009" width="13.7265625" customWidth="1"/>
    <col min="1010" max="1010" width="9.26953125" customWidth="1"/>
    <col min="1011" max="1011" width="4.54296875" customWidth="1"/>
    <col min="1012" max="1012" width="5.7265625" customWidth="1"/>
    <col min="1013" max="1013" width="7.81640625" customWidth="1"/>
    <col min="1014" max="1014" width="8.453125" customWidth="1"/>
    <col min="1016" max="1016" width="10.453125" customWidth="1"/>
    <col min="1017" max="1017" width="11" customWidth="1"/>
    <col min="1018" max="1231" width="11.453125" customWidth="1"/>
    <col min="1232" max="1232" width="3.7265625" customWidth="1"/>
    <col min="1252" max="1252" width="2.1796875" customWidth="1"/>
    <col min="1254" max="1254" width="13" customWidth="1"/>
    <col min="1255" max="1255" width="12.54296875" customWidth="1"/>
    <col min="1256" max="1256" width="12.1796875" customWidth="1"/>
    <col min="1257" max="1257" width="13.54296875" bestFit="1" customWidth="1"/>
    <col min="1258" max="1258" width="12" bestFit="1" customWidth="1"/>
    <col min="1259" max="1259" width="12.26953125" customWidth="1"/>
    <col min="1260" max="1260" width="10.26953125" customWidth="1"/>
    <col min="1261" max="1261" width="3.81640625" customWidth="1"/>
    <col min="1262" max="1262" width="9.7265625" customWidth="1"/>
    <col min="1263" max="1263" width="15.1796875" customWidth="1"/>
    <col min="1264" max="1264" width="9.453125" customWidth="1"/>
    <col min="1265" max="1265" width="13.7265625" customWidth="1"/>
    <col min="1266" max="1266" width="9.26953125" customWidth="1"/>
    <col min="1267" max="1267" width="4.54296875" customWidth="1"/>
    <col min="1268" max="1268" width="5.7265625" customWidth="1"/>
    <col min="1269" max="1269" width="7.81640625" customWidth="1"/>
    <col min="1270" max="1270" width="8.453125" customWidth="1"/>
    <col min="1272" max="1272" width="10.453125" customWidth="1"/>
    <col min="1273" max="1273" width="11" customWidth="1"/>
    <col min="1274" max="1487" width="11.453125" customWidth="1"/>
    <col min="1488" max="1488" width="3.7265625" customWidth="1"/>
    <col min="1508" max="1508" width="2.1796875" customWidth="1"/>
    <col min="1510" max="1510" width="13" customWidth="1"/>
    <col min="1511" max="1511" width="12.54296875" customWidth="1"/>
    <col min="1512" max="1512" width="12.1796875" customWidth="1"/>
    <col min="1513" max="1513" width="13.54296875" bestFit="1" customWidth="1"/>
    <col min="1514" max="1514" width="12" bestFit="1" customWidth="1"/>
    <col min="1515" max="1515" width="12.26953125" customWidth="1"/>
    <col min="1516" max="1516" width="10.26953125" customWidth="1"/>
    <col min="1517" max="1517" width="3.81640625" customWidth="1"/>
    <col min="1518" max="1518" width="9.7265625" customWidth="1"/>
    <col min="1519" max="1519" width="15.1796875" customWidth="1"/>
    <col min="1520" max="1520" width="9.453125" customWidth="1"/>
    <col min="1521" max="1521" width="13.7265625" customWidth="1"/>
    <col min="1522" max="1522" width="9.26953125" customWidth="1"/>
    <col min="1523" max="1523" width="4.54296875" customWidth="1"/>
    <col min="1524" max="1524" width="5.7265625" customWidth="1"/>
    <col min="1525" max="1525" width="7.81640625" customWidth="1"/>
    <col min="1526" max="1526" width="8.453125" customWidth="1"/>
    <col min="1528" max="1528" width="10.453125" customWidth="1"/>
    <col min="1529" max="1529" width="11" customWidth="1"/>
    <col min="1530" max="1743" width="11.453125" customWidth="1"/>
    <col min="1744" max="1744" width="3.7265625" customWidth="1"/>
    <col min="1764" max="1764" width="2.1796875" customWidth="1"/>
    <col min="1766" max="1766" width="13" customWidth="1"/>
    <col min="1767" max="1767" width="12.54296875" customWidth="1"/>
    <col min="1768" max="1768" width="12.1796875" customWidth="1"/>
    <col min="1769" max="1769" width="13.54296875" bestFit="1" customWidth="1"/>
    <col min="1770" max="1770" width="12" bestFit="1" customWidth="1"/>
    <col min="1771" max="1771" width="12.26953125" customWidth="1"/>
    <col min="1772" max="1772" width="10.26953125" customWidth="1"/>
    <col min="1773" max="1773" width="3.81640625" customWidth="1"/>
    <col min="1774" max="1774" width="9.7265625" customWidth="1"/>
    <col min="1775" max="1775" width="15.1796875" customWidth="1"/>
    <col min="1776" max="1776" width="9.453125" customWidth="1"/>
    <col min="1777" max="1777" width="13.7265625" customWidth="1"/>
    <col min="1778" max="1778" width="9.26953125" customWidth="1"/>
    <col min="1779" max="1779" width="4.54296875" customWidth="1"/>
    <col min="1780" max="1780" width="5.7265625" customWidth="1"/>
    <col min="1781" max="1781" width="7.81640625" customWidth="1"/>
    <col min="1782" max="1782" width="8.453125" customWidth="1"/>
    <col min="1784" max="1784" width="10.453125" customWidth="1"/>
    <col min="1785" max="1785" width="11" customWidth="1"/>
    <col min="1786" max="1999" width="11.453125" customWidth="1"/>
    <col min="2000" max="2000" width="3.7265625" customWidth="1"/>
    <col min="2020" max="2020" width="2.1796875" customWidth="1"/>
    <col min="2022" max="2022" width="13" customWidth="1"/>
    <col min="2023" max="2023" width="12.54296875" customWidth="1"/>
    <col min="2024" max="2024" width="12.1796875" customWidth="1"/>
    <col min="2025" max="2025" width="13.54296875" bestFit="1" customWidth="1"/>
    <col min="2026" max="2026" width="12" bestFit="1" customWidth="1"/>
    <col min="2027" max="2027" width="12.26953125" customWidth="1"/>
    <col min="2028" max="2028" width="10.26953125" customWidth="1"/>
    <col min="2029" max="2029" width="3.81640625" customWidth="1"/>
    <col min="2030" max="2030" width="9.7265625" customWidth="1"/>
    <col min="2031" max="2031" width="15.1796875" customWidth="1"/>
    <col min="2032" max="2032" width="9.453125" customWidth="1"/>
    <col min="2033" max="2033" width="13.7265625" customWidth="1"/>
    <col min="2034" max="2034" width="9.26953125" customWidth="1"/>
    <col min="2035" max="2035" width="4.54296875" customWidth="1"/>
    <col min="2036" max="2036" width="5.7265625" customWidth="1"/>
    <col min="2037" max="2037" width="7.81640625" customWidth="1"/>
    <col min="2038" max="2038" width="8.453125" customWidth="1"/>
    <col min="2040" max="2040" width="10.453125" customWidth="1"/>
    <col min="2041" max="2041" width="11" customWidth="1"/>
    <col min="2042" max="2255" width="11.453125" customWidth="1"/>
    <col min="2256" max="2256" width="3.7265625" customWidth="1"/>
    <col min="2276" max="2276" width="2.1796875" customWidth="1"/>
    <col min="2278" max="2278" width="13" customWidth="1"/>
    <col min="2279" max="2279" width="12.54296875" customWidth="1"/>
    <col min="2280" max="2280" width="12.1796875" customWidth="1"/>
    <col min="2281" max="2281" width="13.54296875" bestFit="1" customWidth="1"/>
    <col min="2282" max="2282" width="12" bestFit="1" customWidth="1"/>
    <col min="2283" max="2283" width="12.26953125" customWidth="1"/>
    <col min="2284" max="2284" width="10.26953125" customWidth="1"/>
    <col min="2285" max="2285" width="3.81640625" customWidth="1"/>
    <col min="2286" max="2286" width="9.7265625" customWidth="1"/>
    <col min="2287" max="2287" width="15.1796875" customWidth="1"/>
    <col min="2288" max="2288" width="9.453125" customWidth="1"/>
    <col min="2289" max="2289" width="13.7265625" customWidth="1"/>
    <col min="2290" max="2290" width="9.26953125" customWidth="1"/>
    <col min="2291" max="2291" width="4.54296875" customWidth="1"/>
    <col min="2292" max="2292" width="5.7265625" customWidth="1"/>
    <col min="2293" max="2293" width="7.81640625" customWidth="1"/>
    <col min="2294" max="2294" width="8.453125" customWidth="1"/>
    <col min="2296" max="2296" width="10.453125" customWidth="1"/>
    <col min="2297" max="2297" width="11" customWidth="1"/>
    <col min="2298" max="2511" width="11.453125" customWidth="1"/>
    <col min="2512" max="2512" width="3.7265625" customWidth="1"/>
    <col min="2532" max="2532" width="2.1796875" customWidth="1"/>
    <col min="2534" max="2534" width="13" customWidth="1"/>
    <col min="2535" max="2535" width="12.54296875" customWidth="1"/>
    <col min="2536" max="2536" width="12.1796875" customWidth="1"/>
    <col min="2537" max="2537" width="13.54296875" bestFit="1" customWidth="1"/>
    <col min="2538" max="2538" width="12" bestFit="1" customWidth="1"/>
    <col min="2539" max="2539" width="12.26953125" customWidth="1"/>
    <col min="2540" max="2540" width="10.26953125" customWidth="1"/>
    <col min="2541" max="2541" width="3.81640625" customWidth="1"/>
    <col min="2542" max="2542" width="9.7265625" customWidth="1"/>
    <col min="2543" max="2543" width="15.1796875" customWidth="1"/>
    <col min="2544" max="2544" width="9.453125" customWidth="1"/>
    <col min="2545" max="2545" width="13.7265625" customWidth="1"/>
    <col min="2546" max="2546" width="9.26953125" customWidth="1"/>
    <col min="2547" max="2547" width="4.54296875" customWidth="1"/>
    <col min="2548" max="2548" width="5.7265625" customWidth="1"/>
    <col min="2549" max="2549" width="7.81640625" customWidth="1"/>
    <col min="2550" max="2550" width="8.453125" customWidth="1"/>
    <col min="2552" max="2552" width="10.453125" customWidth="1"/>
    <col min="2553" max="2553" width="11" customWidth="1"/>
    <col min="2554" max="2767" width="11.453125" customWidth="1"/>
    <col min="2768" max="2768" width="3.7265625" customWidth="1"/>
    <col min="2788" max="2788" width="2.1796875" customWidth="1"/>
    <col min="2790" max="2790" width="13" customWidth="1"/>
    <col min="2791" max="2791" width="12.54296875" customWidth="1"/>
    <col min="2792" max="2792" width="12.1796875" customWidth="1"/>
    <col min="2793" max="2793" width="13.54296875" bestFit="1" customWidth="1"/>
    <col min="2794" max="2794" width="12" bestFit="1" customWidth="1"/>
    <col min="2795" max="2795" width="12.26953125" customWidth="1"/>
    <col min="2796" max="2796" width="10.26953125" customWidth="1"/>
    <col min="2797" max="2797" width="3.81640625" customWidth="1"/>
    <col min="2798" max="2798" width="9.7265625" customWidth="1"/>
    <col min="2799" max="2799" width="15.1796875" customWidth="1"/>
    <col min="2800" max="2800" width="9.453125" customWidth="1"/>
    <col min="2801" max="2801" width="13.7265625" customWidth="1"/>
    <col min="2802" max="2802" width="9.26953125" customWidth="1"/>
    <col min="2803" max="2803" width="4.54296875" customWidth="1"/>
    <col min="2804" max="2804" width="5.7265625" customWidth="1"/>
    <col min="2805" max="2805" width="7.81640625" customWidth="1"/>
    <col min="2806" max="2806" width="8.453125" customWidth="1"/>
    <col min="2808" max="2808" width="10.453125" customWidth="1"/>
    <col min="2809" max="2809" width="11" customWidth="1"/>
    <col min="2810" max="3023" width="11.453125" customWidth="1"/>
    <col min="3024" max="3024" width="3.7265625" customWidth="1"/>
    <col min="3044" max="3044" width="2.1796875" customWidth="1"/>
    <col min="3046" max="3046" width="13" customWidth="1"/>
    <col min="3047" max="3047" width="12.54296875" customWidth="1"/>
    <col min="3048" max="3048" width="12.1796875" customWidth="1"/>
    <col min="3049" max="3049" width="13.54296875" bestFit="1" customWidth="1"/>
    <col min="3050" max="3050" width="12" bestFit="1" customWidth="1"/>
    <col min="3051" max="3051" width="12.26953125" customWidth="1"/>
    <col min="3052" max="3052" width="10.26953125" customWidth="1"/>
    <col min="3053" max="3053" width="3.81640625" customWidth="1"/>
    <col min="3054" max="3054" width="9.7265625" customWidth="1"/>
    <col min="3055" max="3055" width="15.1796875" customWidth="1"/>
    <col min="3056" max="3056" width="9.453125" customWidth="1"/>
    <col min="3057" max="3057" width="13.7265625" customWidth="1"/>
    <col min="3058" max="3058" width="9.26953125" customWidth="1"/>
    <col min="3059" max="3059" width="4.54296875" customWidth="1"/>
    <col min="3060" max="3060" width="5.7265625" customWidth="1"/>
    <col min="3061" max="3061" width="7.81640625" customWidth="1"/>
    <col min="3062" max="3062" width="8.453125" customWidth="1"/>
    <col min="3064" max="3064" width="10.453125" customWidth="1"/>
    <col min="3065" max="3065" width="11" customWidth="1"/>
    <col min="3066" max="3279" width="11.453125" customWidth="1"/>
    <col min="3280" max="3280" width="3.7265625" customWidth="1"/>
    <col min="3300" max="3300" width="2.1796875" customWidth="1"/>
    <col min="3302" max="3302" width="13" customWidth="1"/>
    <col min="3303" max="3303" width="12.54296875" customWidth="1"/>
    <col min="3304" max="3304" width="12.1796875" customWidth="1"/>
    <col min="3305" max="3305" width="13.54296875" bestFit="1" customWidth="1"/>
    <col min="3306" max="3306" width="12" bestFit="1" customWidth="1"/>
    <col min="3307" max="3307" width="12.26953125" customWidth="1"/>
    <col min="3308" max="3308" width="10.26953125" customWidth="1"/>
    <col min="3309" max="3309" width="3.81640625" customWidth="1"/>
    <col min="3310" max="3310" width="9.7265625" customWidth="1"/>
    <col min="3311" max="3311" width="15.1796875" customWidth="1"/>
    <col min="3312" max="3312" width="9.453125" customWidth="1"/>
    <col min="3313" max="3313" width="13.7265625" customWidth="1"/>
    <col min="3314" max="3314" width="9.26953125" customWidth="1"/>
    <col min="3315" max="3315" width="4.54296875" customWidth="1"/>
    <col min="3316" max="3316" width="5.7265625" customWidth="1"/>
    <col min="3317" max="3317" width="7.81640625" customWidth="1"/>
    <col min="3318" max="3318" width="8.453125" customWidth="1"/>
    <col min="3320" max="3320" width="10.453125" customWidth="1"/>
    <col min="3321" max="3321" width="11" customWidth="1"/>
    <col min="3322" max="3535" width="11.453125" customWidth="1"/>
    <col min="3536" max="3536" width="3.7265625" customWidth="1"/>
    <col min="3556" max="3556" width="2.1796875" customWidth="1"/>
    <col min="3558" max="3558" width="13" customWidth="1"/>
    <col min="3559" max="3559" width="12.54296875" customWidth="1"/>
    <col min="3560" max="3560" width="12.1796875" customWidth="1"/>
    <col min="3561" max="3561" width="13.54296875" bestFit="1" customWidth="1"/>
    <col min="3562" max="3562" width="12" bestFit="1" customWidth="1"/>
    <col min="3563" max="3563" width="12.26953125" customWidth="1"/>
    <col min="3564" max="3564" width="10.26953125" customWidth="1"/>
    <col min="3565" max="3565" width="3.81640625" customWidth="1"/>
    <col min="3566" max="3566" width="9.7265625" customWidth="1"/>
    <col min="3567" max="3567" width="15.1796875" customWidth="1"/>
    <col min="3568" max="3568" width="9.453125" customWidth="1"/>
    <col min="3569" max="3569" width="13.7265625" customWidth="1"/>
    <col min="3570" max="3570" width="9.26953125" customWidth="1"/>
    <col min="3571" max="3571" width="4.54296875" customWidth="1"/>
    <col min="3572" max="3572" width="5.7265625" customWidth="1"/>
    <col min="3573" max="3573" width="7.81640625" customWidth="1"/>
    <col min="3574" max="3574" width="8.453125" customWidth="1"/>
    <col min="3576" max="3576" width="10.453125" customWidth="1"/>
    <col min="3577" max="3577" width="11" customWidth="1"/>
    <col min="3578" max="3791" width="11.453125" customWidth="1"/>
    <col min="3792" max="3792" width="3.7265625" customWidth="1"/>
    <col min="3812" max="3812" width="2.1796875" customWidth="1"/>
    <col min="3814" max="3814" width="13" customWidth="1"/>
    <col min="3815" max="3815" width="12.54296875" customWidth="1"/>
    <col min="3816" max="3816" width="12.1796875" customWidth="1"/>
    <col min="3817" max="3817" width="13.54296875" bestFit="1" customWidth="1"/>
    <col min="3818" max="3818" width="12" bestFit="1" customWidth="1"/>
    <col min="3819" max="3819" width="12.26953125" customWidth="1"/>
    <col min="3820" max="3820" width="10.26953125" customWidth="1"/>
    <col min="3821" max="3821" width="3.81640625" customWidth="1"/>
    <col min="3822" max="3822" width="9.7265625" customWidth="1"/>
    <col min="3823" max="3823" width="15.1796875" customWidth="1"/>
    <col min="3824" max="3824" width="9.453125" customWidth="1"/>
    <col min="3825" max="3825" width="13.7265625" customWidth="1"/>
    <col min="3826" max="3826" width="9.26953125" customWidth="1"/>
    <col min="3827" max="3827" width="4.54296875" customWidth="1"/>
    <col min="3828" max="3828" width="5.7265625" customWidth="1"/>
    <col min="3829" max="3829" width="7.81640625" customWidth="1"/>
    <col min="3830" max="3830" width="8.453125" customWidth="1"/>
    <col min="3832" max="3832" width="10.453125" customWidth="1"/>
    <col min="3833" max="3833" width="11" customWidth="1"/>
    <col min="3834" max="4047" width="11.453125" customWidth="1"/>
    <col min="4048" max="4048" width="3.7265625" customWidth="1"/>
    <col min="4068" max="4068" width="2.1796875" customWidth="1"/>
    <col min="4070" max="4070" width="13" customWidth="1"/>
    <col min="4071" max="4071" width="12.54296875" customWidth="1"/>
    <col min="4072" max="4072" width="12.1796875" customWidth="1"/>
    <col min="4073" max="4073" width="13.54296875" bestFit="1" customWidth="1"/>
    <col min="4074" max="4074" width="12" bestFit="1" customWidth="1"/>
    <col min="4075" max="4075" width="12.26953125" customWidth="1"/>
    <col min="4076" max="4076" width="10.26953125" customWidth="1"/>
    <col min="4077" max="4077" width="3.81640625" customWidth="1"/>
    <col min="4078" max="4078" width="9.7265625" customWidth="1"/>
    <col min="4079" max="4079" width="15.1796875" customWidth="1"/>
    <col min="4080" max="4080" width="9.453125" customWidth="1"/>
    <col min="4081" max="4081" width="13.7265625" customWidth="1"/>
    <col min="4082" max="4082" width="9.26953125" customWidth="1"/>
    <col min="4083" max="4083" width="4.54296875" customWidth="1"/>
    <col min="4084" max="4084" width="5.7265625" customWidth="1"/>
    <col min="4085" max="4085" width="7.81640625" customWidth="1"/>
    <col min="4086" max="4086" width="8.453125" customWidth="1"/>
    <col min="4088" max="4088" width="10.453125" customWidth="1"/>
    <col min="4089" max="4089" width="11" customWidth="1"/>
    <col min="4090" max="4303" width="11.453125" customWidth="1"/>
    <col min="4304" max="4304" width="3.7265625" customWidth="1"/>
    <col min="4324" max="4324" width="2.1796875" customWidth="1"/>
    <col min="4326" max="4326" width="13" customWidth="1"/>
    <col min="4327" max="4327" width="12.54296875" customWidth="1"/>
    <col min="4328" max="4328" width="12.1796875" customWidth="1"/>
    <col min="4329" max="4329" width="13.54296875" bestFit="1" customWidth="1"/>
    <col min="4330" max="4330" width="12" bestFit="1" customWidth="1"/>
    <col min="4331" max="4331" width="12.26953125" customWidth="1"/>
    <col min="4332" max="4332" width="10.26953125" customWidth="1"/>
    <col min="4333" max="4333" width="3.81640625" customWidth="1"/>
    <col min="4334" max="4334" width="9.7265625" customWidth="1"/>
    <col min="4335" max="4335" width="15.1796875" customWidth="1"/>
    <col min="4336" max="4336" width="9.453125" customWidth="1"/>
    <col min="4337" max="4337" width="13.7265625" customWidth="1"/>
    <col min="4338" max="4338" width="9.26953125" customWidth="1"/>
    <col min="4339" max="4339" width="4.54296875" customWidth="1"/>
    <col min="4340" max="4340" width="5.7265625" customWidth="1"/>
    <col min="4341" max="4341" width="7.81640625" customWidth="1"/>
    <col min="4342" max="4342" width="8.453125" customWidth="1"/>
    <col min="4344" max="4344" width="10.453125" customWidth="1"/>
    <col min="4345" max="4345" width="11" customWidth="1"/>
    <col min="4346" max="4559" width="11.453125" customWidth="1"/>
    <col min="4560" max="4560" width="3.7265625" customWidth="1"/>
    <col min="4580" max="4580" width="2.1796875" customWidth="1"/>
    <col min="4582" max="4582" width="13" customWidth="1"/>
    <col min="4583" max="4583" width="12.54296875" customWidth="1"/>
    <col min="4584" max="4584" width="12.1796875" customWidth="1"/>
    <col min="4585" max="4585" width="13.54296875" bestFit="1" customWidth="1"/>
    <col min="4586" max="4586" width="12" bestFit="1" customWidth="1"/>
    <col min="4587" max="4587" width="12.26953125" customWidth="1"/>
    <col min="4588" max="4588" width="10.26953125" customWidth="1"/>
    <col min="4589" max="4589" width="3.81640625" customWidth="1"/>
    <col min="4590" max="4590" width="9.7265625" customWidth="1"/>
    <col min="4591" max="4591" width="15.1796875" customWidth="1"/>
    <col min="4592" max="4592" width="9.453125" customWidth="1"/>
    <col min="4593" max="4593" width="13.7265625" customWidth="1"/>
    <col min="4594" max="4594" width="9.26953125" customWidth="1"/>
    <col min="4595" max="4595" width="4.54296875" customWidth="1"/>
    <col min="4596" max="4596" width="5.7265625" customWidth="1"/>
    <col min="4597" max="4597" width="7.81640625" customWidth="1"/>
    <col min="4598" max="4598" width="8.453125" customWidth="1"/>
    <col min="4600" max="4600" width="10.453125" customWidth="1"/>
    <col min="4601" max="4601" width="11" customWidth="1"/>
    <col min="4602" max="4815" width="11.453125" customWidth="1"/>
    <col min="4816" max="4816" width="3.7265625" customWidth="1"/>
    <col min="4836" max="4836" width="2.1796875" customWidth="1"/>
    <col min="4838" max="4838" width="13" customWidth="1"/>
    <col min="4839" max="4839" width="12.54296875" customWidth="1"/>
    <col min="4840" max="4840" width="12.1796875" customWidth="1"/>
    <col min="4841" max="4841" width="13.54296875" bestFit="1" customWidth="1"/>
    <col min="4842" max="4842" width="12" bestFit="1" customWidth="1"/>
    <col min="4843" max="4843" width="12.26953125" customWidth="1"/>
    <col min="4844" max="4844" width="10.26953125" customWidth="1"/>
    <col min="4845" max="4845" width="3.81640625" customWidth="1"/>
    <col min="4846" max="4846" width="9.7265625" customWidth="1"/>
    <col min="4847" max="4847" width="15.1796875" customWidth="1"/>
    <col min="4848" max="4848" width="9.453125" customWidth="1"/>
    <col min="4849" max="4849" width="13.7265625" customWidth="1"/>
    <col min="4850" max="4850" width="9.26953125" customWidth="1"/>
    <col min="4851" max="4851" width="4.54296875" customWidth="1"/>
    <col min="4852" max="4852" width="5.7265625" customWidth="1"/>
    <col min="4853" max="4853" width="7.81640625" customWidth="1"/>
    <col min="4854" max="4854" width="8.453125" customWidth="1"/>
    <col min="4856" max="4856" width="10.453125" customWidth="1"/>
    <col min="4857" max="4857" width="11" customWidth="1"/>
    <col min="4858" max="5071" width="11.453125" customWidth="1"/>
    <col min="5072" max="5072" width="3.7265625" customWidth="1"/>
    <col min="5092" max="5092" width="2.1796875" customWidth="1"/>
    <col min="5094" max="5094" width="13" customWidth="1"/>
    <col min="5095" max="5095" width="12.54296875" customWidth="1"/>
    <col min="5096" max="5096" width="12.1796875" customWidth="1"/>
    <col min="5097" max="5097" width="13.54296875" bestFit="1" customWidth="1"/>
    <col min="5098" max="5098" width="12" bestFit="1" customWidth="1"/>
    <col min="5099" max="5099" width="12.26953125" customWidth="1"/>
    <col min="5100" max="5100" width="10.26953125" customWidth="1"/>
    <col min="5101" max="5101" width="3.81640625" customWidth="1"/>
    <col min="5102" max="5102" width="9.7265625" customWidth="1"/>
    <col min="5103" max="5103" width="15.1796875" customWidth="1"/>
    <col min="5104" max="5104" width="9.453125" customWidth="1"/>
    <col min="5105" max="5105" width="13.7265625" customWidth="1"/>
    <col min="5106" max="5106" width="9.26953125" customWidth="1"/>
    <col min="5107" max="5107" width="4.54296875" customWidth="1"/>
    <col min="5108" max="5108" width="5.7265625" customWidth="1"/>
    <col min="5109" max="5109" width="7.81640625" customWidth="1"/>
    <col min="5110" max="5110" width="8.453125" customWidth="1"/>
    <col min="5112" max="5112" width="10.453125" customWidth="1"/>
    <col min="5113" max="5113" width="11" customWidth="1"/>
    <col min="5114" max="5327" width="11.453125" customWidth="1"/>
    <col min="5328" max="5328" width="3.7265625" customWidth="1"/>
    <col min="5348" max="5348" width="2.1796875" customWidth="1"/>
    <col min="5350" max="5350" width="13" customWidth="1"/>
    <col min="5351" max="5351" width="12.54296875" customWidth="1"/>
    <col min="5352" max="5352" width="12.1796875" customWidth="1"/>
    <col min="5353" max="5353" width="13.54296875" bestFit="1" customWidth="1"/>
    <col min="5354" max="5354" width="12" bestFit="1" customWidth="1"/>
    <col min="5355" max="5355" width="12.26953125" customWidth="1"/>
    <col min="5356" max="5356" width="10.26953125" customWidth="1"/>
    <col min="5357" max="5357" width="3.81640625" customWidth="1"/>
    <col min="5358" max="5358" width="9.7265625" customWidth="1"/>
    <col min="5359" max="5359" width="15.1796875" customWidth="1"/>
    <col min="5360" max="5360" width="9.453125" customWidth="1"/>
    <col min="5361" max="5361" width="13.7265625" customWidth="1"/>
    <col min="5362" max="5362" width="9.26953125" customWidth="1"/>
    <col min="5363" max="5363" width="4.54296875" customWidth="1"/>
    <col min="5364" max="5364" width="5.7265625" customWidth="1"/>
    <col min="5365" max="5365" width="7.81640625" customWidth="1"/>
    <col min="5366" max="5366" width="8.453125" customWidth="1"/>
    <col min="5368" max="5368" width="10.453125" customWidth="1"/>
    <col min="5369" max="5369" width="11" customWidth="1"/>
    <col min="5370" max="5583" width="11.453125" customWidth="1"/>
    <col min="5584" max="5584" width="3.7265625" customWidth="1"/>
    <col min="5604" max="5604" width="2.1796875" customWidth="1"/>
    <col min="5606" max="5606" width="13" customWidth="1"/>
    <col min="5607" max="5607" width="12.54296875" customWidth="1"/>
    <col min="5608" max="5608" width="12.1796875" customWidth="1"/>
    <col min="5609" max="5609" width="13.54296875" bestFit="1" customWidth="1"/>
    <col min="5610" max="5610" width="12" bestFit="1" customWidth="1"/>
    <col min="5611" max="5611" width="12.26953125" customWidth="1"/>
    <col min="5612" max="5612" width="10.26953125" customWidth="1"/>
    <col min="5613" max="5613" width="3.81640625" customWidth="1"/>
    <col min="5614" max="5614" width="9.7265625" customWidth="1"/>
    <col min="5615" max="5615" width="15.1796875" customWidth="1"/>
    <col min="5616" max="5616" width="9.453125" customWidth="1"/>
    <col min="5617" max="5617" width="13.7265625" customWidth="1"/>
    <col min="5618" max="5618" width="9.26953125" customWidth="1"/>
    <col min="5619" max="5619" width="4.54296875" customWidth="1"/>
    <col min="5620" max="5620" width="5.7265625" customWidth="1"/>
    <col min="5621" max="5621" width="7.81640625" customWidth="1"/>
    <col min="5622" max="5622" width="8.453125" customWidth="1"/>
    <col min="5624" max="5624" width="10.453125" customWidth="1"/>
    <col min="5625" max="5625" width="11" customWidth="1"/>
    <col min="5626" max="5839" width="11.453125" customWidth="1"/>
    <col min="5840" max="5840" width="3.7265625" customWidth="1"/>
    <col min="5860" max="5860" width="2.1796875" customWidth="1"/>
    <col min="5862" max="5862" width="13" customWidth="1"/>
    <col min="5863" max="5863" width="12.54296875" customWidth="1"/>
    <col min="5864" max="5864" width="12.1796875" customWidth="1"/>
    <col min="5865" max="5865" width="13.54296875" bestFit="1" customWidth="1"/>
    <col min="5866" max="5866" width="12" bestFit="1" customWidth="1"/>
    <col min="5867" max="5867" width="12.26953125" customWidth="1"/>
    <col min="5868" max="5868" width="10.26953125" customWidth="1"/>
    <col min="5869" max="5869" width="3.81640625" customWidth="1"/>
    <col min="5870" max="5870" width="9.7265625" customWidth="1"/>
    <col min="5871" max="5871" width="15.1796875" customWidth="1"/>
    <col min="5872" max="5872" width="9.453125" customWidth="1"/>
    <col min="5873" max="5873" width="13.7265625" customWidth="1"/>
    <col min="5874" max="5874" width="9.26953125" customWidth="1"/>
    <col min="5875" max="5875" width="4.54296875" customWidth="1"/>
    <col min="5876" max="5876" width="5.7265625" customWidth="1"/>
    <col min="5877" max="5877" width="7.81640625" customWidth="1"/>
    <col min="5878" max="5878" width="8.453125" customWidth="1"/>
    <col min="5880" max="5880" width="10.453125" customWidth="1"/>
    <col min="5881" max="5881" width="11" customWidth="1"/>
    <col min="5882" max="6095" width="11.453125" customWidth="1"/>
    <col min="6096" max="6096" width="3.7265625" customWidth="1"/>
    <col min="6116" max="6116" width="2.1796875" customWidth="1"/>
    <col min="6118" max="6118" width="13" customWidth="1"/>
    <col min="6119" max="6119" width="12.54296875" customWidth="1"/>
    <col min="6120" max="6120" width="12.1796875" customWidth="1"/>
    <col min="6121" max="6121" width="13.54296875" bestFit="1" customWidth="1"/>
    <col min="6122" max="6122" width="12" bestFit="1" customWidth="1"/>
    <col min="6123" max="6123" width="12.26953125" customWidth="1"/>
    <col min="6124" max="6124" width="10.26953125" customWidth="1"/>
    <col min="6125" max="6125" width="3.81640625" customWidth="1"/>
    <col min="6126" max="6126" width="9.7265625" customWidth="1"/>
    <col min="6127" max="6127" width="15.1796875" customWidth="1"/>
    <col min="6128" max="6128" width="9.453125" customWidth="1"/>
    <col min="6129" max="6129" width="13.7265625" customWidth="1"/>
    <col min="6130" max="6130" width="9.26953125" customWidth="1"/>
    <col min="6131" max="6131" width="4.54296875" customWidth="1"/>
    <col min="6132" max="6132" width="5.7265625" customWidth="1"/>
    <col min="6133" max="6133" width="7.81640625" customWidth="1"/>
    <col min="6134" max="6134" width="8.453125" customWidth="1"/>
    <col min="6136" max="6136" width="10.453125" customWidth="1"/>
    <col min="6137" max="6137" width="11" customWidth="1"/>
    <col min="6138" max="6351" width="11.453125" customWidth="1"/>
    <col min="6352" max="6352" width="3.7265625" customWidth="1"/>
    <col min="6372" max="6372" width="2.1796875" customWidth="1"/>
    <col min="6374" max="6374" width="13" customWidth="1"/>
    <col min="6375" max="6375" width="12.54296875" customWidth="1"/>
    <col min="6376" max="6376" width="12.1796875" customWidth="1"/>
    <col min="6377" max="6377" width="13.54296875" bestFit="1" customWidth="1"/>
    <col min="6378" max="6378" width="12" bestFit="1" customWidth="1"/>
    <col min="6379" max="6379" width="12.26953125" customWidth="1"/>
    <col min="6380" max="6380" width="10.26953125" customWidth="1"/>
    <col min="6381" max="6381" width="3.81640625" customWidth="1"/>
    <col min="6382" max="6382" width="9.7265625" customWidth="1"/>
    <col min="6383" max="6383" width="15.1796875" customWidth="1"/>
    <col min="6384" max="6384" width="9.453125" customWidth="1"/>
    <col min="6385" max="6385" width="13.7265625" customWidth="1"/>
    <col min="6386" max="6386" width="9.26953125" customWidth="1"/>
    <col min="6387" max="6387" width="4.54296875" customWidth="1"/>
    <col min="6388" max="6388" width="5.7265625" customWidth="1"/>
    <col min="6389" max="6389" width="7.81640625" customWidth="1"/>
    <col min="6390" max="6390" width="8.453125" customWidth="1"/>
    <col min="6392" max="6392" width="10.453125" customWidth="1"/>
    <col min="6393" max="6393" width="11" customWidth="1"/>
    <col min="6394" max="6607" width="11.453125" customWidth="1"/>
    <col min="6608" max="6608" width="3.7265625" customWidth="1"/>
    <col min="6628" max="6628" width="2.1796875" customWidth="1"/>
    <col min="6630" max="6630" width="13" customWidth="1"/>
    <col min="6631" max="6631" width="12.54296875" customWidth="1"/>
    <col min="6632" max="6632" width="12.1796875" customWidth="1"/>
    <col min="6633" max="6633" width="13.54296875" bestFit="1" customWidth="1"/>
    <col min="6634" max="6634" width="12" bestFit="1" customWidth="1"/>
    <col min="6635" max="6635" width="12.26953125" customWidth="1"/>
    <col min="6636" max="6636" width="10.26953125" customWidth="1"/>
    <col min="6637" max="6637" width="3.81640625" customWidth="1"/>
    <col min="6638" max="6638" width="9.7265625" customWidth="1"/>
    <col min="6639" max="6639" width="15.1796875" customWidth="1"/>
    <col min="6640" max="6640" width="9.453125" customWidth="1"/>
    <col min="6641" max="6641" width="13.7265625" customWidth="1"/>
    <col min="6642" max="6642" width="9.26953125" customWidth="1"/>
    <col min="6643" max="6643" width="4.54296875" customWidth="1"/>
    <col min="6644" max="6644" width="5.7265625" customWidth="1"/>
    <col min="6645" max="6645" width="7.81640625" customWidth="1"/>
    <col min="6646" max="6646" width="8.453125" customWidth="1"/>
    <col min="6648" max="6648" width="10.453125" customWidth="1"/>
    <col min="6649" max="6649" width="11" customWidth="1"/>
    <col min="6650" max="6863" width="11.453125" customWidth="1"/>
    <col min="6864" max="6864" width="3.7265625" customWidth="1"/>
    <col min="6884" max="6884" width="2.1796875" customWidth="1"/>
    <col min="6886" max="6886" width="13" customWidth="1"/>
    <col min="6887" max="6887" width="12.54296875" customWidth="1"/>
    <col min="6888" max="6888" width="12.1796875" customWidth="1"/>
    <col min="6889" max="6889" width="13.54296875" bestFit="1" customWidth="1"/>
    <col min="6890" max="6890" width="12" bestFit="1" customWidth="1"/>
    <col min="6891" max="6891" width="12.26953125" customWidth="1"/>
    <col min="6892" max="6892" width="10.26953125" customWidth="1"/>
    <col min="6893" max="6893" width="3.81640625" customWidth="1"/>
    <col min="6894" max="6894" width="9.7265625" customWidth="1"/>
    <col min="6895" max="6895" width="15.1796875" customWidth="1"/>
    <col min="6896" max="6896" width="9.453125" customWidth="1"/>
    <col min="6897" max="6897" width="13.7265625" customWidth="1"/>
    <col min="6898" max="6898" width="9.26953125" customWidth="1"/>
    <col min="6899" max="6899" width="4.54296875" customWidth="1"/>
    <col min="6900" max="6900" width="5.7265625" customWidth="1"/>
    <col min="6901" max="6901" width="7.81640625" customWidth="1"/>
    <col min="6902" max="6902" width="8.453125" customWidth="1"/>
    <col min="6904" max="6904" width="10.453125" customWidth="1"/>
    <col min="6905" max="6905" width="11" customWidth="1"/>
    <col min="6906" max="7119" width="11.453125" customWidth="1"/>
    <col min="7120" max="7120" width="3.7265625" customWidth="1"/>
    <col min="7140" max="7140" width="2.1796875" customWidth="1"/>
    <col min="7142" max="7142" width="13" customWidth="1"/>
    <col min="7143" max="7143" width="12.54296875" customWidth="1"/>
    <col min="7144" max="7144" width="12.1796875" customWidth="1"/>
    <col min="7145" max="7145" width="13.54296875" bestFit="1" customWidth="1"/>
    <col min="7146" max="7146" width="12" bestFit="1" customWidth="1"/>
    <col min="7147" max="7147" width="12.26953125" customWidth="1"/>
    <col min="7148" max="7148" width="10.26953125" customWidth="1"/>
    <col min="7149" max="7149" width="3.81640625" customWidth="1"/>
    <col min="7150" max="7150" width="9.7265625" customWidth="1"/>
    <col min="7151" max="7151" width="15.1796875" customWidth="1"/>
    <col min="7152" max="7152" width="9.453125" customWidth="1"/>
    <col min="7153" max="7153" width="13.7265625" customWidth="1"/>
    <col min="7154" max="7154" width="9.26953125" customWidth="1"/>
    <col min="7155" max="7155" width="4.54296875" customWidth="1"/>
    <col min="7156" max="7156" width="5.7265625" customWidth="1"/>
    <col min="7157" max="7157" width="7.81640625" customWidth="1"/>
    <col min="7158" max="7158" width="8.453125" customWidth="1"/>
    <col min="7160" max="7160" width="10.453125" customWidth="1"/>
    <col min="7161" max="7161" width="11" customWidth="1"/>
    <col min="7162" max="7375" width="11.453125" customWidth="1"/>
    <col min="7376" max="7376" width="3.7265625" customWidth="1"/>
    <col min="7396" max="7396" width="2.1796875" customWidth="1"/>
    <col min="7398" max="7398" width="13" customWidth="1"/>
    <col min="7399" max="7399" width="12.54296875" customWidth="1"/>
    <col min="7400" max="7400" width="12.1796875" customWidth="1"/>
    <col min="7401" max="7401" width="13.54296875" bestFit="1" customWidth="1"/>
    <col min="7402" max="7402" width="12" bestFit="1" customWidth="1"/>
    <col min="7403" max="7403" width="12.26953125" customWidth="1"/>
    <col min="7404" max="7404" width="10.26953125" customWidth="1"/>
    <col min="7405" max="7405" width="3.81640625" customWidth="1"/>
    <col min="7406" max="7406" width="9.7265625" customWidth="1"/>
    <col min="7407" max="7407" width="15.1796875" customWidth="1"/>
    <col min="7408" max="7408" width="9.453125" customWidth="1"/>
    <col min="7409" max="7409" width="13.7265625" customWidth="1"/>
    <col min="7410" max="7410" width="9.26953125" customWidth="1"/>
    <col min="7411" max="7411" width="4.54296875" customWidth="1"/>
    <col min="7412" max="7412" width="5.7265625" customWidth="1"/>
    <col min="7413" max="7413" width="7.81640625" customWidth="1"/>
    <col min="7414" max="7414" width="8.453125" customWidth="1"/>
    <col min="7416" max="7416" width="10.453125" customWidth="1"/>
    <col min="7417" max="7417" width="11" customWidth="1"/>
    <col min="7418" max="7631" width="11.453125" customWidth="1"/>
    <col min="7632" max="7632" width="3.7265625" customWidth="1"/>
    <col min="7652" max="7652" width="2.1796875" customWidth="1"/>
    <col min="7654" max="7654" width="13" customWidth="1"/>
    <col min="7655" max="7655" width="12.54296875" customWidth="1"/>
    <col min="7656" max="7656" width="12.1796875" customWidth="1"/>
    <col min="7657" max="7657" width="13.54296875" bestFit="1" customWidth="1"/>
    <col min="7658" max="7658" width="12" bestFit="1" customWidth="1"/>
    <col min="7659" max="7659" width="12.26953125" customWidth="1"/>
    <col min="7660" max="7660" width="10.26953125" customWidth="1"/>
    <col min="7661" max="7661" width="3.81640625" customWidth="1"/>
    <col min="7662" max="7662" width="9.7265625" customWidth="1"/>
    <col min="7663" max="7663" width="15.1796875" customWidth="1"/>
    <col min="7664" max="7664" width="9.453125" customWidth="1"/>
    <col min="7665" max="7665" width="13.7265625" customWidth="1"/>
    <col min="7666" max="7666" width="9.26953125" customWidth="1"/>
    <col min="7667" max="7667" width="4.54296875" customWidth="1"/>
    <col min="7668" max="7668" width="5.7265625" customWidth="1"/>
    <col min="7669" max="7669" width="7.81640625" customWidth="1"/>
    <col min="7670" max="7670" width="8.453125" customWidth="1"/>
    <col min="7672" max="7672" width="10.453125" customWidth="1"/>
    <col min="7673" max="7673" width="11" customWidth="1"/>
    <col min="7674" max="7887" width="11.453125" customWidth="1"/>
    <col min="7888" max="7888" width="3.7265625" customWidth="1"/>
    <col min="7908" max="7908" width="2.1796875" customWidth="1"/>
    <col min="7910" max="7910" width="13" customWidth="1"/>
    <col min="7911" max="7911" width="12.54296875" customWidth="1"/>
    <col min="7912" max="7912" width="12.1796875" customWidth="1"/>
    <col min="7913" max="7913" width="13.54296875" bestFit="1" customWidth="1"/>
    <col min="7914" max="7914" width="12" bestFit="1" customWidth="1"/>
    <col min="7915" max="7915" width="12.26953125" customWidth="1"/>
    <col min="7916" max="7916" width="10.26953125" customWidth="1"/>
    <col min="7917" max="7917" width="3.81640625" customWidth="1"/>
    <col min="7918" max="7918" width="9.7265625" customWidth="1"/>
    <col min="7919" max="7919" width="15.1796875" customWidth="1"/>
    <col min="7920" max="7920" width="9.453125" customWidth="1"/>
    <col min="7921" max="7921" width="13.7265625" customWidth="1"/>
    <col min="7922" max="7922" width="9.26953125" customWidth="1"/>
    <col min="7923" max="7923" width="4.54296875" customWidth="1"/>
    <col min="7924" max="7924" width="5.7265625" customWidth="1"/>
    <col min="7925" max="7925" width="7.81640625" customWidth="1"/>
    <col min="7926" max="7926" width="8.453125" customWidth="1"/>
    <col min="7928" max="7928" width="10.453125" customWidth="1"/>
    <col min="7929" max="7929" width="11" customWidth="1"/>
    <col min="7930" max="8143" width="11.453125" customWidth="1"/>
    <col min="8144" max="8144" width="3.7265625" customWidth="1"/>
    <col min="8164" max="8164" width="2.1796875" customWidth="1"/>
    <col min="8166" max="8166" width="13" customWidth="1"/>
    <col min="8167" max="8167" width="12.54296875" customWidth="1"/>
    <col min="8168" max="8168" width="12.1796875" customWidth="1"/>
    <col min="8169" max="8169" width="13.54296875" bestFit="1" customWidth="1"/>
    <col min="8170" max="8170" width="12" bestFit="1" customWidth="1"/>
    <col min="8171" max="8171" width="12.26953125" customWidth="1"/>
    <col min="8172" max="8172" width="10.26953125" customWidth="1"/>
    <col min="8173" max="8173" width="3.81640625" customWidth="1"/>
    <col min="8174" max="8174" width="9.7265625" customWidth="1"/>
    <col min="8175" max="8175" width="15.1796875" customWidth="1"/>
    <col min="8176" max="8176" width="9.453125" customWidth="1"/>
    <col min="8177" max="8177" width="13.7265625" customWidth="1"/>
    <col min="8178" max="8178" width="9.26953125" customWidth="1"/>
    <col min="8179" max="8179" width="4.54296875" customWidth="1"/>
    <col min="8180" max="8180" width="5.7265625" customWidth="1"/>
    <col min="8181" max="8181" width="7.81640625" customWidth="1"/>
    <col min="8182" max="8182" width="8.453125" customWidth="1"/>
    <col min="8184" max="8184" width="10.453125" customWidth="1"/>
    <col min="8185" max="8185" width="11" customWidth="1"/>
    <col min="8186" max="8399" width="11.453125" customWidth="1"/>
    <col min="8400" max="8400" width="3.7265625" customWidth="1"/>
    <col min="8420" max="8420" width="2.1796875" customWidth="1"/>
    <col min="8422" max="8422" width="13" customWidth="1"/>
    <col min="8423" max="8423" width="12.54296875" customWidth="1"/>
    <col min="8424" max="8424" width="12.1796875" customWidth="1"/>
    <col min="8425" max="8425" width="13.54296875" bestFit="1" customWidth="1"/>
    <col min="8426" max="8426" width="12" bestFit="1" customWidth="1"/>
    <col min="8427" max="8427" width="12.26953125" customWidth="1"/>
    <col min="8428" max="8428" width="10.26953125" customWidth="1"/>
    <col min="8429" max="8429" width="3.81640625" customWidth="1"/>
    <col min="8430" max="8430" width="9.7265625" customWidth="1"/>
    <col min="8431" max="8431" width="15.1796875" customWidth="1"/>
    <col min="8432" max="8432" width="9.453125" customWidth="1"/>
    <col min="8433" max="8433" width="13.7265625" customWidth="1"/>
    <col min="8434" max="8434" width="9.26953125" customWidth="1"/>
    <col min="8435" max="8435" width="4.54296875" customWidth="1"/>
    <col min="8436" max="8436" width="5.7265625" customWidth="1"/>
    <col min="8437" max="8437" width="7.81640625" customWidth="1"/>
    <col min="8438" max="8438" width="8.453125" customWidth="1"/>
    <col min="8440" max="8440" width="10.453125" customWidth="1"/>
    <col min="8441" max="8441" width="11" customWidth="1"/>
    <col min="8442" max="8655" width="11.453125" customWidth="1"/>
    <col min="8656" max="8656" width="3.7265625" customWidth="1"/>
    <col min="8676" max="8676" width="2.1796875" customWidth="1"/>
    <col min="8678" max="8678" width="13" customWidth="1"/>
    <col min="8679" max="8679" width="12.54296875" customWidth="1"/>
    <col min="8680" max="8680" width="12.1796875" customWidth="1"/>
    <col min="8681" max="8681" width="13.54296875" bestFit="1" customWidth="1"/>
    <col min="8682" max="8682" width="12" bestFit="1" customWidth="1"/>
    <col min="8683" max="8683" width="12.26953125" customWidth="1"/>
    <col min="8684" max="8684" width="10.26953125" customWidth="1"/>
    <col min="8685" max="8685" width="3.81640625" customWidth="1"/>
    <col min="8686" max="8686" width="9.7265625" customWidth="1"/>
    <col min="8687" max="8687" width="15.1796875" customWidth="1"/>
    <col min="8688" max="8688" width="9.453125" customWidth="1"/>
    <col min="8689" max="8689" width="13.7265625" customWidth="1"/>
    <col min="8690" max="8690" width="9.26953125" customWidth="1"/>
    <col min="8691" max="8691" width="4.54296875" customWidth="1"/>
    <col min="8692" max="8692" width="5.7265625" customWidth="1"/>
    <col min="8693" max="8693" width="7.81640625" customWidth="1"/>
    <col min="8694" max="8694" width="8.453125" customWidth="1"/>
    <col min="8696" max="8696" width="10.453125" customWidth="1"/>
    <col min="8697" max="8697" width="11" customWidth="1"/>
    <col min="8698" max="8911" width="11.453125" customWidth="1"/>
    <col min="8912" max="8912" width="3.7265625" customWidth="1"/>
    <col min="8932" max="8932" width="2.1796875" customWidth="1"/>
    <col min="8934" max="8934" width="13" customWidth="1"/>
    <col min="8935" max="8935" width="12.54296875" customWidth="1"/>
    <col min="8936" max="8936" width="12.1796875" customWidth="1"/>
    <col min="8937" max="8937" width="13.54296875" bestFit="1" customWidth="1"/>
    <col min="8938" max="8938" width="12" bestFit="1" customWidth="1"/>
    <col min="8939" max="8939" width="12.26953125" customWidth="1"/>
    <col min="8940" max="8940" width="10.26953125" customWidth="1"/>
    <col min="8941" max="8941" width="3.81640625" customWidth="1"/>
    <col min="8942" max="8942" width="9.7265625" customWidth="1"/>
    <col min="8943" max="8943" width="15.1796875" customWidth="1"/>
    <col min="8944" max="8944" width="9.453125" customWidth="1"/>
    <col min="8945" max="8945" width="13.7265625" customWidth="1"/>
    <col min="8946" max="8946" width="9.26953125" customWidth="1"/>
    <col min="8947" max="8947" width="4.54296875" customWidth="1"/>
    <col min="8948" max="8948" width="5.7265625" customWidth="1"/>
    <col min="8949" max="8949" width="7.81640625" customWidth="1"/>
    <col min="8950" max="8950" width="8.453125" customWidth="1"/>
    <col min="8952" max="8952" width="10.453125" customWidth="1"/>
    <col min="8953" max="8953" width="11" customWidth="1"/>
    <col min="8954" max="9167" width="11.453125" customWidth="1"/>
    <col min="9168" max="9168" width="3.7265625" customWidth="1"/>
    <col min="9188" max="9188" width="2.1796875" customWidth="1"/>
    <col min="9190" max="9190" width="13" customWidth="1"/>
    <col min="9191" max="9191" width="12.54296875" customWidth="1"/>
    <col min="9192" max="9192" width="12.1796875" customWidth="1"/>
    <col min="9193" max="9193" width="13.54296875" bestFit="1" customWidth="1"/>
    <col min="9194" max="9194" width="12" bestFit="1" customWidth="1"/>
    <col min="9195" max="9195" width="12.26953125" customWidth="1"/>
    <col min="9196" max="9196" width="10.26953125" customWidth="1"/>
    <col min="9197" max="9197" width="3.81640625" customWidth="1"/>
    <col min="9198" max="9198" width="9.7265625" customWidth="1"/>
    <col min="9199" max="9199" width="15.1796875" customWidth="1"/>
    <col min="9200" max="9200" width="9.453125" customWidth="1"/>
    <col min="9201" max="9201" width="13.7265625" customWidth="1"/>
    <col min="9202" max="9202" width="9.26953125" customWidth="1"/>
    <col min="9203" max="9203" width="4.54296875" customWidth="1"/>
    <col min="9204" max="9204" width="5.7265625" customWidth="1"/>
    <col min="9205" max="9205" width="7.81640625" customWidth="1"/>
    <col min="9206" max="9206" width="8.453125" customWidth="1"/>
    <col min="9208" max="9208" width="10.453125" customWidth="1"/>
    <col min="9209" max="9209" width="11" customWidth="1"/>
    <col min="9210" max="9423" width="11.453125" customWidth="1"/>
    <col min="9424" max="9424" width="3.7265625" customWidth="1"/>
    <col min="9444" max="9444" width="2.1796875" customWidth="1"/>
    <col min="9446" max="9446" width="13" customWidth="1"/>
    <col min="9447" max="9447" width="12.54296875" customWidth="1"/>
    <col min="9448" max="9448" width="12.1796875" customWidth="1"/>
    <col min="9449" max="9449" width="13.54296875" bestFit="1" customWidth="1"/>
    <col min="9450" max="9450" width="12" bestFit="1" customWidth="1"/>
    <col min="9451" max="9451" width="12.26953125" customWidth="1"/>
    <col min="9452" max="9452" width="10.26953125" customWidth="1"/>
    <col min="9453" max="9453" width="3.81640625" customWidth="1"/>
    <col min="9454" max="9454" width="9.7265625" customWidth="1"/>
    <col min="9455" max="9455" width="15.1796875" customWidth="1"/>
    <col min="9456" max="9456" width="9.453125" customWidth="1"/>
    <col min="9457" max="9457" width="13.7265625" customWidth="1"/>
    <col min="9458" max="9458" width="9.26953125" customWidth="1"/>
    <col min="9459" max="9459" width="4.54296875" customWidth="1"/>
    <col min="9460" max="9460" width="5.7265625" customWidth="1"/>
    <col min="9461" max="9461" width="7.81640625" customWidth="1"/>
    <col min="9462" max="9462" width="8.453125" customWidth="1"/>
    <col min="9464" max="9464" width="10.453125" customWidth="1"/>
    <col min="9465" max="9465" width="11" customWidth="1"/>
    <col min="9466" max="9679" width="11.453125" customWidth="1"/>
    <col min="9680" max="9680" width="3.7265625" customWidth="1"/>
    <col min="9700" max="9700" width="2.1796875" customWidth="1"/>
    <col min="9702" max="9702" width="13" customWidth="1"/>
    <col min="9703" max="9703" width="12.54296875" customWidth="1"/>
    <col min="9704" max="9704" width="12.1796875" customWidth="1"/>
    <col min="9705" max="9705" width="13.54296875" bestFit="1" customWidth="1"/>
    <col min="9706" max="9706" width="12" bestFit="1" customWidth="1"/>
    <col min="9707" max="9707" width="12.26953125" customWidth="1"/>
    <col min="9708" max="9708" width="10.26953125" customWidth="1"/>
    <col min="9709" max="9709" width="3.81640625" customWidth="1"/>
    <col min="9710" max="9710" width="9.7265625" customWidth="1"/>
    <col min="9711" max="9711" width="15.1796875" customWidth="1"/>
    <col min="9712" max="9712" width="9.453125" customWidth="1"/>
    <col min="9713" max="9713" width="13.7265625" customWidth="1"/>
    <col min="9714" max="9714" width="9.26953125" customWidth="1"/>
    <col min="9715" max="9715" width="4.54296875" customWidth="1"/>
    <col min="9716" max="9716" width="5.7265625" customWidth="1"/>
    <col min="9717" max="9717" width="7.81640625" customWidth="1"/>
    <col min="9718" max="9718" width="8.453125" customWidth="1"/>
    <col min="9720" max="9720" width="10.453125" customWidth="1"/>
    <col min="9721" max="9721" width="11" customWidth="1"/>
    <col min="9722" max="9935" width="11.453125" customWidth="1"/>
    <col min="9936" max="9936" width="3.7265625" customWidth="1"/>
    <col min="9956" max="9956" width="2.1796875" customWidth="1"/>
    <col min="9958" max="9958" width="13" customWidth="1"/>
    <col min="9959" max="9959" width="12.54296875" customWidth="1"/>
    <col min="9960" max="9960" width="12.1796875" customWidth="1"/>
    <col min="9961" max="9961" width="13.54296875" bestFit="1" customWidth="1"/>
    <col min="9962" max="9962" width="12" bestFit="1" customWidth="1"/>
    <col min="9963" max="9963" width="12.26953125" customWidth="1"/>
    <col min="9964" max="9964" width="10.26953125" customWidth="1"/>
    <col min="9965" max="9965" width="3.81640625" customWidth="1"/>
    <col min="9966" max="9966" width="9.7265625" customWidth="1"/>
    <col min="9967" max="9967" width="15.1796875" customWidth="1"/>
    <col min="9968" max="9968" width="9.453125" customWidth="1"/>
    <col min="9969" max="9969" width="13.7265625" customWidth="1"/>
    <col min="9970" max="9970" width="9.26953125" customWidth="1"/>
    <col min="9971" max="9971" width="4.54296875" customWidth="1"/>
    <col min="9972" max="9972" width="5.7265625" customWidth="1"/>
    <col min="9973" max="9973" width="7.81640625" customWidth="1"/>
    <col min="9974" max="9974" width="8.453125" customWidth="1"/>
    <col min="9976" max="9976" width="10.453125" customWidth="1"/>
    <col min="9977" max="9977" width="11" customWidth="1"/>
    <col min="9978" max="10191" width="11.453125" customWidth="1"/>
    <col min="10192" max="10192" width="3.7265625" customWidth="1"/>
    <col min="10212" max="10212" width="2.1796875" customWidth="1"/>
    <col min="10214" max="10214" width="13" customWidth="1"/>
    <col min="10215" max="10215" width="12.54296875" customWidth="1"/>
    <col min="10216" max="10216" width="12.1796875" customWidth="1"/>
    <col min="10217" max="10217" width="13.54296875" bestFit="1" customWidth="1"/>
    <col min="10218" max="10218" width="12" bestFit="1" customWidth="1"/>
    <col min="10219" max="10219" width="12.26953125" customWidth="1"/>
    <col min="10220" max="10220" width="10.26953125" customWidth="1"/>
    <col min="10221" max="10221" width="3.81640625" customWidth="1"/>
    <col min="10222" max="10222" width="9.7265625" customWidth="1"/>
    <col min="10223" max="10223" width="15.1796875" customWidth="1"/>
    <col min="10224" max="10224" width="9.453125" customWidth="1"/>
    <col min="10225" max="10225" width="13.7265625" customWidth="1"/>
    <col min="10226" max="10226" width="9.26953125" customWidth="1"/>
    <col min="10227" max="10227" width="4.54296875" customWidth="1"/>
    <col min="10228" max="10228" width="5.7265625" customWidth="1"/>
    <col min="10229" max="10229" width="7.81640625" customWidth="1"/>
    <col min="10230" max="10230" width="8.453125" customWidth="1"/>
    <col min="10232" max="10232" width="10.453125" customWidth="1"/>
    <col min="10233" max="10233" width="11" customWidth="1"/>
    <col min="10234" max="10447" width="11.453125" customWidth="1"/>
    <col min="10448" max="10448" width="3.7265625" customWidth="1"/>
    <col min="10468" max="10468" width="2.1796875" customWidth="1"/>
    <col min="10470" max="10470" width="13" customWidth="1"/>
    <col min="10471" max="10471" width="12.54296875" customWidth="1"/>
    <col min="10472" max="10472" width="12.1796875" customWidth="1"/>
    <col min="10473" max="10473" width="13.54296875" bestFit="1" customWidth="1"/>
    <col min="10474" max="10474" width="12" bestFit="1" customWidth="1"/>
    <col min="10475" max="10475" width="12.26953125" customWidth="1"/>
    <col min="10476" max="10476" width="10.26953125" customWidth="1"/>
    <col min="10477" max="10477" width="3.81640625" customWidth="1"/>
    <col min="10478" max="10478" width="9.7265625" customWidth="1"/>
    <col min="10479" max="10479" width="15.1796875" customWidth="1"/>
    <col min="10480" max="10480" width="9.453125" customWidth="1"/>
    <col min="10481" max="10481" width="13.7265625" customWidth="1"/>
    <col min="10482" max="10482" width="9.26953125" customWidth="1"/>
    <col min="10483" max="10483" width="4.54296875" customWidth="1"/>
    <col min="10484" max="10484" width="5.7265625" customWidth="1"/>
    <col min="10485" max="10485" width="7.81640625" customWidth="1"/>
    <col min="10486" max="10486" width="8.453125" customWidth="1"/>
    <col min="10488" max="10488" width="10.453125" customWidth="1"/>
    <col min="10489" max="10489" width="11" customWidth="1"/>
    <col min="10490" max="10703" width="11.453125" customWidth="1"/>
    <col min="10704" max="10704" width="3.7265625" customWidth="1"/>
    <col min="10724" max="10724" width="2.1796875" customWidth="1"/>
    <col min="10726" max="10726" width="13" customWidth="1"/>
    <col min="10727" max="10727" width="12.54296875" customWidth="1"/>
    <col min="10728" max="10728" width="12.1796875" customWidth="1"/>
    <col min="10729" max="10729" width="13.54296875" bestFit="1" customWidth="1"/>
    <col min="10730" max="10730" width="12" bestFit="1" customWidth="1"/>
    <col min="10731" max="10731" width="12.26953125" customWidth="1"/>
    <col min="10732" max="10732" width="10.26953125" customWidth="1"/>
    <col min="10733" max="10733" width="3.81640625" customWidth="1"/>
    <col min="10734" max="10734" width="9.7265625" customWidth="1"/>
    <col min="10735" max="10735" width="15.1796875" customWidth="1"/>
    <col min="10736" max="10736" width="9.453125" customWidth="1"/>
    <col min="10737" max="10737" width="13.7265625" customWidth="1"/>
    <col min="10738" max="10738" width="9.26953125" customWidth="1"/>
    <col min="10739" max="10739" width="4.54296875" customWidth="1"/>
    <col min="10740" max="10740" width="5.7265625" customWidth="1"/>
    <col min="10741" max="10741" width="7.81640625" customWidth="1"/>
    <col min="10742" max="10742" width="8.453125" customWidth="1"/>
    <col min="10744" max="10744" width="10.453125" customWidth="1"/>
    <col min="10745" max="10745" width="11" customWidth="1"/>
    <col min="10746" max="10959" width="11.453125" customWidth="1"/>
    <col min="10960" max="10960" width="3.7265625" customWidth="1"/>
    <col min="10980" max="10980" width="2.1796875" customWidth="1"/>
    <col min="10982" max="10982" width="13" customWidth="1"/>
    <col min="10983" max="10983" width="12.54296875" customWidth="1"/>
    <col min="10984" max="10984" width="12.1796875" customWidth="1"/>
    <col min="10985" max="10985" width="13.54296875" bestFit="1" customWidth="1"/>
    <col min="10986" max="10986" width="12" bestFit="1" customWidth="1"/>
    <col min="10987" max="10987" width="12.26953125" customWidth="1"/>
    <col min="10988" max="10988" width="10.26953125" customWidth="1"/>
    <col min="10989" max="10989" width="3.81640625" customWidth="1"/>
    <col min="10990" max="10990" width="9.7265625" customWidth="1"/>
    <col min="10991" max="10991" width="15.1796875" customWidth="1"/>
    <col min="10992" max="10992" width="9.453125" customWidth="1"/>
    <col min="10993" max="10993" width="13.7265625" customWidth="1"/>
    <col min="10994" max="10994" width="9.26953125" customWidth="1"/>
    <col min="10995" max="10995" width="4.54296875" customWidth="1"/>
    <col min="10996" max="10996" width="5.7265625" customWidth="1"/>
    <col min="10997" max="10997" width="7.81640625" customWidth="1"/>
    <col min="10998" max="10998" width="8.453125" customWidth="1"/>
    <col min="11000" max="11000" width="10.453125" customWidth="1"/>
    <col min="11001" max="11001" width="11" customWidth="1"/>
    <col min="11002" max="11215" width="11.453125" customWidth="1"/>
    <col min="11216" max="11216" width="3.7265625" customWidth="1"/>
    <col min="11236" max="11236" width="2.1796875" customWidth="1"/>
    <col min="11238" max="11238" width="13" customWidth="1"/>
    <col min="11239" max="11239" width="12.54296875" customWidth="1"/>
    <col min="11240" max="11240" width="12.1796875" customWidth="1"/>
    <col min="11241" max="11241" width="13.54296875" bestFit="1" customWidth="1"/>
    <col min="11242" max="11242" width="12" bestFit="1" customWidth="1"/>
    <col min="11243" max="11243" width="12.26953125" customWidth="1"/>
    <col min="11244" max="11244" width="10.26953125" customWidth="1"/>
    <col min="11245" max="11245" width="3.81640625" customWidth="1"/>
    <col min="11246" max="11246" width="9.7265625" customWidth="1"/>
    <col min="11247" max="11247" width="15.1796875" customWidth="1"/>
    <col min="11248" max="11248" width="9.453125" customWidth="1"/>
    <col min="11249" max="11249" width="13.7265625" customWidth="1"/>
    <col min="11250" max="11250" width="9.26953125" customWidth="1"/>
    <col min="11251" max="11251" width="4.54296875" customWidth="1"/>
    <col min="11252" max="11252" width="5.7265625" customWidth="1"/>
    <col min="11253" max="11253" width="7.81640625" customWidth="1"/>
    <col min="11254" max="11254" width="8.453125" customWidth="1"/>
    <col min="11256" max="11256" width="10.453125" customWidth="1"/>
    <col min="11257" max="11257" width="11" customWidth="1"/>
    <col min="11258" max="11471" width="11.453125" customWidth="1"/>
    <col min="11472" max="11472" width="3.7265625" customWidth="1"/>
    <col min="11492" max="11492" width="2.1796875" customWidth="1"/>
    <col min="11494" max="11494" width="13" customWidth="1"/>
    <col min="11495" max="11495" width="12.54296875" customWidth="1"/>
    <col min="11496" max="11496" width="12.1796875" customWidth="1"/>
    <col min="11497" max="11497" width="13.54296875" bestFit="1" customWidth="1"/>
    <col min="11498" max="11498" width="12" bestFit="1" customWidth="1"/>
    <col min="11499" max="11499" width="12.26953125" customWidth="1"/>
    <col min="11500" max="11500" width="10.26953125" customWidth="1"/>
    <col min="11501" max="11501" width="3.81640625" customWidth="1"/>
    <col min="11502" max="11502" width="9.7265625" customWidth="1"/>
    <col min="11503" max="11503" width="15.1796875" customWidth="1"/>
    <col min="11504" max="11504" width="9.453125" customWidth="1"/>
    <col min="11505" max="11505" width="13.7265625" customWidth="1"/>
    <col min="11506" max="11506" width="9.26953125" customWidth="1"/>
    <col min="11507" max="11507" width="4.54296875" customWidth="1"/>
    <col min="11508" max="11508" width="5.7265625" customWidth="1"/>
    <col min="11509" max="11509" width="7.81640625" customWidth="1"/>
    <col min="11510" max="11510" width="8.453125" customWidth="1"/>
    <col min="11512" max="11512" width="10.453125" customWidth="1"/>
    <col min="11513" max="11513" width="11" customWidth="1"/>
    <col min="11514" max="11727" width="11.453125" customWidth="1"/>
    <col min="11728" max="11728" width="3.7265625" customWidth="1"/>
    <col min="11748" max="11748" width="2.1796875" customWidth="1"/>
    <col min="11750" max="11750" width="13" customWidth="1"/>
    <col min="11751" max="11751" width="12.54296875" customWidth="1"/>
    <col min="11752" max="11752" width="12.1796875" customWidth="1"/>
    <col min="11753" max="11753" width="13.54296875" bestFit="1" customWidth="1"/>
    <col min="11754" max="11754" width="12" bestFit="1" customWidth="1"/>
    <col min="11755" max="11755" width="12.26953125" customWidth="1"/>
    <col min="11756" max="11756" width="10.26953125" customWidth="1"/>
    <col min="11757" max="11757" width="3.81640625" customWidth="1"/>
    <col min="11758" max="11758" width="9.7265625" customWidth="1"/>
    <col min="11759" max="11759" width="15.1796875" customWidth="1"/>
    <col min="11760" max="11760" width="9.453125" customWidth="1"/>
    <col min="11761" max="11761" width="13.7265625" customWidth="1"/>
    <col min="11762" max="11762" width="9.26953125" customWidth="1"/>
    <col min="11763" max="11763" width="4.54296875" customWidth="1"/>
    <col min="11764" max="11764" width="5.7265625" customWidth="1"/>
    <col min="11765" max="11765" width="7.81640625" customWidth="1"/>
    <col min="11766" max="11766" width="8.453125" customWidth="1"/>
    <col min="11768" max="11768" width="10.453125" customWidth="1"/>
    <col min="11769" max="11769" width="11" customWidth="1"/>
    <col min="11770" max="11983" width="11.453125" customWidth="1"/>
    <col min="11984" max="11984" width="3.7265625" customWidth="1"/>
    <col min="12004" max="12004" width="2.1796875" customWidth="1"/>
    <col min="12006" max="12006" width="13" customWidth="1"/>
    <col min="12007" max="12007" width="12.54296875" customWidth="1"/>
    <col min="12008" max="12008" width="12.1796875" customWidth="1"/>
    <col min="12009" max="12009" width="13.54296875" bestFit="1" customWidth="1"/>
    <col min="12010" max="12010" width="12" bestFit="1" customWidth="1"/>
    <col min="12011" max="12011" width="12.26953125" customWidth="1"/>
    <col min="12012" max="12012" width="10.26953125" customWidth="1"/>
    <col min="12013" max="12013" width="3.81640625" customWidth="1"/>
    <col min="12014" max="12014" width="9.7265625" customWidth="1"/>
    <col min="12015" max="12015" width="15.1796875" customWidth="1"/>
    <col min="12016" max="12016" width="9.453125" customWidth="1"/>
    <col min="12017" max="12017" width="13.7265625" customWidth="1"/>
    <col min="12018" max="12018" width="9.26953125" customWidth="1"/>
    <col min="12019" max="12019" width="4.54296875" customWidth="1"/>
    <col min="12020" max="12020" width="5.7265625" customWidth="1"/>
    <col min="12021" max="12021" width="7.81640625" customWidth="1"/>
    <col min="12022" max="12022" width="8.453125" customWidth="1"/>
    <col min="12024" max="12024" width="10.453125" customWidth="1"/>
    <col min="12025" max="12025" width="11" customWidth="1"/>
    <col min="12026" max="12239" width="11.453125" customWidth="1"/>
    <col min="12240" max="12240" width="3.7265625" customWidth="1"/>
    <col min="12260" max="12260" width="2.1796875" customWidth="1"/>
    <col min="12262" max="12262" width="13" customWidth="1"/>
    <col min="12263" max="12263" width="12.54296875" customWidth="1"/>
    <col min="12264" max="12264" width="12.1796875" customWidth="1"/>
    <col min="12265" max="12265" width="13.54296875" bestFit="1" customWidth="1"/>
    <col min="12266" max="12266" width="12" bestFit="1" customWidth="1"/>
    <col min="12267" max="12267" width="12.26953125" customWidth="1"/>
    <col min="12268" max="12268" width="10.26953125" customWidth="1"/>
    <col min="12269" max="12269" width="3.81640625" customWidth="1"/>
    <col min="12270" max="12270" width="9.7265625" customWidth="1"/>
    <col min="12271" max="12271" width="15.1796875" customWidth="1"/>
    <col min="12272" max="12272" width="9.453125" customWidth="1"/>
    <col min="12273" max="12273" width="13.7265625" customWidth="1"/>
    <col min="12274" max="12274" width="9.26953125" customWidth="1"/>
    <col min="12275" max="12275" width="4.54296875" customWidth="1"/>
    <col min="12276" max="12276" width="5.7265625" customWidth="1"/>
    <col min="12277" max="12277" width="7.81640625" customWidth="1"/>
    <col min="12278" max="12278" width="8.453125" customWidth="1"/>
    <col min="12280" max="12280" width="10.453125" customWidth="1"/>
    <col min="12281" max="12281" width="11" customWidth="1"/>
    <col min="12282" max="12495" width="11.453125" customWidth="1"/>
    <col min="12496" max="12496" width="3.7265625" customWidth="1"/>
    <col min="12516" max="12516" width="2.1796875" customWidth="1"/>
    <col min="12518" max="12518" width="13" customWidth="1"/>
    <col min="12519" max="12519" width="12.54296875" customWidth="1"/>
    <col min="12520" max="12520" width="12.1796875" customWidth="1"/>
    <col min="12521" max="12521" width="13.54296875" bestFit="1" customWidth="1"/>
    <col min="12522" max="12522" width="12" bestFit="1" customWidth="1"/>
    <col min="12523" max="12523" width="12.26953125" customWidth="1"/>
    <col min="12524" max="12524" width="10.26953125" customWidth="1"/>
    <col min="12525" max="12525" width="3.81640625" customWidth="1"/>
    <col min="12526" max="12526" width="9.7265625" customWidth="1"/>
    <col min="12527" max="12527" width="15.1796875" customWidth="1"/>
    <col min="12528" max="12528" width="9.453125" customWidth="1"/>
    <col min="12529" max="12529" width="13.7265625" customWidth="1"/>
    <col min="12530" max="12530" width="9.26953125" customWidth="1"/>
    <col min="12531" max="12531" width="4.54296875" customWidth="1"/>
    <col min="12532" max="12532" width="5.7265625" customWidth="1"/>
    <col min="12533" max="12533" width="7.81640625" customWidth="1"/>
    <col min="12534" max="12534" width="8.453125" customWidth="1"/>
    <col min="12536" max="12536" width="10.453125" customWidth="1"/>
    <col min="12537" max="12537" width="11" customWidth="1"/>
    <col min="12538" max="12751" width="11.453125" customWidth="1"/>
    <col min="12752" max="12752" width="3.7265625" customWidth="1"/>
    <col min="12772" max="12772" width="2.1796875" customWidth="1"/>
    <col min="12774" max="12774" width="13" customWidth="1"/>
    <col min="12775" max="12775" width="12.54296875" customWidth="1"/>
    <col min="12776" max="12776" width="12.1796875" customWidth="1"/>
    <col min="12777" max="12777" width="13.54296875" bestFit="1" customWidth="1"/>
    <col min="12778" max="12778" width="12" bestFit="1" customWidth="1"/>
    <col min="12779" max="12779" width="12.26953125" customWidth="1"/>
    <col min="12780" max="12780" width="10.26953125" customWidth="1"/>
    <col min="12781" max="12781" width="3.81640625" customWidth="1"/>
    <col min="12782" max="12782" width="9.7265625" customWidth="1"/>
    <col min="12783" max="12783" width="15.1796875" customWidth="1"/>
    <col min="12784" max="12784" width="9.453125" customWidth="1"/>
    <col min="12785" max="12785" width="13.7265625" customWidth="1"/>
    <col min="12786" max="12786" width="9.26953125" customWidth="1"/>
    <col min="12787" max="12787" width="4.54296875" customWidth="1"/>
    <col min="12788" max="12788" width="5.7265625" customWidth="1"/>
    <col min="12789" max="12789" width="7.81640625" customWidth="1"/>
    <col min="12790" max="12790" width="8.453125" customWidth="1"/>
    <col min="12792" max="12792" width="10.453125" customWidth="1"/>
    <col min="12793" max="12793" width="11" customWidth="1"/>
    <col min="12794" max="13007" width="11.453125" customWidth="1"/>
    <col min="13008" max="13008" width="3.7265625" customWidth="1"/>
    <col min="13028" max="13028" width="2.1796875" customWidth="1"/>
    <col min="13030" max="13030" width="13" customWidth="1"/>
    <col min="13031" max="13031" width="12.54296875" customWidth="1"/>
    <col min="13032" max="13032" width="12.1796875" customWidth="1"/>
    <col min="13033" max="13033" width="13.54296875" bestFit="1" customWidth="1"/>
    <col min="13034" max="13034" width="12" bestFit="1" customWidth="1"/>
    <col min="13035" max="13035" width="12.26953125" customWidth="1"/>
    <col min="13036" max="13036" width="10.26953125" customWidth="1"/>
    <col min="13037" max="13037" width="3.81640625" customWidth="1"/>
    <col min="13038" max="13038" width="9.7265625" customWidth="1"/>
    <col min="13039" max="13039" width="15.1796875" customWidth="1"/>
    <col min="13040" max="13040" width="9.453125" customWidth="1"/>
    <col min="13041" max="13041" width="13.7265625" customWidth="1"/>
    <col min="13042" max="13042" width="9.26953125" customWidth="1"/>
    <col min="13043" max="13043" width="4.54296875" customWidth="1"/>
    <col min="13044" max="13044" width="5.7265625" customWidth="1"/>
    <col min="13045" max="13045" width="7.81640625" customWidth="1"/>
    <col min="13046" max="13046" width="8.453125" customWidth="1"/>
    <col min="13048" max="13048" width="10.453125" customWidth="1"/>
    <col min="13049" max="13049" width="11" customWidth="1"/>
    <col min="13050" max="13263" width="11.453125" customWidth="1"/>
    <col min="13264" max="13264" width="3.7265625" customWidth="1"/>
    <col min="13284" max="13284" width="2.1796875" customWidth="1"/>
    <col min="13286" max="13286" width="13" customWidth="1"/>
    <col min="13287" max="13287" width="12.54296875" customWidth="1"/>
    <col min="13288" max="13288" width="12.1796875" customWidth="1"/>
    <col min="13289" max="13289" width="13.54296875" bestFit="1" customWidth="1"/>
    <col min="13290" max="13290" width="12" bestFit="1" customWidth="1"/>
    <col min="13291" max="13291" width="12.26953125" customWidth="1"/>
    <col min="13292" max="13292" width="10.26953125" customWidth="1"/>
    <col min="13293" max="13293" width="3.81640625" customWidth="1"/>
    <col min="13294" max="13294" width="9.7265625" customWidth="1"/>
    <col min="13295" max="13295" width="15.1796875" customWidth="1"/>
    <col min="13296" max="13296" width="9.453125" customWidth="1"/>
    <col min="13297" max="13297" width="13.7265625" customWidth="1"/>
    <col min="13298" max="13298" width="9.26953125" customWidth="1"/>
    <col min="13299" max="13299" width="4.54296875" customWidth="1"/>
    <col min="13300" max="13300" width="5.7265625" customWidth="1"/>
    <col min="13301" max="13301" width="7.81640625" customWidth="1"/>
    <col min="13302" max="13302" width="8.453125" customWidth="1"/>
    <col min="13304" max="13304" width="10.453125" customWidth="1"/>
    <col min="13305" max="13305" width="11" customWidth="1"/>
    <col min="13306" max="13519" width="11.453125" customWidth="1"/>
    <col min="13520" max="13520" width="3.7265625" customWidth="1"/>
    <col min="13540" max="13540" width="2.1796875" customWidth="1"/>
    <col min="13542" max="13542" width="13" customWidth="1"/>
    <col min="13543" max="13543" width="12.54296875" customWidth="1"/>
    <col min="13544" max="13544" width="12.1796875" customWidth="1"/>
    <col min="13545" max="13545" width="13.54296875" bestFit="1" customWidth="1"/>
    <col min="13546" max="13546" width="12" bestFit="1" customWidth="1"/>
    <col min="13547" max="13547" width="12.26953125" customWidth="1"/>
    <col min="13548" max="13548" width="10.26953125" customWidth="1"/>
    <col min="13549" max="13549" width="3.81640625" customWidth="1"/>
    <col min="13550" max="13550" width="9.7265625" customWidth="1"/>
    <col min="13551" max="13551" width="15.1796875" customWidth="1"/>
    <col min="13552" max="13552" width="9.453125" customWidth="1"/>
    <col min="13553" max="13553" width="13.7265625" customWidth="1"/>
    <col min="13554" max="13554" width="9.26953125" customWidth="1"/>
    <col min="13555" max="13555" width="4.54296875" customWidth="1"/>
    <col min="13556" max="13556" width="5.7265625" customWidth="1"/>
    <col min="13557" max="13557" width="7.81640625" customWidth="1"/>
    <col min="13558" max="13558" width="8.453125" customWidth="1"/>
    <col min="13560" max="13560" width="10.453125" customWidth="1"/>
    <col min="13561" max="13561" width="11" customWidth="1"/>
    <col min="13562" max="13775" width="11.453125" customWidth="1"/>
    <col min="13776" max="13776" width="3.7265625" customWidth="1"/>
    <col min="13796" max="13796" width="2.1796875" customWidth="1"/>
    <col min="13798" max="13798" width="13" customWidth="1"/>
    <col min="13799" max="13799" width="12.54296875" customWidth="1"/>
    <col min="13800" max="13800" width="12.1796875" customWidth="1"/>
    <col min="13801" max="13801" width="13.54296875" bestFit="1" customWidth="1"/>
    <col min="13802" max="13802" width="12" bestFit="1" customWidth="1"/>
    <col min="13803" max="13803" width="12.26953125" customWidth="1"/>
    <col min="13804" max="13804" width="10.26953125" customWidth="1"/>
    <col min="13805" max="13805" width="3.81640625" customWidth="1"/>
    <col min="13806" max="13806" width="9.7265625" customWidth="1"/>
    <col min="13807" max="13807" width="15.1796875" customWidth="1"/>
    <col min="13808" max="13808" width="9.453125" customWidth="1"/>
    <col min="13809" max="13809" width="13.7265625" customWidth="1"/>
    <col min="13810" max="13810" width="9.26953125" customWidth="1"/>
    <col min="13811" max="13811" width="4.54296875" customWidth="1"/>
    <col min="13812" max="13812" width="5.7265625" customWidth="1"/>
    <col min="13813" max="13813" width="7.81640625" customWidth="1"/>
    <col min="13814" max="13814" width="8.453125" customWidth="1"/>
    <col min="13816" max="13816" width="10.453125" customWidth="1"/>
    <col min="13817" max="13817" width="11" customWidth="1"/>
    <col min="13818" max="14031" width="11.453125" customWidth="1"/>
    <col min="14032" max="14032" width="3.7265625" customWidth="1"/>
    <col min="14052" max="14052" width="2.1796875" customWidth="1"/>
    <col min="14054" max="14054" width="13" customWidth="1"/>
    <col min="14055" max="14055" width="12.54296875" customWidth="1"/>
    <col min="14056" max="14056" width="12.1796875" customWidth="1"/>
    <col min="14057" max="14057" width="13.54296875" bestFit="1" customWidth="1"/>
    <col min="14058" max="14058" width="12" bestFit="1" customWidth="1"/>
    <col min="14059" max="14059" width="12.26953125" customWidth="1"/>
    <col min="14060" max="14060" width="10.26953125" customWidth="1"/>
    <col min="14061" max="14061" width="3.81640625" customWidth="1"/>
    <col min="14062" max="14062" width="9.7265625" customWidth="1"/>
    <col min="14063" max="14063" width="15.1796875" customWidth="1"/>
    <col min="14064" max="14064" width="9.453125" customWidth="1"/>
    <col min="14065" max="14065" width="13.7265625" customWidth="1"/>
    <col min="14066" max="14066" width="9.26953125" customWidth="1"/>
    <col min="14067" max="14067" width="4.54296875" customWidth="1"/>
    <col min="14068" max="14068" width="5.7265625" customWidth="1"/>
    <col min="14069" max="14069" width="7.81640625" customWidth="1"/>
    <col min="14070" max="14070" width="8.453125" customWidth="1"/>
    <col min="14072" max="14072" width="10.453125" customWidth="1"/>
    <col min="14073" max="14073" width="11" customWidth="1"/>
    <col min="14074" max="14287" width="11.453125" customWidth="1"/>
    <col min="14288" max="14288" width="3.7265625" customWidth="1"/>
    <col min="14308" max="14308" width="2.1796875" customWidth="1"/>
    <col min="14310" max="14310" width="13" customWidth="1"/>
    <col min="14311" max="14311" width="12.54296875" customWidth="1"/>
    <col min="14312" max="14312" width="12.1796875" customWidth="1"/>
    <col min="14313" max="14313" width="13.54296875" bestFit="1" customWidth="1"/>
    <col min="14314" max="14314" width="12" bestFit="1" customWidth="1"/>
    <col min="14315" max="14315" width="12.26953125" customWidth="1"/>
    <col min="14316" max="14316" width="10.26953125" customWidth="1"/>
    <col min="14317" max="14317" width="3.81640625" customWidth="1"/>
    <col min="14318" max="14318" width="9.7265625" customWidth="1"/>
    <col min="14319" max="14319" width="15.1796875" customWidth="1"/>
    <col min="14320" max="14320" width="9.453125" customWidth="1"/>
    <col min="14321" max="14321" width="13.7265625" customWidth="1"/>
    <col min="14322" max="14322" width="9.26953125" customWidth="1"/>
    <col min="14323" max="14323" width="4.54296875" customWidth="1"/>
    <col min="14324" max="14324" width="5.7265625" customWidth="1"/>
    <col min="14325" max="14325" width="7.81640625" customWidth="1"/>
    <col min="14326" max="14326" width="8.453125" customWidth="1"/>
    <col min="14328" max="14328" width="10.453125" customWidth="1"/>
    <col min="14329" max="14329" width="11" customWidth="1"/>
    <col min="14330" max="14543" width="11.453125" customWidth="1"/>
    <col min="14544" max="14544" width="3.7265625" customWidth="1"/>
    <col min="14564" max="14564" width="2.1796875" customWidth="1"/>
    <col min="14566" max="14566" width="13" customWidth="1"/>
    <col min="14567" max="14567" width="12.54296875" customWidth="1"/>
    <col min="14568" max="14568" width="12.1796875" customWidth="1"/>
    <col min="14569" max="14569" width="13.54296875" bestFit="1" customWidth="1"/>
    <col min="14570" max="14570" width="12" bestFit="1" customWidth="1"/>
    <col min="14571" max="14571" width="12.26953125" customWidth="1"/>
    <col min="14572" max="14572" width="10.26953125" customWidth="1"/>
    <col min="14573" max="14573" width="3.81640625" customWidth="1"/>
    <col min="14574" max="14574" width="9.7265625" customWidth="1"/>
    <col min="14575" max="14575" width="15.1796875" customWidth="1"/>
    <col min="14576" max="14576" width="9.453125" customWidth="1"/>
    <col min="14577" max="14577" width="13.7265625" customWidth="1"/>
    <col min="14578" max="14578" width="9.26953125" customWidth="1"/>
    <col min="14579" max="14579" width="4.54296875" customWidth="1"/>
    <col min="14580" max="14580" width="5.7265625" customWidth="1"/>
    <col min="14581" max="14581" width="7.81640625" customWidth="1"/>
    <col min="14582" max="14582" width="8.453125" customWidth="1"/>
    <col min="14584" max="14584" width="10.453125" customWidth="1"/>
    <col min="14585" max="14585" width="11" customWidth="1"/>
    <col min="14586" max="14799" width="11.453125" customWidth="1"/>
    <col min="14800" max="14800" width="3.7265625" customWidth="1"/>
    <col min="14820" max="14820" width="2.1796875" customWidth="1"/>
    <col min="14822" max="14822" width="13" customWidth="1"/>
    <col min="14823" max="14823" width="12.54296875" customWidth="1"/>
    <col min="14824" max="14824" width="12.1796875" customWidth="1"/>
    <col min="14825" max="14825" width="13.54296875" bestFit="1" customWidth="1"/>
    <col min="14826" max="14826" width="12" bestFit="1" customWidth="1"/>
    <col min="14827" max="14827" width="12.26953125" customWidth="1"/>
    <col min="14828" max="14828" width="10.26953125" customWidth="1"/>
    <col min="14829" max="14829" width="3.81640625" customWidth="1"/>
    <col min="14830" max="14830" width="9.7265625" customWidth="1"/>
    <col min="14831" max="14831" width="15.1796875" customWidth="1"/>
    <col min="14832" max="14832" width="9.453125" customWidth="1"/>
    <col min="14833" max="14833" width="13.7265625" customWidth="1"/>
    <col min="14834" max="14834" width="9.26953125" customWidth="1"/>
    <col min="14835" max="14835" width="4.54296875" customWidth="1"/>
    <col min="14836" max="14836" width="5.7265625" customWidth="1"/>
    <col min="14837" max="14837" width="7.81640625" customWidth="1"/>
    <col min="14838" max="14838" width="8.453125" customWidth="1"/>
    <col min="14840" max="14840" width="10.453125" customWidth="1"/>
    <col min="14841" max="14841" width="11" customWidth="1"/>
    <col min="14842" max="15055" width="11.453125" customWidth="1"/>
    <col min="15056" max="15056" width="3.7265625" customWidth="1"/>
    <col min="15076" max="15076" width="2.1796875" customWidth="1"/>
    <col min="15078" max="15078" width="13" customWidth="1"/>
    <col min="15079" max="15079" width="12.54296875" customWidth="1"/>
    <col min="15080" max="15080" width="12.1796875" customWidth="1"/>
    <col min="15081" max="15081" width="13.54296875" bestFit="1" customWidth="1"/>
    <col min="15082" max="15082" width="12" bestFit="1" customWidth="1"/>
    <col min="15083" max="15083" width="12.26953125" customWidth="1"/>
    <col min="15084" max="15084" width="10.26953125" customWidth="1"/>
    <col min="15085" max="15085" width="3.81640625" customWidth="1"/>
    <col min="15086" max="15086" width="9.7265625" customWidth="1"/>
    <col min="15087" max="15087" width="15.1796875" customWidth="1"/>
    <col min="15088" max="15088" width="9.453125" customWidth="1"/>
    <col min="15089" max="15089" width="13.7265625" customWidth="1"/>
    <col min="15090" max="15090" width="9.26953125" customWidth="1"/>
    <col min="15091" max="15091" width="4.54296875" customWidth="1"/>
    <col min="15092" max="15092" width="5.7265625" customWidth="1"/>
    <col min="15093" max="15093" width="7.81640625" customWidth="1"/>
    <col min="15094" max="15094" width="8.453125" customWidth="1"/>
    <col min="15096" max="15096" width="10.453125" customWidth="1"/>
    <col min="15097" max="15097" width="11" customWidth="1"/>
    <col min="15098" max="15311" width="11.453125" customWidth="1"/>
    <col min="15312" max="15312" width="3.7265625" customWidth="1"/>
    <col min="15332" max="15332" width="2.1796875" customWidth="1"/>
    <col min="15334" max="15334" width="13" customWidth="1"/>
    <col min="15335" max="15335" width="12.54296875" customWidth="1"/>
    <col min="15336" max="15336" width="12.1796875" customWidth="1"/>
    <col min="15337" max="15337" width="13.54296875" bestFit="1" customWidth="1"/>
    <col min="15338" max="15338" width="12" bestFit="1" customWidth="1"/>
    <col min="15339" max="15339" width="12.26953125" customWidth="1"/>
    <col min="15340" max="15340" width="10.26953125" customWidth="1"/>
    <col min="15341" max="15341" width="3.81640625" customWidth="1"/>
    <col min="15342" max="15342" width="9.7265625" customWidth="1"/>
    <col min="15343" max="15343" width="15.1796875" customWidth="1"/>
    <col min="15344" max="15344" width="9.453125" customWidth="1"/>
    <col min="15345" max="15345" width="13.7265625" customWidth="1"/>
    <col min="15346" max="15346" width="9.26953125" customWidth="1"/>
    <col min="15347" max="15347" width="4.54296875" customWidth="1"/>
    <col min="15348" max="15348" width="5.7265625" customWidth="1"/>
    <col min="15349" max="15349" width="7.81640625" customWidth="1"/>
    <col min="15350" max="15350" width="8.453125" customWidth="1"/>
    <col min="15352" max="15352" width="10.453125" customWidth="1"/>
    <col min="15353" max="15353" width="11" customWidth="1"/>
    <col min="15354" max="15567" width="11.453125" customWidth="1"/>
    <col min="15568" max="15568" width="3.7265625" customWidth="1"/>
    <col min="15588" max="15588" width="2.1796875" customWidth="1"/>
    <col min="15590" max="15590" width="13" customWidth="1"/>
    <col min="15591" max="15591" width="12.54296875" customWidth="1"/>
    <col min="15592" max="15592" width="12.1796875" customWidth="1"/>
    <col min="15593" max="15593" width="13.54296875" bestFit="1" customWidth="1"/>
    <col min="15594" max="15594" width="12" bestFit="1" customWidth="1"/>
    <col min="15595" max="15595" width="12.26953125" customWidth="1"/>
    <col min="15596" max="15596" width="10.26953125" customWidth="1"/>
    <col min="15597" max="15597" width="3.81640625" customWidth="1"/>
    <col min="15598" max="15598" width="9.7265625" customWidth="1"/>
    <col min="15599" max="15599" width="15.1796875" customWidth="1"/>
    <col min="15600" max="15600" width="9.453125" customWidth="1"/>
    <col min="15601" max="15601" width="13.7265625" customWidth="1"/>
    <col min="15602" max="15602" width="9.26953125" customWidth="1"/>
    <col min="15603" max="15603" width="4.54296875" customWidth="1"/>
    <col min="15604" max="15604" width="5.7265625" customWidth="1"/>
    <col min="15605" max="15605" width="7.81640625" customWidth="1"/>
    <col min="15606" max="15606" width="8.453125" customWidth="1"/>
    <col min="15608" max="15608" width="10.453125" customWidth="1"/>
    <col min="15609" max="15609" width="11" customWidth="1"/>
    <col min="15610" max="15823" width="11.453125" customWidth="1"/>
    <col min="15824" max="15824" width="3.7265625" customWidth="1"/>
    <col min="15844" max="15844" width="2.1796875" customWidth="1"/>
    <col min="15846" max="15846" width="13" customWidth="1"/>
    <col min="15847" max="15847" width="12.54296875" customWidth="1"/>
    <col min="15848" max="15848" width="12.1796875" customWidth="1"/>
    <col min="15849" max="15849" width="13.54296875" bestFit="1" customWidth="1"/>
    <col min="15850" max="15850" width="12" bestFit="1" customWidth="1"/>
    <col min="15851" max="15851" width="12.26953125" customWidth="1"/>
    <col min="15852" max="15852" width="10.26953125" customWidth="1"/>
    <col min="15853" max="15853" width="3.81640625" customWidth="1"/>
    <col min="15854" max="15854" width="9.7265625" customWidth="1"/>
    <col min="15855" max="15855" width="15.1796875" customWidth="1"/>
    <col min="15856" max="15856" width="9.453125" customWidth="1"/>
    <col min="15857" max="15857" width="13.7265625" customWidth="1"/>
    <col min="15858" max="15858" width="9.26953125" customWidth="1"/>
    <col min="15859" max="15859" width="4.54296875" customWidth="1"/>
    <col min="15860" max="15860" width="5.7265625" customWidth="1"/>
    <col min="15861" max="15861" width="7.81640625" customWidth="1"/>
    <col min="15862" max="15862" width="8.453125" customWidth="1"/>
    <col min="15864" max="15864" width="10.453125" customWidth="1"/>
    <col min="15865" max="15865" width="11" customWidth="1"/>
    <col min="15866" max="16079" width="11.453125" customWidth="1"/>
    <col min="16080" max="16080" width="3.7265625" customWidth="1"/>
    <col min="16100" max="16100" width="2.1796875" customWidth="1"/>
    <col min="16102" max="16102" width="13" customWidth="1"/>
    <col min="16103" max="16103" width="12.54296875" customWidth="1"/>
    <col min="16104" max="16104" width="12.1796875" customWidth="1"/>
    <col min="16105" max="16105" width="13.54296875" bestFit="1" customWidth="1"/>
    <col min="16106" max="16106" width="12" bestFit="1" customWidth="1"/>
    <col min="16107" max="16107" width="12.26953125" customWidth="1"/>
    <col min="16108" max="16108" width="10.26953125" customWidth="1"/>
    <col min="16109" max="16109" width="3.81640625" customWidth="1"/>
    <col min="16110" max="16110" width="9.7265625" customWidth="1"/>
    <col min="16111" max="16111" width="15.1796875" customWidth="1"/>
    <col min="16112" max="16112" width="9.453125" customWidth="1"/>
    <col min="16113" max="16113" width="13.7265625" customWidth="1"/>
    <col min="16114" max="16114" width="9.26953125" customWidth="1"/>
    <col min="16115" max="16115" width="4.54296875" customWidth="1"/>
    <col min="16116" max="16116" width="5.7265625" customWidth="1"/>
    <col min="16117" max="16117" width="7.81640625" customWidth="1"/>
    <col min="16118" max="16118" width="8.453125" customWidth="1"/>
    <col min="16120" max="16120" width="10.453125" customWidth="1"/>
    <col min="16121" max="16121" width="11" customWidth="1"/>
    <col min="16122" max="16335" width="11.453125" customWidth="1"/>
    <col min="16336" max="16336" width="3.7265625" customWidth="1"/>
  </cols>
  <sheetData>
    <row r="1" spans="3:13">
      <c r="C1" s="119" t="s">
        <v>2180</v>
      </c>
      <c r="D1" s="119"/>
      <c r="E1" s="119"/>
      <c r="F1" s="415">
        <v>45016</v>
      </c>
    </row>
    <row r="2" spans="3:13">
      <c r="C2" t="s">
        <v>2273</v>
      </c>
    </row>
    <row r="3" spans="3:13" ht="26.25" customHeight="1">
      <c r="C3" s="1042" t="s">
        <v>2187</v>
      </c>
      <c r="D3" s="1042"/>
      <c r="E3" s="129" t="s">
        <v>2188</v>
      </c>
      <c r="F3" s="129" t="s">
        <v>18</v>
      </c>
      <c r="G3" s="129" t="s">
        <v>2189</v>
      </c>
      <c r="H3" s="129" t="s">
        <v>20</v>
      </c>
      <c r="I3" s="129" t="s">
        <v>21</v>
      </c>
      <c r="J3" s="130" t="s">
        <v>22</v>
      </c>
    </row>
    <row r="4" spans="3:13" ht="34.5" customHeight="1">
      <c r="C4" s="1043" t="s">
        <v>2274</v>
      </c>
      <c r="D4" s="1043"/>
      <c r="E4" s="38" t="s">
        <v>2275</v>
      </c>
      <c r="F4" s="482">
        <v>67522.100000000006</v>
      </c>
      <c r="G4" s="49">
        <f>+F4*$C$52</f>
        <v>2402131118.1080003</v>
      </c>
      <c r="H4" s="48">
        <v>96460.15</v>
      </c>
      <c r="I4" s="50">
        <f>+H4*$C$52</f>
        <v>3431616137.1220002</v>
      </c>
      <c r="J4" s="25">
        <v>42641</v>
      </c>
      <c r="K4" t="s">
        <v>2276</v>
      </c>
      <c r="L4" s="483" t="s">
        <v>2553</v>
      </c>
    </row>
    <row r="5" spans="3:13" ht="42.75" customHeight="1">
      <c r="C5" s="1044" t="s">
        <v>2195</v>
      </c>
      <c r="D5" s="1044"/>
      <c r="E5" s="38" t="s">
        <v>142</v>
      </c>
      <c r="F5" s="48">
        <v>4278</v>
      </c>
      <c r="G5" s="49">
        <f>+F5*$C$52</f>
        <v>152191903.44000003</v>
      </c>
      <c r="H5" s="53">
        <v>6112</v>
      </c>
      <c r="I5" s="50">
        <f>+H5*$C$52</f>
        <v>217437333.76000002</v>
      </c>
      <c r="J5" s="41">
        <v>42703</v>
      </c>
      <c r="L5" t="s">
        <v>2554</v>
      </c>
    </row>
    <row r="6" spans="3:13" ht="41.25" customHeight="1">
      <c r="C6" s="1043" t="s">
        <v>2202</v>
      </c>
      <c r="D6" s="1043"/>
      <c r="E6" s="38" t="s">
        <v>142</v>
      </c>
      <c r="F6" s="48">
        <f>41348.09+44600.12</f>
        <v>85948.209999999992</v>
      </c>
      <c r="G6" s="49">
        <f>+F6*$C$52</f>
        <v>3057648825.8908</v>
      </c>
      <c r="H6" s="48">
        <f>51685.1+55750.16</f>
        <v>107435.26000000001</v>
      </c>
      <c r="I6" s="50">
        <f>+H6*$C$52</f>
        <v>3822060943.4248009</v>
      </c>
      <c r="J6" s="44">
        <v>42615</v>
      </c>
      <c r="L6" s="483" t="s">
        <v>2553</v>
      </c>
    </row>
    <row r="7" spans="3:13" ht="21.75" customHeight="1" thickBot="1">
      <c r="C7" s="1034" t="s">
        <v>2277</v>
      </c>
      <c r="D7" s="1034"/>
      <c r="E7" s="484" t="s">
        <v>142</v>
      </c>
      <c r="F7" s="482">
        <v>94154.99</v>
      </c>
      <c r="G7" s="49">
        <f>+F7*$C$52</f>
        <v>3349608963.6452003</v>
      </c>
      <c r="H7" s="48">
        <v>117693.74</v>
      </c>
      <c r="I7" s="50">
        <f>+H7*$C$52</f>
        <v>4187011293.4952006</v>
      </c>
      <c r="J7" s="44">
        <v>43007</v>
      </c>
      <c r="K7" t="s">
        <v>2276</v>
      </c>
      <c r="L7" s="483" t="s">
        <v>2553</v>
      </c>
    </row>
    <row r="8" spans="3:13" ht="15" thickBot="1">
      <c r="C8" s="1035" t="s">
        <v>2214</v>
      </c>
      <c r="D8" s="1036"/>
      <c r="E8" s="1037"/>
      <c r="F8" s="485">
        <f>+SUM(F4:F7)</f>
        <v>251903.3</v>
      </c>
      <c r="G8" s="486">
        <f>+SUM(G4:G7)</f>
        <v>8961580811.0840015</v>
      </c>
      <c r="H8" s="487">
        <f>+SUM(H4:H7)</f>
        <v>327701.15000000002</v>
      </c>
      <c r="I8" s="486">
        <f>+SUM(I4:I7)</f>
        <v>11658125707.802002</v>
      </c>
      <c r="J8" s="120"/>
    </row>
    <row r="10" spans="3:13" ht="15" thickBot="1">
      <c r="C10" s="126" t="s">
        <v>2250</v>
      </c>
      <c r="D10" s="452"/>
      <c r="E10" s="453"/>
      <c r="F10" s="453"/>
      <c r="G10" s="453"/>
      <c r="H10" s="453"/>
      <c r="I10" s="3"/>
      <c r="J10" s="26"/>
      <c r="K10" s="451"/>
    </row>
    <row r="11" spans="3:13">
      <c r="C11" s="454" t="s">
        <v>427</v>
      </c>
      <c r="D11" s="454" t="s">
        <v>428</v>
      </c>
      <c r="E11" s="1049" t="s">
        <v>2215</v>
      </c>
      <c r="F11" s="1050"/>
    </row>
    <row r="12" spans="3:13" ht="15" thickBot="1">
      <c r="C12" s="433"/>
      <c r="D12" s="433"/>
      <c r="E12" s="455" t="s">
        <v>2217</v>
      </c>
      <c r="F12" s="456" t="s">
        <v>11</v>
      </c>
      <c r="G12" s="119" t="s">
        <v>2251</v>
      </c>
      <c r="L12" s="457" t="s">
        <v>2252</v>
      </c>
      <c r="M12" s="272" t="s">
        <v>2253</v>
      </c>
    </row>
    <row r="13" spans="3:13">
      <c r="C13" s="458" t="s">
        <v>1396</v>
      </c>
      <c r="D13" s="459" t="s">
        <v>1397</v>
      </c>
      <c r="E13" s="460">
        <f>+E196</f>
        <v>0</v>
      </c>
      <c r="F13" s="460">
        <f>+F196</f>
        <v>0</v>
      </c>
      <c r="G13" t="s">
        <v>2254</v>
      </c>
      <c r="L13" s="461" t="s">
        <v>2255</v>
      </c>
      <c r="M13" s="462">
        <f>+F13</f>
        <v>0</v>
      </c>
    </row>
    <row r="14" spans="3:13">
      <c r="C14" s="331" t="s">
        <v>2200</v>
      </c>
      <c r="D14" s="445" t="s">
        <v>2201</v>
      </c>
      <c r="E14" s="52">
        <f>+E197</f>
        <v>0</v>
      </c>
      <c r="F14" s="52">
        <f>+F197</f>
        <v>0</v>
      </c>
      <c r="G14" t="s">
        <v>2256</v>
      </c>
      <c r="L14" s="461" t="s">
        <v>2257</v>
      </c>
      <c r="M14" s="463">
        <f>+F15</f>
        <v>0</v>
      </c>
    </row>
    <row r="15" spans="3:13" ht="21">
      <c r="C15" s="331" t="s">
        <v>2241</v>
      </c>
      <c r="D15" s="445" t="s">
        <v>2258</v>
      </c>
      <c r="E15" s="464">
        <v>0</v>
      </c>
      <c r="F15" s="464">
        <v>0</v>
      </c>
      <c r="G15" t="s">
        <v>2259</v>
      </c>
      <c r="L15" s="461" t="s">
        <v>228</v>
      </c>
      <c r="M15" s="465">
        <v>0</v>
      </c>
    </row>
    <row r="16" spans="3:13">
      <c r="C16" s="331" t="s">
        <v>2260</v>
      </c>
      <c r="D16" s="445" t="s">
        <v>2261</v>
      </c>
      <c r="E16" s="466">
        <v>0</v>
      </c>
      <c r="F16" s="467">
        <v>0</v>
      </c>
      <c r="L16" s="461" t="s">
        <v>2262</v>
      </c>
      <c r="M16" s="468">
        <f>+F23</f>
        <v>34443414</v>
      </c>
    </row>
    <row r="17" spans="3:13">
      <c r="C17" s="278" t="s">
        <v>2245</v>
      </c>
      <c r="D17" s="469" t="s">
        <v>2263</v>
      </c>
      <c r="E17" s="443"/>
      <c r="F17" s="470"/>
      <c r="L17" s="471" t="s">
        <v>2264</v>
      </c>
      <c r="M17" s="472">
        <f>+SUM(M13:M16)</f>
        <v>34443414</v>
      </c>
    </row>
    <row r="18" spans="3:13">
      <c r="C18" s="331" t="s">
        <v>2212</v>
      </c>
      <c r="D18" s="473" t="s">
        <v>2213</v>
      </c>
      <c r="E18" s="466">
        <v>0</v>
      </c>
      <c r="F18" s="467">
        <v>0</v>
      </c>
      <c r="L18" s="474" t="s">
        <v>2556</v>
      </c>
      <c r="M18" s="472">
        <f>+M203+L208</f>
        <v>152191903.44000003</v>
      </c>
    </row>
    <row r="19" spans="3:13" ht="24.5">
      <c r="C19" s="420" t="s">
        <v>144</v>
      </c>
      <c r="D19" s="318" t="s">
        <v>2265</v>
      </c>
      <c r="E19" s="466">
        <v>32443414</v>
      </c>
      <c r="F19" s="467">
        <v>34443414</v>
      </c>
      <c r="L19" s="475" t="s">
        <v>2266</v>
      </c>
      <c r="M19" s="468">
        <f>+F26</f>
        <v>1121522128</v>
      </c>
    </row>
    <row r="20" spans="3:13">
      <c r="C20" s="420" t="s">
        <v>2207</v>
      </c>
      <c r="D20" s="318" t="s">
        <v>2208</v>
      </c>
      <c r="E20" s="466">
        <v>0</v>
      </c>
      <c r="F20" s="467">
        <v>0</v>
      </c>
      <c r="L20" s="476" t="s">
        <v>2267</v>
      </c>
      <c r="M20" s="477">
        <f>+F25</f>
        <v>1087078714</v>
      </c>
    </row>
    <row r="21" spans="3:13">
      <c r="C21" s="420" t="s">
        <v>2209</v>
      </c>
      <c r="D21" s="318" t="s">
        <v>2210</v>
      </c>
      <c r="E21" s="466">
        <v>0</v>
      </c>
      <c r="F21" s="467">
        <v>0</v>
      </c>
    </row>
    <row r="22" spans="3:13">
      <c r="C22" s="420" t="s">
        <v>151</v>
      </c>
      <c r="D22" s="318" t="s">
        <v>152</v>
      </c>
      <c r="E22" s="466">
        <v>0</v>
      </c>
      <c r="F22" s="467">
        <v>0</v>
      </c>
      <c r="M22" s="451"/>
    </row>
    <row r="23" spans="3:13">
      <c r="C23" s="1051" t="s">
        <v>2268</v>
      </c>
      <c r="D23" s="1052"/>
      <c r="E23" s="478">
        <f>SUM(E13:E22)</f>
        <v>32443414</v>
      </c>
      <c r="F23" s="478">
        <f>SUM(F13:F22)</f>
        <v>34443414</v>
      </c>
      <c r="G23" s="26"/>
      <c r="K23" s="451"/>
      <c r="M23" s="451"/>
    </row>
    <row r="24" spans="3:13">
      <c r="C24" s="1047" t="s">
        <v>2270</v>
      </c>
      <c r="D24" s="1048"/>
      <c r="E24" s="479">
        <f>+E48</f>
        <v>0</v>
      </c>
      <c r="F24" s="479">
        <f>+F48</f>
        <v>0</v>
      </c>
      <c r="K24" s="451"/>
    </row>
    <row r="25" spans="3:13">
      <c r="C25" s="1038" t="s">
        <v>2271</v>
      </c>
      <c r="D25" s="1039"/>
      <c r="E25" s="479">
        <v>1087078714</v>
      </c>
      <c r="F25" s="479">
        <v>1087078714</v>
      </c>
      <c r="G25" s="481"/>
      <c r="K25" s="451"/>
    </row>
    <row r="26" spans="3:13">
      <c r="C26" s="1040" t="s">
        <v>2272</v>
      </c>
      <c r="D26" s="1041"/>
      <c r="E26" s="478">
        <f>+SUM(E23:E25)</f>
        <v>1119522128</v>
      </c>
      <c r="F26" s="478">
        <f>+SUM(F23:F25)</f>
        <v>1121522128</v>
      </c>
      <c r="K26" s="451"/>
    </row>
    <row r="29" spans="3:13">
      <c r="D29" s="119"/>
      <c r="E29" s="425"/>
      <c r="F29" s="425"/>
      <c r="G29" s="425"/>
      <c r="H29" s="425"/>
      <c r="I29" s="425"/>
      <c r="J29" s="426"/>
      <c r="K29" s="3"/>
      <c r="M29" s="26"/>
    </row>
    <row r="30" spans="3:13" ht="18.5">
      <c r="C30" s="428" t="s">
        <v>2555</v>
      </c>
      <c r="D30" s="3"/>
      <c r="J30" s="152">
        <v>45016</v>
      </c>
      <c r="L30" s="429"/>
      <c r="M30" s="430"/>
    </row>
    <row r="31" spans="3:13" ht="15" thickBot="1">
      <c r="C31" s="431" t="s">
        <v>427</v>
      </c>
      <c r="D31" s="432" t="s">
        <v>428</v>
      </c>
      <c r="E31" s="1045" t="s">
        <v>2215</v>
      </c>
      <c r="F31" s="1046"/>
      <c r="G31" s="1045" t="s">
        <v>2216</v>
      </c>
      <c r="H31" s="1046"/>
      <c r="M31" s="430"/>
    </row>
    <row r="32" spans="3:13" ht="15" thickBot="1">
      <c r="C32" s="433"/>
      <c r="D32" s="434"/>
      <c r="E32" s="435" t="s">
        <v>2217</v>
      </c>
      <c r="F32" s="436" t="s">
        <v>11</v>
      </c>
      <c r="G32" s="435" t="s">
        <v>2217</v>
      </c>
      <c r="H32" s="436" t="s">
        <v>1171</v>
      </c>
      <c r="I32" s="436" t="s">
        <v>2218</v>
      </c>
      <c r="J32" s="437" t="s">
        <v>2219</v>
      </c>
      <c r="M32" s="430"/>
    </row>
    <row r="33" spans="1:12">
      <c r="A33" s="3">
        <f>+A79+1</f>
        <v>2</v>
      </c>
      <c r="C33" s="278" t="s">
        <v>2220</v>
      </c>
      <c r="D33" s="438" t="s">
        <v>2221</v>
      </c>
      <c r="E33" s="419"/>
      <c r="F33" s="419"/>
      <c r="G33" s="419"/>
      <c r="H33" s="419"/>
      <c r="I33" s="86"/>
      <c r="J33" s="86"/>
    </row>
    <row r="34" spans="1:12">
      <c r="A34" s="3">
        <f t="shared" ref="A34:A41" si="0">+A33+1</f>
        <v>3</v>
      </c>
      <c r="C34" s="439" t="s">
        <v>2222</v>
      </c>
      <c r="D34" s="439" t="s">
        <v>2223</v>
      </c>
      <c r="E34" s="440"/>
      <c r="F34" s="440"/>
      <c r="G34" s="441">
        <v>0</v>
      </c>
      <c r="H34" s="441">
        <v>0</v>
      </c>
      <c r="I34" s="86"/>
      <c r="J34" s="86"/>
    </row>
    <row r="35" spans="1:12">
      <c r="A35" s="3"/>
      <c r="C35" s="439" t="s">
        <v>2224</v>
      </c>
      <c r="D35" s="439" t="s">
        <v>2225</v>
      </c>
      <c r="E35" s="440">
        <v>0</v>
      </c>
      <c r="F35" s="440">
        <v>0</v>
      </c>
      <c r="G35" s="441"/>
      <c r="H35" s="441"/>
      <c r="I35" s="86"/>
      <c r="J35" s="86"/>
      <c r="L35" s="3" t="s">
        <v>2226</v>
      </c>
    </row>
    <row r="36" spans="1:12" ht="15.75" customHeight="1">
      <c r="A36" s="3">
        <f>+A34+1</f>
        <v>4</v>
      </c>
      <c r="C36" s="278" t="s">
        <v>2227</v>
      </c>
      <c r="D36" s="278" t="s">
        <v>2228</v>
      </c>
      <c r="E36" s="441"/>
      <c r="F36" s="441"/>
      <c r="G36" s="441">
        <v>0</v>
      </c>
      <c r="H36" s="441">
        <v>0</v>
      </c>
      <c r="I36" s="86"/>
      <c r="J36" s="86"/>
    </row>
    <row r="37" spans="1:12" ht="22">
      <c r="A37" s="3">
        <f>+A36+1</f>
        <v>5</v>
      </c>
      <c r="C37" s="278" t="s">
        <v>2229</v>
      </c>
      <c r="D37" s="278" t="s">
        <v>2230</v>
      </c>
      <c r="E37" s="441"/>
      <c r="F37" s="441"/>
      <c r="G37" s="441">
        <v>0</v>
      </c>
      <c r="H37" s="441">
        <v>0</v>
      </c>
      <c r="I37" s="86"/>
      <c r="J37" s="86"/>
    </row>
    <row r="38" spans="1:12">
      <c r="A38" s="3">
        <f t="shared" si="0"/>
        <v>6</v>
      </c>
      <c r="C38" s="278" t="s">
        <v>2231</v>
      </c>
      <c r="D38" s="278" t="s">
        <v>2232</v>
      </c>
      <c r="E38" s="276"/>
      <c r="F38" s="276"/>
      <c r="G38" s="441">
        <v>0</v>
      </c>
      <c r="H38" s="441">
        <v>0</v>
      </c>
      <c r="I38" s="86"/>
      <c r="J38" s="86"/>
    </row>
    <row r="39" spans="1:12" ht="22">
      <c r="A39" s="3">
        <f t="shared" si="0"/>
        <v>7</v>
      </c>
      <c r="C39" s="278" t="s">
        <v>2233</v>
      </c>
      <c r="D39" s="278" t="s">
        <v>2234</v>
      </c>
      <c r="E39" s="441"/>
      <c r="F39" s="441"/>
      <c r="G39" s="441">
        <v>0</v>
      </c>
      <c r="H39" s="441">
        <v>0</v>
      </c>
      <c r="I39" s="86"/>
      <c r="J39" s="86"/>
    </row>
    <row r="40" spans="1:12">
      <c r="A40" s="3">
        <f t="shared" si="0"/>
        <v>8</v>
      </c>
      <c r="C40" s="278" t="s">
        <v>2235</v>
      </c>
      <c r="D40" s="278" t="s">
        <v>2236</v>
      </c>
      <c r="E40" s="442"/>
      <c r="F40" s="442"/>
      <c r="G40" s="443">
        <v>0</v>
      </c>
      <c r="H40" s="443">
        <v>0</v>
      </c>
      <c r="I40" s="86"/>
      <c r="J40" s="86"/>
    </row>
    <row r="41" spans="1:12">
      <c r="A41" s="3">
        <f t="shared" si="0"/>
        <v>9</v>
      </c>
      <c r="C41" s="278" t="s">
        <v>2237</v>
      </c>
      <c r="D41" s="278" t="s">
        <v>2238</v>
      </c>
      <c r="E41" s="442"/>
      <c r="F41" s="442"/>
      <c r="G41" s="443">
        <v>0</v>
      </c>
      <c r="H41" s="443">
        <v>0</v>
      </c>
      <c r="I41" s="86"/>
      <c r="J41" s="86"/>
    </row>
    <row r="42" spans="1:12" ht="15" customHeight="1">
      <c r="A42" s="3"/>
      <c r="C42" s="278" t="s">
        <v>2239</v>
      </c>
      <c r="D42" s="278" t="s">
        <v>2240</v>
      </c>
      <c r="E42" s="443"/>
      <c r="F42" s="443"/>
      <c r="G42" s="276"/>
      <c r="H42" s="276"/>
      <c r="I42" s="276"/>
      <c r="J42" s="276"/>
    </row>
    <row r="43" spans="1:12" ht="19.5" customHeight="1">
      <c r="A43" s="3"/>
      <c r="C43" s="15" t="s">
        <v>2241</v>
      </c>
      <c r="D43" s="13" t="s">
        <v>2242</v>
      </c>
      <c r="E43" s="443"/>
      <c r="F43" s="443"/>
      <c r="G43" s="444">
        <v>151239891</v>
      </c>
      <c r="H43" s="444">
        <v>151239891</v>
      </c>
      <c r="I43" s="86" t="s">
        <v>2243</v>
      </c>
      <c r="J43" s="86" t="s">
        <v>2244</v>
      </c>
    </row>
    <row r="44" spans="1:12" ht="15" customHeight="1">
      <c r="A44" s="3"/>
      <c r="C44" s="331" t="s">
        <v>2200</v>
      </c>
      <c r="D44" s="445" t="s">
        <v>2557</v>
      </c>
      <c r="E44" s="443"/>
      <c r="F44" s="443"/>
      <c r="G44" s="446">
        <v>3808000</v>
      </c>
      <c r="H44" s="446">
        <v>3808000</v>
      </c>
      <c r="I44" s="86" t="s">
        <v>2243</v>
      </c>
      <c r="J44" s="86" t="s">
        <v>2244</v>
      </c>
    </row>
    <row r="45" spans="1:12">
      <c r="A45" s="3"/>
      <c r="C45" s="15" t="s">
        <v>2245</v>
      </c>
      <c r="D45" s="15" t="s">
        <v>2246</v>
      </c>
      <c r="E45" s="443"/>
      <c r="F45" s="443"/>
      <c r="G45" s="447">
        <v>0</v>
      </c>
      <c r="H45" s="447">
        <v>0</v>
      </c>
      <c r="I45" s="86" t="s">
        <v>2243</v>
      </c>
      <c r="J45" s="86" t="s">
        <v>2244</v>
      </c>
    </row>
    <row r="46" spans="1:12">
      <c r="A46" s="3"/>
      <c r="C46" s="60" t="s">
        <v>2212</v>
      </c>
      <c r="D46" s="13" t="s">
        <v>2247</v>
      </c>
      <c r="E46" s="443"/>
      <c r="F46" s="443"/>
      <c r="G46" s="446">
        <v>299645727</v>
      </c>
      <c r="H46" s="446">
        <v>299645727</v>
      </c>
      <c r="I46" s="86" t="s">
        <v>2243</v>
      </c>
      <c r="J46" s="86" t="s">
        <v>2244</v>
      </c>
    </row>
    <row r="47" spans="1:12">
      <c r="A47" s="3"/>
      <c r="C47" s="60" t="s">
        <v>1396</v>
      </c>
      <c r="D47" s="13" t="s">
        <v>2248</v>
      </c>
      <c r="E47" s="443"/>
      <c r="F47" s="443"/>
      <c r="G47" s="446"/>
      <c r="H47" s="446">
        <v>0</v>
      </c>
      <c r="I47" s="86"/>
      <c r="J47" s="86"/>
    </row>
    <row r="48" spans="1:12" ht="21.75" customHeight="1">
      <c r="C48" s="86"/>
      <c r="D48" s="448" t="s">
        <v>2249</v>
      </c>
      <c r="E48" s="449">
        <f>SUM(E33:E41)</f>
        <v>0</v>
      </c>
      <c r="F48" s="449">
        <f>SUM(F33:F41)</f>
        <v>0</v>
      </c>
      <c r="G48" s="449">
        <f>SUM(G33:G47)</f>
        <v>454693618</v>
      </c>
      <c r="H48" s="450">
        <f>SUM(H33:H47)</f>
        <v>454693618</v>
      </c>
      <c r="I48" s="86"/>
      <c r="J48" s="71"/>
      <c r="K48" s="451"/>
    </row>
    <row r="51" spans="1:3">
      <c r="C51" s="127" t="s">
        <v>2629</v>
      </c>
    </row>
    <row r="52" spans="1:3">
      <c r="A52" s="3">
        <v>10</v>
      </c>
      <c r="C52" s="646">
        <v>35575.480000000003</v>
      </c>
    </row>
    <row r="53" spans="1:3">
      <c r="A53" s="3">
        <f>+A52+1</f>
        <v>11</v>
      </c>
    </row>
    <row r="54" spans="1:3" ht="19.5" customHeight="1">
      <c r="A54" s="3">
        <f>+A53+1</f>
        <v>12</v>
      </c>
    </row>
    <row r="55" spans="1:3">
      <c r="A55" s="3">
        <f>+A54+1</f>
        <v>13</v>
      </c>
    </row>
    <row r="56" spans="1:3">
      <c r="A56" s="3">
        <f>+A55+1</f>
        <v>14</v>
      </c>
    </row>
    <row r="57" spans="1:3" ht="28.5" customHeight="1">
      <c r="A57" s="3">
        <f>+A56+1</f>
        <v>15</v>
      </c>
    </row>
    <row r="79" spans="1:1">
      <c r="A79" s="3">
        <v>1</v>
      </c>
    </row>
    <row r="193" spans="2:22">
      <c r="C193" s="119" t="s">
        <v>2180</v>
      </c>
      <c r="D193" s="119"/>
      <c r="E193" s="119"/>
      <c r="F193" s="415">
        <v>45291</v>
      </c>
    </row>
    <row r="194" spans="2:22">
      <c r="C194" s="119" t="s">
        <v>2181</v>
      </c>
      <c r="D194" s="119"/>
      <c r="U194" s="152"/>
    </row>
    <row r="195" spans="2:22" ht="42">
      <c r="C195" s="417" t="s">
        <v>8</v>
      </c>
      <c r="D195" s="417" t="s">
        <v>2182</v>
      </c>
      <c r="E195" s="417" t="s">
        <v>10</v>
      </c>
      <c r="F195" s="417" t="s">
        <v>2183</v>
      </c>
      <c r="G195" s="302" t="s">
        <v>2184</v>
      </c>
      <c r="H195" s="417" t="s">
        <v>2185</v>
      </c>
      <c r="I195" s="302" t="s">
        <v>2186</v>
      </c>
      <c r="J195" s="98" t="s">
        <v>2187</v>
      </c>
      <c r="K195" s="129" t="s">
        <v>2188</v>
      </c>
      <c r="L195" s="129" t="s">
        <v>18</v>
      </c>
      <c r="M195" s="129" t="s">
        <v>2189</v>
      </c>
      <c r="N195" s="129" t="s">
        <v>20</v>
      </c>
      <c r="O195" s="129" t="s">
        <v>21</v>
      </c>
      <c r="P195" s="306" t="s">
        <v>22</v>
      </c>
      <c r="Q195" s="129" t="s">
        <v>2190</v>
      </c>
      <c r="R195" s="129" t="s">
        <v>2191</v>
      </c>
      <c r="S195" s="129" t="s">
        <v>2192</v>
      </c>
      <c r="T195" s="129" t="s">
        <v>2193</v>
      </c>
      <c r="U195" s="417" t="s">
        <v>2194</v>
      </c>
      <c r="V195" s="276"/>
    </row>
    <row r="196" spans="2:22" ht="63" customHeight="1">
      <c r="B196" s="27">
        <v>1</v>
      </c>
      <c r="C196" s="14" t="s">
        <v>1396</v>
      </c>
      <c r="D196" s="13" t="s">
        <v>1397</v>
      </c>
      <c r="E196" s="418"/>
      <c r="F196" s="418"/>
      <c r="G196" s="419">
        <f>+F196</f>
        <v>0</v>
      </c>
      <c r="H196" s="419"/>
      <c r="I196" s="419">
        <f>+M196</f>
        <v>152191903.44000003</v>
      </c>
      <c r="J196" s="13" t="s">
        <v>2195</v>
      </c>
      <c r="K196" s="38" t="s">
        <v>142</v>
      </c>
      <c r="L196" s="48">
        <v>4278</v>
      </c>
      <c r="M196" s="49">
        <f>+L196*$C$52</f>
        <v>152191903.44000003</v>
      </c>
      <c r="N196" s="53">
        <v>6112</v>
      </c>
      <c r="O196" s="50">
        <f>+N196*$C$52</f>
        <v>217437333.76000002</v>
      </c>
      <c r="P196" s="41">
        <v>42703</v>
      </c>
      <c r="Q196" s="40" t="s">
        <v>2196</v>
      </c>
      <c r="R196" s="70" t="s">
        <v>2197</v>
      </c>
      <c r="S196" s="13" t="s">
        <v>2198</v>
      </c>
      <c r="T196" s="13"/>
      <c r="U196" s="32"/>
      <c r="V196" s="23" t="s">
        <v>2199</v>
      </c>
    </row>
    <row r="197" spans="2:22" ht="55.5" customHeight="1">
      <c r="B197" s="27">
        <v>2</v>
      </c>
      <c r="C197" s="420" t="s">
        <v>2200</v>
      </c>
      <c r="D197" s="318" t="s">
        <v>2201</v>
      </c>
      <c r="E197" s="418"/>
      <c r="F197" s="418"/>
      <c r="G197" s="419">
        <f>+F197</f>
        <v>0</v>
      </c>
      <c r="H197" s="421"/>
      <c r="I197" s="419">
        <f>+M197</f>
        <v>0</v>
      </c>
      <c r="J197" s="358" t="s">
        <v>2202</v>
      </c>
      <c r="K197" s="38" t="s">
        <v>142</v>
      </c>
      <c r="L197" s="48">
        <f>41348.09+44600.12</f>
        <v>85948.209999999992</v>
      </c>
      <c r="M197" s="49"/>
      <c r="N197" s="48">
        <f>51685.1+55750.16</f>
        <v>107435.26000000001</v>
      </c>
      <c r="O197" s="50">
        <f>+N197*$C$52</f>
        <v>3822060943.4248009</v>
      </c>
      <c r="P197" s="41">
        <v>43710</v>
      </c>
      <c r="Q197" s="70" t="s">
        <v>2203</v>
      </c>
      <c r="R197" s="70" t="s">
        <v>2204</v>
      </c>
      <c r="S197" s="13" t="s">
        <v>2198</v>
      </c>
      <c r="T197" s="13"/>
      <c r="U197" s="32"/>
      <c r="V197" s="276"/>
    </row>
    <row r="198" spans="2:22" ht="45" customHeight="1">
      <c r="B198" s="27">
        <v>3</v>
      </c>
      <c r="C198" s="420" t="s">
        <v>144</v>
      </c>
      <c r="D198" s="318" t="s">
        <v>2205</v>
      </c>
      <c r="E198" s="418"/>
      <c r="F198" s="418"/>
      <c r="G198" s="419"/>
      <c r="H198" s="421"/>
      <c r="I198" s="419"/>
      <c r="J198" s="422" t="s">
        <v>2206</v>
      </c>
      <c r="K198" s="38" t="s">
        <v>142</v>
      </c>
      <c r="L198" s="48"/>
      <c r="M198" s="49"/>
      <c r="N198" s="48"/>
      <c r="O198" s="50"/>
      <c r="P198" s="41"/>
      <c r="Q198" s="70"/>
      <c r="R198" s="70"/>
      <c r="S198" s="13"/>
      <c r="T198" s="13"/>
      <c r="U198" s="32"/>
      <c r="V198" s="276"/>
    </row>
    <row r="199" spans="2:22" ht="30" customHeight="1">
      <c r="B199" s="27">
        <v>4</v>
      </c>
      <c r="C199" s="420" t="s">
        <v>2207</v>
      </c>
      <c r="D199" s="318" t="s">
        <v>2208</v>
      </c>
      <c r="E199" s="418"/>
      <c r="F199" s="418"/>
      <c r="G199" s="419"/>
      <c r="H199" s="421"/>
      <c r="I199" s="419"/>
      <c r="J199" s="422" t="s">
        <v>2206</v>
      </c>
      <c r="K199" s="38" t="s">
        <v>142</v>
      </c>
      <c r="L199" s="48"/>
      <c r="M199" s="49"/>
      <c r="N199" s="48"/>
      <c r="O199" s="50"/>
      <c r="P199" s="41"/>
      <c r="Q199" s="70"/>
      <c r="R199" s="70"/>
      <c r="S199" s="13"/>
      <c r="T199" s="13"/>
      <c r="U199" s="32"/>
      <c r="V199" s="276"/>
    </row>
    <row r="200" spans="2:22" ht="30.75" customHeight="1">
      <c r="B200" s="27">
        <v>5</v>
      </c>
      <c r="C200" s="420" t="s">
        <v>2209</v>
      </c>
      <c r="D200" s="318" t="s">
        <v>2210</v>
      </c>
      <c r="E200" s="418"/>
      <c r="F200" s="418"/>
      <c r="G200" s="419"/>
      <c r="H200" s="421"/>
      <c r="I200" s="419"/>
      <c r="J200" s="422" t="s">
        <v>2206</v>
      </c>
      <c r="K200" s="38" t="s">
        <v>142</v>
      </c>
      <c r="L200" s="48"/>
      <c r="M200" s="49"/>
      <c r="N200" s="48"/>
      <c r="O200" s="50"/>
      <c r="P200" s="41"/>
      <c r="Q200" s="70"/>
      <c r="R200" s="70"/>
      <c r="S200" s="13"/>
      <c r="T200" s="13"/>
      <c r="U200" s="32"/>
      <c r="V200" s="276"/>
    </row>
    <row r="201" spans="2:22" ht="32.25" customHeight="1">
      <c r="B201" s="27">
        <v>6</v>
      </c>
      <c r="C201" s="420" t="s">
        <v>151</v>
      </c>
      <c r="D201" s="318" t="s">
        <v>2211</v>
      </c>
      <c r="E201" s="418"/>
      <c r="F201" s="418"/>
      <c r="G201" s="419"/>
      <c r="H201" s="421"/>
      <c r="I201" s="419"/>
      <c r="J201" s="422" t="s">
        <v>2206</v>
      </c>
      <c r="K201" s="38" t="s">
        <v>142</v>
      </c>
      <c r="L201" s="48"/>
      <c r="M201" s="49"/>
      <c r="N201" s="48"/>
      <c r="O201" s="50"/>
      <c r="P201" s="41"/>
      <c r="Q201" s="70"/>
      <c r="R201" s="70"/>
      <c r="S201" s="13"/>
      <c r="T201" s="13"/>
      <c r="U201" s="32"/>
      <c r="V201" s="276"/>
    </row>
    <row r="202" spans="2:22" ht="32.25" customHeight="1">
      <c r="B202" s="27">
        <v>7</v>
      </c>
      <c r="C202" s="331" t="s">
        <v>2212</v>
      </c>
      <c r="D202" s="13" t="s">
        <v>2213</v>
      </c>
      <c r="E202" s="418"/>
      <c r="F202" s="418"/>
      <c r="G202" s="419"/>
      <c r="H202" s="421"/>
      <c r="I202" s="419"/>
      <c r="J202" s="422" t="s">
        <v>2206</v>
      </c>
      <c r="K202" s="38" t="s">
        <v>142</v>
      </c>
      <c r="L202" s="48"/>
      <c r="M202" s="49"/>
      <c r="N202" s="48"/>
      <c r="O202" s="50"/>
      <c r="P202" s="41"/>
      <c r="Q202" s="70"/>
      <c r="R202" s="70"/>
      <c r="S202" s="13"/>
      <c r="T202" s="13"/>
      <c r="U202" s="32"/>
      <c r="V202" s="276"/>
    </row>
    <row r="203" spans="2:22">
      <c r="C203" s="241" t="s">
        <v>2214</v>
      </c>
      <c r="D203" s="241"/>
      <c r="E203" s="423">
        <f>SUM(E196:E202)</f>
        <v>0</v>
      </c>
      <c r="F203" s="423">
        <f>SUM(F196:F202)</f>
        <v>0</v>
      </c>
      <c r="G203" s="423">
        <f>SUM(G196:G202)</f>
        <v>0</v>
      </c>
      <c r="H203" s="423">
        <f>SUM(H196:H202)</f>
        <v>0</v>
      </c>
      <c r="I203" s="423">
        <f>SUM(I196:I202)</f>
        <v>152191903.44000003</v>
      </c>
      <c r="J203" s="241"/>
      <c r="K203" s="241"/>
      <c r="L203" s="424">
        <f>+SUM(L196:L202)</f>
        <v>90226.209999999992</v>
      </c>
      <c r="M203" s="423">
        <f>+SUM(M196:M202)</f>
        <v>152191903.44000003</v>
      </c>
      <c r="N203" s="424">
        <f>+SUM(N196:N202)</f>
        <v>113547.26000000001</v>
      </c>
      <c r="O203" s="423">
        <f>+SUM(O196:O202)</f>
        <v>4039498277.1848011</v>
      </c>
    </row>
    <row r="204" spans="2:22">
      <c r="D204" s="119"/>
      <c r="E204" s="425"/>
      <c r="F204" s="425"/>
      <c r="G204" s="425">
        <f>+F203-I203</f>
        <v>-152191903.44000003</v>
      </c>
      <c r="H204" s="425"/>
      <c r="I204" s="425"/>
      <c r="J204" s="426"/>
      <c r="K204" s="3"/>
      <c r="M204" s="26"/>
      <c r="N204" s="427"/>
      <c r="O204" s="3"/>
      <c r="P204" s="427"/>
    </row>
  </sheetData>
  <mergeCells count="13">
    <mergeCell ref="G31:H31"/>
    <mergeCell ref="E31:F31"/>
    <mergeCell ref="C24:D24"/>
    <mergeCell ref="E11:F11"/>
    <mergeCell ref="C23:D23"/>
    <mergeCell ref="C7:D7"/>
    <mergeCell ref="C8:E8"/>
    <mergeCell ref="C25:D25"/>
    <mergeCell ref="C26:D26"/>
    <mergeCell ref="C3:D3"/>
    <mergeCell ref="C4:D4"/>
    <mergeCell ref="C5:D5"/>
    <mergeCell ref="C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5E8A0-75D6-43E8-BB32-FA80CBF7386E}">
  <dimension ref="A2:E25"/>
  <sheetViews>
    <sheetView workbookViewId="0">
      <selection activeCell="B3" sqref="B3:E25"/>
    </sheetView>
  </sheetViews>
  <sheetFormatPr baseColWidth="10" defaultRowHeight="14.5"/>
  <cols>
    <col min="1" max="1" width="52.26953125" bestFit="1" customWidth="1"/>
    <col min="2" max="5" width="14.54296875" style="4" bestFit="1" customWidth="1"/>
  </cols>
  <sheetData>
    <row r="2" spans="1:5">
      <c r="A2" s="119" t="s">
        <v>4334</v>
      </c>
    </row>
    <row r="3" spans="1:5" ht="29">
      <c r="A3" s="955" t="s">
        <v>2468</v>
      </c>
      <c r="B3" s="1011" t="s">
        <v>2470</v>
      </c>
      <c r="C3" s="1011" t="s">
        <v>2471</v>
      </c>
      <c r="D3" s="1011" t="s">
        <v>2472</v>
      </c>
      <c r="E3" s="1011" t="s">
        <v>2473</v>
      </c>
    </row>
    <row r="4" spans="1:5">
      <c r="A4" s="629" t="s">
        <v>44</v>
      </c>
      <c r="B4" s="1012">
        <v>834769263</v>
      </c>
      <c r="C4" s="1012">
        <v>813488388</v>
      </c>
      <c r="D4" s="1012">
        <v>768364319.70000005</v>
      </c>
      <c r="E4" s="1012">
        <v>860684201.70000005</v>
      </c>
    </row>
    <row r="5" spans="1:5">
      <c r="A5" s="630" t="s">
        <v>45</v>
      </c>
      <c r="B5" s="1012">
        <v>362247705</v>
      </c>
      <c r="C5" s="1012">
        <v>362247705</v>
      </c>
      <c r="D5" s="1012">
        <v>362247705</v>
      </c>
      <c r="E5" s="1012">
        <v>454567587</v>
      </c>
    </row>
    <row r="6" spans="1:5">
      <c r="A6" s="630" t="s">
        <v>72</v>
      </c>
      <c r="B6" s="1012">
        <v>472521558</v>
      </c>
      <c r="C6" s="1012">
        <v>451240683</v>
      </c>
      <c r="D6" s="1012">
        <v>406116614.69999999</v>
      </c>
      <c r="E6" s="1012">
        <v>406116614.69999999</v>
      </c>
    </row>
    <row r="7" spans="1:5">
      <c r="A7" s="629" t="s">
        <v>29</v>
      </c>
      <c r="B7" s="1012">
        <v>4578351769</v>
      </c>
      <c r="C7" s="1012">
        <v>4477618046</v>
      </c>
      <c r="D7" s="1012">
        <v>3582094436.7999997</v>
      </c>
      <c r="E7" s="1012">
        <v>3582094436.7999997</v>
      </c>
    </row>
    <row r="8" spans="1:5">
      <c r="A8" s="630" t="s">
        <v>105</v>
      </c>
      <c r="B8" s="1012">
        <v>4559260900</v>
      </c>
      <c r="C8" s="1012">
        <v>4458527177</v>
      </c>
      <c r="D8" s="1012">
        <v>3566821741.5999999</v>
      </c>
      <c r="E8" s="1012">
        <v>3566821741.5999999</v>
      </c>
    </row>
    <row r="9" spans="1:5">
      <c r="A9" s="630" t="s">
        <v>99</v>
      </c>
      <c r="B9" s="1012">
        <v>19090869</v>
      </c>
      <c r="C9" s="1012">
        <v>19090869</v>
      </c>
      <c r="D9" s="1012">
        <v>15272695.200000001</v>
      </c>
      <c r="E9" s="1012">
        <v>15272695.200000001</v>
      </c>
    </row>
    <row r="10" spans="1:5">
      <c r="A10" s="629" t="s">
        <v>97</v>
      </c>
      <c r="B10" s="1012">
        <v>2466956146</v>
      </c>
      <c r="C10" s="1012">
        <v>2466956146</v>
      </c>
      <c r="D10" s="1012">
        <v>1973564916.8000002</v>
      </c>
      <c r="E10" s="1012">
        <v>1973564916.8000002</v>
      </c>
    </row>
    <row r="11" spans="1:5">
      <c r="A11" s="630" t="s">
        <v>99</v>
      </c>
      <c r="B11" s="1012">
        <v>2466956146</v>
      </c>
      <c r="C11" s="1012">
        <v>2466956146</v>
      </c>
      <c r="D11" s="1012">
        <v>1973564916.8000002</v>
      </c>
      <c r="E11" s="1012">
        <v>1973564916.8000002</v>
      </c>
    </row>
    <row r="12" spans="1:5">
      <c r="A12" s="629" t="s">
        <v>89</v>
      </c>
      <c r="B12" s="1012">
        <v>6482338497</v>
      </c>
      <c r="C12" s="1012">
        <v>5440015311</v>
      </c>
      <c r="D12" s="1012">
        <v>3973116433.9937</v>
      </c>
      <c r="E12" s="1012">
        <v>8977205012.1514492</v>
      </c>
    </row>
    <row r="13" spans="1:5">
      <c r="A13" s="630" t="s">
        <v>3333</v>
      </c>
      <c r="B13" s="1012">
        <v>2570000</v>
      </c>
      <c r="C13" s="1012">
        <v>2570000</v>
      </c>
      <c r="D13" s="1012">
        <v>2570000</v>
      </c>
      <c r="E13" s="1012">
        <v>17250740</v>
      </c>
    </row>
    <row r="14" spans="1:5">
      <c r="A14" s="630" t="s">
        <v>3074</v>
      </c>
      <c r="B14" s="1012">
        <v>1324955054</v>
      </c>
      <c r="C14" s="1012">
        <v>1228985599</v>
      </c>
      <c r="D14" s="1012">
        <v>665185422.79999983</v>
      </c>
      <c r="E14" s="1012">
        <v>665185422.79999983</v>
      </c>
    </row>
    <row r="15" spans="1:5">
      <c r="A15" s="630" t="s">
        <v>91</v>
      </c>
      <c r="B15" s="1012">
        <v>710380070</v>
      </c>
      <c r="C15" s="1012">
        <v>505272604</v>
      </c>
      <c r="D15" s="1012">
        <v>429481713.39999998</v>
      </c>
      <c r="E15" s="1012">
        <v>429481713.39999998</v>
      </c>
    </row>
    <row r="16" spans="1:5">
      <c r="A16" s="630" t="s">
        <v>155</v>
      </c>
      <c r="B16" s="1012">
        <v>2367124809</v>
      </c>
      <c r="C16" s="1012">
        <v>2288758747</v>
      </c>
      <c r="D16" s="1012">
        <v>2288758747</v>
      </c>
      <c r="E16" s="1012">
        <v>6626840608.3100004</v>
      </c>
    </row>
    <row r="17" spans="1:5">
      <c r="A17" s="630" t="s">
        <v>186</v>
      </c>
      <c r="B17" s="1012">
        <v>1728950139</v>
      </c>
      <c r="C17" s="1012">
        <v>1066069936</v>
      </c>
      <c r="D17" s="1012">
        <v>320349448.1904</v>
      </c>
      <c r="E17" s="1012">
        <v>828902898.03815019</v>
      </c>
    </row>
    <row r="18" spans="1:5">
      <c r="A18" s="630" t="s">
        <v>4042</v>
      </c>
      <c r="B18" s="1012">
        <v>133894335</v>
      </c>
      <c r="C18" s="1012">
        <v>133894335</v>
      </c>
      <c r="D18" s="1012">
        <v>52307012.603299998</v>
      </c>
      <c r="E18" s="1012">
        <v>52307012.603299998</v>
      </c>
    </row>
    <row r="19" spans="1:5">
      <c r="A19" s="630" t="s">
        <v>4319</v>
      </c>
      <c r="B19" s="1012">
        <v>214464090</v>
      </c>
      <c r="C19" s="1012">
        <v>214464090</v>
      </c>
      <c r="D19" s="1012">
        <v>214464090</v>
      </c>
      <c r="E19" s="1012">
        <v>357236617</v>
      </c>
    </row>
    <row r="20" spans="1:5">
      <c r="A20" s="629" t="s">
        <v>139</v>
      </c>
      <c r="B20" s="1012">
        <v>22638969942.751999</v>
      </c>
      <c r="C20" s="1012">
        <v>22646464445.976398</v>
      </c>
      <c r="D20" s="1012">
        <v>18790053785.32843</v>
      </c>
      <c r="E20" s="1012">
        <v>19155849439.908627</v>
      </c>
    </row>
    <row r="21" spans="1:5">
      <c r="A21" s="630" t="s">
        <v>256</v>
      </c>
      <c r="B21" s="1012">
        <v>13139135922</v>
      </c>
      <c r="C21" s="1012">
        <v>13139135922</v>
      </c>
      <c r="D21" s="1012">
        <v>13139135922</v>
      </c>
      <c r="E21" s="1012">
        <v>13139135922</v>
      </c>
    </row>
    <row r="22" spans="1:5">
      <c r="A22" s="630" t="s">
        <v>385</v>
      </c>
      <c r="B22" s="1012">
        <v>9108977622.7519989</v>
      </c>
      <c r="C22" s="1012">
        <v>9116472125.9763985</v>
      </c>
      <c r="D22" s="1012">
        <v>5501453819.0529289</v>
      </c>
      <c r="E22" s="1012">
        <v>5501453819.0529289</v>
      </c>
    </row>
    <row r="23" spans="1:5">
      <c r="A23" s="630" t="s">
        <v>289</v>
      </c>
      <c r="B23" s="1012">
        <v>360553697</v>
      </c>
      <c r="C23" s="1012">
        <v>360553697</v>
      </c>
      <c r="D23" s="1012">
        <v>119161343.2755</v>
      </c>
      <c r="E23" s="1012">
        <v>181093273.39140001</v>
      </c>
    </row>
    <row r="24" spans="1:5">
      <c r="A24" s="630" t="s">
        <v>373</v>
      </c>
      <c r="B24" s="1012">
        <v>30302701</v>
      </c>
      <c r="C24" s="1012">
        <v>30302701</v>
      </c>
      <c r="D24" s="1012">
        <v>30302701</v>
      </c>
      <c r="E24" s="1012">
        <v>334166425.46429998</v>
      </c>
    </row>
    <row r="25" spans="1:5">
      <c r="A25" s="629" t="s">
        <v>2469</v>
      </c>
      <c r="B25" s="1012">
        <v>37001385617.751999</v>
      </c>
      <c r="C25" s="1012">
        <v>35844542336.976395</v>
      </c>
      <c r="D25" s="1012">
        <v>29087193892.622131</v>
      </c>
      <c r="E25" s="1012">
        <v>34549398007.360085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1CDA-B81A-419D-9DCD-97A87E18BE42}">
  <dimension ref="A1:A2"/>
  <sheetViews>
    <sheetView workbookViewId="0">
      <selection activeCell="H14" sqref="H14"/>
    </sheetView>
  </sheetViews>
  <sheetFormatPr baseColWidth="10" defaultRowHeight="14.5"/>
  <sheetData>
    <row r="1" spans="1:1">
      <c r="A1" t="s">
        <v>2603</v>
      </c>
    </row>
    <row r="2" spans="1:1">
      <c r="A2" t="s">
        <v>2604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F5A3B-3924-4DA7-ACBE-063EE169CDA4}">
  <dimension ref="C1:T39"/>
  <sheetViews>
    <sheetView workbookViewId="0">
      <selection activeCell="F1" sqref="F1"/>
    </sheetView>
  </sheetViews>
  <sheetFormatPr baseColWidth="10" defaultRowHeight="14.5"/>
  <cols>
    <col min="1" max="1" width="1" customWidth="1"/>
    <col min="2" max="2" width="1.81640625" customWidth="1"/>
    <col min="4" max="4" width="10.7265625" customWidth="1"/>
    <col min="5" max="5" width="12.7265625" customWidth="1"/>
    <col min="6" max="6" width="11.7265625" bestFit="1" customWidth="1"/>
    <col min="8" max="8" width="8.81640625" customWidth="1"/>
    <col min="9" max="9" width="11.54296875" customWidth="1"/>
    <col min="10" max="10" width="24.453125" customWidth="1"/>
    <col min="11" max="11" width="4.1796875" customWidth="1"/>
    <col min="12" max="12" width="10.453125" customWidth="1"/>
    <col min="14" max="14" width="9.54296875" customWidth="1"/>
    <col min="15" max="15" width="11.54296875" customWidth="1"/>
    <col min="16" max="16" width="9.1796875" customWidth="1"/>
    <col min="17" max="17" width="6.1796875" customWidth="1"/>
    <col min="20" max="20" width="14.7265625" customWidth="1"/>
  </cols>
  <sheetData>
    <row r="1" spans="3:20">
      <c r="C1" s="119" t="s">
        <v>2278</v>
      </c>
      <c r="D1" s="119"/>
      <c r="E1" s="119"/>
      <c r="F1" s="415">
        <v>44865</v>
      </c>
    </row>
    <row r="2" spans="3:20">
      <c r="C2" s="119" t="s">
        <v>2181</v>
      </c>
      <c r="D2" s="119"/>
      <c r="O2" s="489">
        <v>34258.230000000003</v>
      </c>
      <c r="S2" s="152"/>
    </row>
    <row r="3" spans="3:20" ht="43">
      <c r="C3" s="417" t="s">
        <v>8</v>
      </c>
      <c r="D3" s="490" t="s">
        <v>2182</v>
      </c>
      <c r="E3" s="490" t="s">
        <v>10</v>
      </c>
      <c r="F3" s="490" t="s">
        <v>2183</v>
      </c>
      <c r="G3" s="491" t="s">
        <v>2184</v>
      </c>
      <c r="H3" s="490" t="s">
        <v>2185</v>
      </c>
      <c r="I3" s="491" t="s">
        <v>2186</v>
      </c>
      <c r="J3" s="492" t="s">
        <v>2187</v>
      </c>
      <c r="K3" s="493" t="s">
        <v>2188</v>
      </c>
      <c r="L3" s="493" t="s">
        <v>18</v>
      </c>
      <c r="M3" s="493" t="s">
        <v>2189</v>
      </c>
      <c r="N3" s="493" t="s">
        <v>20</v>
      </c>
      <c r="O3" s="493" t="s">
        <v>21</v>
      </c>
      <c r="P3" s="494" t="s">
        <v>22</v>
      </c>
      <c r="Q3" s="129" t="s">
        <v>2190</v>
      </c>
      <c r="R3" s="129" t="s">
        <v>2191</v>
      </c>
      <c r="S3" s="495" t="s">
        <v>2194</v>
      </c>
    </row>
    <row r="4" spans="3:20" s="497" customFormat="1" ht="42">
      <c r="C4" s="15" t="s">
        <v>1968</v>
      </c>
      <c r="D4" s="13" t="s">
        <v>1969</v>
      </c>
      <c r="E4" s="55"/>
      <c r="F4" s="55"/>
      <c r="G4" s="17">
        <f>+F4</f>
        <v>0</v>
      </c>
      <c r="H4" s="14"/>
      <c r="I4" s="394">
        <f>+M4</f>
        <v>1021100803.3800001</v>
      </c>
      <c r="J4" s="45" t="s">
        <v>2279</v>
      </c>
      <c r="K4" s="14" t="s">
        <v>142</v>
      </c>
      <c r="L4" s="96">
        <v>29806</v>
      </c>
      <c r="M4" s="49">
        <f>+L4*$O$2</f>
        <v>1021100803.3800001</v>
      </c>
      <c r="N4" s="56">
        <v>49676.13</v>
      </c>
      <c r="O4" s="50">
        <f>+N4*$O$2</f>
        <v>1701816287.0499001</v>
      </c>
      <c r="P4" s="25">
        <v>43948</v>
      </c>
      <c r="Q4" s="14" t="s">
        <v>2280</v>
      </c>
      <c r="R4" s="13" t="s">
        <v>2281</v>
      </c>
      <c r="S4" s="13" t="s">
        <v>2282</v>
      </c>
      <c r="T4" s="496" t="s">
        <v>2283</v>
      </c>
    </row>
    <row r="5" spans="3:20" s="497" customFormat="1" ht="42">
      <c r="C5" s="15" t="s">
        <v>1690</v>
      </c>
      <c r="D5" s="13" t="s">
        <v>1691</v>
      </c>
      <c r="E5" s="55"/>
      <c r="F5" s="55"/>
      <c r="G5" s="17"/>
      <c r="H5" s="14"/>
      <c r="I5" s="394">
        <f>+M5</f>
        <v>4906600733.5200005</v>
      </c>
      <c r="J5" s="45" t="s">
        <v>2284</v>
      </c>
      <c r="K5" s="14" t="s">
        <v>142</v>
      </c>
      <c r="L5" s="96">
        <v>143224</v>
      </c>
      <c r="M5" s="49">
        <f>+L5*$O$2</f>
        <v>4906600733.5200005</v>
      </c>
      <c r="N5" s="56">
        <v>238706.6</v>
      </c>
      <c r="O5" s="50">
        <f>+N5*$O$2</f>
        <v>8177665605.3180008</v>
      </c>
      <c r="P5" s="25">
        <v>43948</v>
      </c>
      <c r="Q5" s="14" t="s">
        <v>2280</v>
      </c>
      <c r="R5" s="13" t="s">
        <v>2281</v>
      </c>
      <c r="S5" s="498"/>
    </row>
    <row r="6" spans="3:20" s="497" customFormat="1" ht="21">
      <c r="C6" s="15" t="s">
        <v>1890</v>
      </c>
      <c r="D6" s="13" t="s">
        <v>1891</v>
      </c>
      <c r="E6" s="55"/>
      <c r="F6" s="55"/>
      <c r="G6" s="17">
        <f>IF(N5&gt;F6,F6,+N4+N5-F5)</f>
        <v>0</v>
      </c>
      <c r="H6" s="14"/>
      <c r="I6" s="14"/>
      <c r="J6" s="14"/>
      <c r="K6" s="14"/>
      <c r="L6" s="14"/>
      <c r="M6" s="14"/>
      <c r="N6" s="14"/>
      <c r="O6" s="14"/>
      <c r="P6" s="14"/>
      <c r="Q6" s="14"/>
      <c r="R6" s="14"/>
      <c r="S6" s="498"/>
    </row>
    <row r="7" spans="3:20" s="497" customFormat="1" ht="21">
      <c r="C7" s="15" t="s">
        <v>1893</v>
      </c>
      <c r="D7" s="13" t="s">
        <v>1894</v>
      </c>
      <c r="E7" s="14"/>
      <c r="F7" s="14"/>
      <c r="G7" s="17"/>
      <c r="H7" s="14"/>
      <c r="I7" s="14"/>
      <c r="J7" s="14"/>
      <c r="K7" s="14"/>
      <c r="L7" s="14"/>
      <c r="M7" s="14"/>
      <c r="N7" s="14"/>
      <c r="O7" s="14"/>
      <c r="P7" s="14"/>
      <c r="Q7" s="14"/>
      <c r="R7" s="14"/>
      <c r="S7" s="498"/>
    </row>
    <row r="8" spans="3:20">
      <c r="C8" s="499" t="s">
        <v>2214</v>
      </c>
      <c r="E8" s="425">
        <f>SUM(E4:E7)</f>
        <v>0</v>
      </c>
      <c r="F8" s="425">
        <f>SUM(F4:F7)</f>
        <v>0</v>
      </c>
      <c r="G8" s="425">
        <f>SUM(G4:G7)</f>
        <v>0</v>
      </c>
      <c r="H8" s="127"/>
      <c r="I8" s="425">
        <f>SUM(I4:I7)</f>
        <v>5927701536.9000006</v>
      </c>
      <c r="L8" s="425">
        <f>SUM(L4:L7)</f>
        <v>173030</v>
      </c>
      <c r="M8" s="425">
        <f>SUM(M4:M7)</f>
        <v>5927701536.9000006</v>
      </c>
      <c r="N8" s="425">
        <f>SUM(N4:N7)</f>
        <v>288382.73</v>
      </c>
      <c r="O8" s="425">
        <f>SUM(O4:O7)</f>
        <v>9879481892.3679008</v>
      </c>
    </row>
    <row r="11" spans="3:20">
      <c r="C11" s="119" t="s">
        <v>2285</v>
      </c>
      <c r="D11" s="119"/>
      <c r="E11" s="119"/>
      <c r="F11" s="3"/>
    </row>
    <row r="13" spans="3:20" ht="15" thickBot="1"/>
    <row r="14" spans="3:20">
      <c r="C14" s="454" t="s">
        <v>427</v>
      </c>
      <c r="D14" s="454" t="s">
        <v>428</v>
      </c>
      <c r="E14" s="1049" t="s">
        <v>2215</v>
      </c>
      <c r="F14" s="1050"/>
    </row>
    <row r="15" spans="3:20" ht="15" thickBot="1">
      <c r="C15" s="433"/>
      <c r="D15" s="433"/>
      <c r="E15" s="455" t="s">
        <v>2217</v>
      </c>
      <c r="F15" s="456" t="s">
        <v>11</v>
      </c>
    </row>
    <row r="16" spans="3:20" ht="21">
      <c r="C16" s="15" t="s">
        <v>1968</v>
      </c>
      <c r="D16" s="13" t="s">
        <v>1969</v>
      </c>
      <c r="E16" s="460">
        <f>+E4</f>
        <v>0</v>
      </c>
      <c r="F16" s="460">
        <f>+F4</f>
        <v>0</v>
      </c>
    </row>
    <row r="17" spans="3:15" ht="21">
      <c r="C17" s="15" t="s">
        <v>1690</v>
      </c>
      <c r="D17" s="13" t="s">
        <v>1691</v>
      </c>
      <c r="E17" s="52">
        <f>+E5</f>
        <v>0</v>
      </c>
      <c r="F17" s="52">
        <f>+F5</f>
        <v>0</v>
      </c>
    </row>
    <row r="18" spans="3:15" ht="21">
      <c r="C18" s="15" t="s">
        <v>1890</v>
      </c>
      <c r="D18" s="13" t="s">
        <v>1891</v>
      </c>
      <c r="E18" s="464"/>
      <c r="F18" s="464"/>
    </row>
    <row r="19" spans="3:15" ht="21">
      <c r="C19" s="15" t="s">
        <v>1893</v>
      </c>
      <c r="D19" s="13" t="s">
        <v>1894</v>
      </c>
      <c r="E19" s="466"/>
      <c r="F19" s="467"/>
    </row>
    <row r="20" spans="3:15">
      <c r="C20" s="1051" t="s">
        <v>2286</v>
      </c>
      <c r="D20" s="1052"/>
      <c r="E20" s="478">
        <f>SUM(E16:E19)</f>
        <v>0</v>
      </c>
      <c r="F20" s="478">
        <f>SUM(F16:F19)</f>
        <v>0</v>
      </c>
    </row>
    <row r="21" spans="3:15">
      <c r="C21" s="1047" t="s">
        <v>2249</v>
      </c>
      <c r="D21" s="1048"/>
      <c r="E21" s="479">
        <f>+E30</f>
        <v>0</v>
      </c>
      <c r="F21" s="479">
        <f>+F30</f>
        <v>0</v>
      </c>
    </row>
    <row r="22" spans="3:15">
      <c r="C22" s="480" t="s">
        <v>2287</v>
      </c>
      <c r="D22" s="500"/>
      <c r="E22" s="501"/>
      <c r="F22" s="502"/>
    </row>
    <row r="23" spans="3:15">
      <c r="C23" s="1040" t="s">
        <v>2272</v>
      </c>
      <c r="D23" s="1041"/>
      <c r="E23" s="478">
        <f>+SUM(E20:E22)</f>
        <v>0</v>
      </c>
      <c r="F23" s="478">
        <f>+SUM(F20:F22)</f>
        <v>0</v>
      </c>
    </row>
    <row r="25" spans="3:15">
      <c r="C25" t="s">
        <v>2288</v>
      </c>
    </row>
    <row r="26" spans="3:15" ht="21">
      <c r="C26" s="15" t="s">
        <v>1890</v>
      </c>
      <c r="D26" s="13" t="s">
        <v>1891</v>
      </c>
      <c r="E26" s="13" t="s">
        <v>1892</v>
      </c>
      <c r="F26" s="17" t="s">
        <v>2289</v>
      </c>
    </row>
    <row r="27" spans="3:15" ht="22">
      <c r="C27" s="15" t="s">
        <v>1893</v>
      </c>
      <c r="D27" s="13" t="s">
        <v>1894</v>
      </c>
      <c r="E27" s="13" t="s">
        <v>1892</v>
      </c>
      <c r="F27" s="503" t="s">
        <v>2289</v>
      </c>
    </row>
    <row r="28" spans="3:15">
      <c r="C28" s="178"/>
      <c r="D28" s="157"/>
      <c r="E28" s="157"/>
      <c r="F28" s="319"/>
    </row>
    <row r="29" spans="3:15">
      <c r="C29" t="s">
        <v>2290</v>
      </c>
    </row>
    <row r="31" spans="3:15">
      <c r="C31" s="266" t="s">
        <v>427</v>
      </c>
      <c r="D31" s="266" t="s">
        <v>428</v>
      </c>
      <c r="E31" s="266" t="s">
        <v>427</v>
      </c>
      <c r="F31" s="266" t="s">
        <v>428</v>
      </c>
      <c r="G31" s="130" t="s">
        <v>2291</v>
      </c>
      <c r="H31" s="266" t="s">
        <v>878</v>
      </c>
      <c r="I31" s="266" t="s">
        <v>879</v>
      </c>
      <c r="J31" s="266" t="s">
        <v>880</v>
      </c>
      <c r="K31" s="266" t="s">
        <v>881</v>
      </c>
      <c r="L31" s="86" t="s">
        <v>881</v>
      </c>
      <c r="M31" s="266" t="s">
        <v>883</v>
      </c>
      <c r="N31" s="266" t="s">
        <v>884</v>
      </c>
      <c r="O31" s="152"/>
    </row>
    <row r="32" spans="3:15" ht="136.5">
      <c r="C32" s="14" t="s">
        <v>1690</v>
      </c>
      <c r="D32" s="38" t="s">
        <v>1701</v>
      </c>
      <c r="E32" s="40" t="s">
        <v>1743</v>
      </c>
      <c r="F32" s="38" t="s">
        <v>2292</v>
      </c>
      <c r="G32" s="54">
        <v>43026</v>
      </c>
      <c r="H32" s="54">
        <v>43026</v>
      </c>
      <c r="I32" s="41">
        <v>44196</v>
      </c>
      <c r="J32" s="504" t="s">
        <v>2293</v>
      </c>
      <c r="K32" s="504" t="s">
        <v>2294</v>
      </c>
      <c r="L32" s="505">
        <v>82200000</v>
      </c>
      <c r="M32" s="24" t="s">
        <v>2295</v>
      </c>
      <c r="N32" s="167">
        <v>44256</v>
      </c>
      <c r="O32" s="12" t="s">
        <v>2296</v>
      </c>
    </row>
    <row r="33" spans="3:15" ht="43">
      <c r="C33" s="14" t="s">
        <v>1690</v>
      </c>
      <c r="D33" s="38" t="s">
        <v>1701</v>
      </c>
      <c r="E33" s="40" t="s">
        <v>1743</v>
      </c>
      <c r="F33" s="38" t="s">
        <v>2292</v>
      </c>
      <c r="G33" s="54">
        <v>43026</v>
      </c>
      <c r="H33" s="54">
        <v>43026</v>
      </c>
      <c r="I33" s="41">
        <v>44196</v>
      </c>
      <c r="J33" s="504" t="s">
        <v>2297</v>
      </c>
      <c r="K33" s="504"/>
      <c r="L33" s="24"/>
      <c r="M33" s="24" t="s">
        <v>2295</v>
      </c>
      <c r="N33" s="167">
        <v>44256</v>
      </c>
      <c r="O33" s="12" t="s">
        <v>2296</v>
      </c>
    </row>
    <row r="34" spans="3:15" ht="126">
      <c r="C34" s="14" t="s">
        <v>1690</v>
      </c>
      <c r="D34" s="38" t="s">
        <v>1701</v>
      </c>
      <c r="E34" s="40" t="s">
        <v>1702</v>
      </c>
      <c r="F34" s="38" t="s">
        <v>2298</v>
      </c>
      <c r="G34" s="54">
        <v>43440</v>
      </c>
      <c r="H34" s="54">
        <v>43416</v>
      </c>
      <c r="I34" s="54">
        <v>45596</v>
      </c>
      <c r="J34" s="504" t="s">
        <v>2299</v>
      </c>
      <c r="K34" s="504" t="s">
        <v>2300</v>
      </c>
      <c r="L34" s="24" t="s">
        <v>2301</v>
      </c>
      <c r="M34" s="24" t="s">
        <v>2295</v>
      </c>
      <c r="N34" s="504" t="s">
        <v>2302</v>
      </c>
      <c r="O34" s="12"/>
    </row>
    <row r="35" spans="3:15" ht="94.5">
      <c r="C35" s="14" t="s">
        <v>1690</v>
      </c>
      <c r="D35" s="38" t="s">
        <v>1701</v>
      </c>
      <c r="E35" s="14" t="s">
        <v>1764</v>
      </c>
      <c r="F35" s="38" t="s">
        <v>2303</v>
      </c>
      <c r="G35" s="54">
        <v>44223</v>
      </c>
      <c r="H35" s="54">
        <v>41058</v>
      </c>
      <c r="I35" s="506">
        <v>44561</v>
      </c>
      <c r="J35" s="504" t="s">
        <v>2304</v>
      </c>
      <c r="K35" s="504" t="s">
        <v>2305</v>
      </c>
      <c r="L35" s="507">
        <v>7521.5</v>
      </c>
      <c r="M35" s="24" t="s">
        <v>2295</v>
      </c>
      <c r="N35" s="167">
        <v>44561</v>
      </c>
      <c r="O35" s="12" t="s">
        <v>2306</v>
      </c>
    </row>
    <row r="36" spans="3:15">
      <c r="O36" s="12"/>
    </row>
    <row r="37" spans="3:15" ht="15" customHeight="1">
      <c r="C37" s="27"/>
      <c r="D37" s="162"/>
      <c r="E37" s="371"/>
      <c r="F37" s="508"/>
      <c r="G37" s="509"/>
      <c r="H37" s="509"/>
      <c r="I37" s="509"/>
      <c r="J37" s="510"/>
      <c r="K37" s="510"/>
      <c r="L37" s="162"/>
      <c r="M37" s="162"/>
      <c r="N37" s="510"/>
    </row>
    <row r="38" spans="3:15">
      <c r="C38" s="27" t="s">
        <v>2307</v>
      </c>
    </row>
    <row r="39" spans="3:15">
      <c r="C39" s="27" t="s">
        <v>2308</v>
      </c>
    </row>
  </sheetData>
  <mergeCells count="4">
    <mergeCell ref="E14:F14"/>
    <mergeCell ref="C20:D20"/>
    <mergeCell ref="C21:D21"/>
    <mergeCell ref="C23:D2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12453-D887-4348-B261-92ABE4B454D6}">
  <dimension ref="A1:AD57"/>
  <sheetViews>
    <sheetView workbookViewId="0">
      <selection sqref="A1:XFD1048576"/>
    </sheetView>
  </sheetViews>
  <sheetFormatPr baseColWidth="10" defaultColWidth="10" defaultRowHeight="14.5"/>
  <cols>
    <col min="1" max="1" width="2.7265625" customWidth="1"/>
    <col min="2" max="2" width="26.453125" customWidth="1"/>
    <col min="3" max="3" width="2.26953125" customWidth="1"/>
    <col min="4" max="4" width="21.54296875" customWidth="1"/>
    <col min="5" max="5" width="6.7265625" customWidth="1"/>
    <col min="6" max="6" width="0.7265625" hidden="1" customWidth="1"/>
    <col min="7" max="7" width="0.453125" hidden="1" customWidth="1"/>
    <col min="8" max="8" width="2.7265625" customWidth="1"/>
    <col min="9" max="9" width="2.81640625" customWidth="1"/>
    <col min="10" max="10" width="22.54296875" customWidth="1"/>
    <col min="11" max="11" width="6.26953125" customWidth="1"/>
    <col min="12" max="12" width="9.453125" customWidth="1"/>
    <col min="13" max="13" width="7.26953125" customWidth="1"/>
    <col min="14" max="14" width="8.7265625" customWidth="1"/>
    <col min="15" max="15" width="9.1796875" customWidth="1"/>
    <col min="16" max="16" width="6.453125" customWidth="1"/>
    <col min="17" max="17" width="7.54296875" customWidth="1"/>
    <col min="18" max="18" width="4.81640625" customWidth="1"/>
    <col min="19" max="19" width="10.26953125" customWidth="1"/>
    <col min="20" max="20" width="12.7265625" customWidth="1"/>
    <col min="21" max="21" width="9" customWidth="1"/>
    <col min="22" max="22" width="12.1796875" customWidth="1"/>
    <col min="23" max="23" width="7.54296875" customWidth="1"/>
    <col min="24" max="24" width="4.453125" customWidth="1"/>
    <col min="25" max="25" width="8.81640625" customWidth="1"/>
    <col min="26" max="26" width="10.453125" customWidth="1"/>
    <col min="27" max="27" width="7.81640625" customWidth="1"/>
    <col min="28" max="28" width="11.453125" customWidth="1"/>
    <col min="29" max="29" width="14.1796875" customWidth="1"/>
    <col min="30" max="209" width="11.453125" customWidth="1"/>
    <col min="210" max="210" width="3.7265625" customWidth="1"/>
    <col min="230" max="230" width="2.1796875" customWidth="1"/>
    <col min="232" max="232" width="13" customWidth="1"/>
    <col min="233" max="233" width="12.54296875" customWidth="1"/>
    <col min="234" max="234" width="12.1796875" customWidth="1"/>
    <col min="235" max="235" width="13.54296875" bestFit="1" customWidth="1"/>
    <col min="236" max="236" width="12" bestFit="1" customWidth="1"/>
    <col min="237" max="237" width="12.26953125" customWidth="1"/>
    <col min="238" max="238" width="10.26953125" customWidth="1"/>
    <col min="239" max="239" width="3.81640625" customWidth="1"/>
    <col min="240" max="240" width="9.7265625" customWidth="1"/>
    <col min="241" max="241" width="15.1796875" customWidth="1"/>
    <col min="242" max="242" width="9.453125" customWidth="1"/>
    <col min="243" max="243" width="13.7265625" customWidth="1"/>
    <col min="244" max="244" width="9.26953125" customWidth="1"/>
    <col min="245" max="245" width="4.54296875" customWidth="1"/>
    <col min="246" max="246" width="5.7265625" customWidth="1"/>
    <col min="247" max="247" width="7.81640625" customWidth="1"/>
    <col min="248" max="248" width="8.453125" customWidth="1"/>
    <col min="250" max="250" width="10.453125" customWidth="1"/>
    <col min="251" max="251" width="11" customWidth="1"/>
    <col min="252" max="465" width="11.453125" customWidth="1"/>
    <col min="466" max="466" width="3.7265625" customWidth="1"/>
    <col min="486" max="486" width="2.1796875" customWidth="1"/>
    <col min="488" max="488" width="13" customWidth="1"/>
    <col min="489" max="489" width="12.54296875" customWidth="1"/>
    <col min="490" max="490" width="12.1796875" customWidth="1"/>
    <col min="491" max="491" width="13.54296875" bestFit="1" customWidth="1"/>
    <col min="492" max="492" width="12" bestFit="1" customWidth="1"/>
    <col min="493" max="493" width="12.26953125" customWidth="1"/>
    <col min="494" max="494" width="10.26953125" customWidth="1"/>
    <col min="495" max="495" width="3.81640625" customWidth="1"/>
    <col min="496" max="496" width="9.7265625" customWidth="1"/>
    <col min="497" max="497" width="15.1796875" customWidth="1"/>
    <col min="498" max="498" width="9.453125" customWidth="1"/>
    <col min="499" max="499" width="13.7265625" customWidth="1"/>
    <col min="500" max="500" width="9.26953125" customWidth="1"/>
    <col min="501" max="501" width="4.54296875" customWidth="1"/>
    <col min="502" max="502" width="5.7265625" customWidth="1"/>
    <col min="503" max="503" width="7.81640625" customWidth="1"/>
    <col min="504" max="504" width="8.453125" customWidth="1"/>
    <col min="506" max="506" width="10.453125" customWidth="1"/>
    <col min="507" max="507" width="11" customWidth="1"/>
    <col min="508" max="721" width="11.453125" customWidth="1"/>
    <col min="722" max="722" width="3.7265625" customWidth="1"/>
    <col min="742" max="742" width="2.1796875" customWidth="1"/>
    <col min="744" max="744" width="13" customWidth="1"/>
    <col min="745" max="745" width="12.54296875" customWidth="1"/>
    <col min="746" max="746" width="12.1796875" customWidth="1"/>
    <col min="747" max="747" width="13.54296875" bestFit="1" customWidth="1"/>
    <col min="748" max="748" width="12" bestFit="1" customWidth="1"/>
    <col min="749" max="749" width="12.26953125" customWidth="1"/>
    <col min="750" max="750" width="10.26953125" customWidth="1"/>
    <col min="751" max="751" width="3.81640625" customWidth="1"/>
    <col min="752" max="752" width="9.7265625" customWidth="1"/>
    <col min="753" max="753" width="15.1796875" customWidth="1"/>
    <col min="754" max="754" width="9.453125" customWidth="1"/>
    <col min="755" max="755" width="13.7265625" customWidth="1"/>
    <col min="756" max="756" width="9.26953125" customWidth="1"/>
    <col min="757" max="757" width="4.54296875" customWidth="1"/>
    <col min="758" max="758" width="5.7265625" customWidth="1"/>
    <col min="759" max="759" width="7.81640625" customWidth="1"/>
    <col min="760" max="760" width="8.453125" customWidth="1"/>
    <col min="762" max="762" width="10.453125" customWidth="1"/>
    <col min="763" max="763" width="11" customWidth="1"/>
    <col min="764" max="977" width="11.453125" customWidth="1"/>
    <col min="978" max="978" width="3.7265625" customWidth="1"/>
    <col min="998" max="998" width="2.1796875" customWidth="1"/>
    <col min="1000" max="1000" width="13" customWidth="1"/>
    <col min="1001" max="1001" width="12.54296875" customWidth="1"/>
    <col min="1002" max="1002" width="12.1796875" customWidth="1"/>
    <col min="1003" max="1003" width="13.54296875" bestFit="1" customWidth="1"/>
    <col min="1004" max="1004" width="12" bestFit="1" customWidth="1"/>
    <col min="1005" max="1005" width="12.26953125" customWidth="1"/>
    <col min="1006" max="1006" width="10.26953125" customWidth="1"/>
    <col min="1007" max="1007" width="3.81640625" customWidth="1"/>
    <col min="1008" max="1008" width="9.7265625" customWidth="1"/>
    <col min="1009" max="1009" width="15.1796875" customWidth="1"/>
    <col min="1010" max="1010" width="9.453125" customWidth="1"/>
    <col min="1011" max="1011" width="13.7265625" customWidth="1"/>
    <col min="1012" max="1012" width="9.26953125" customWidth="1"/>
    <col min="1013" max="1013" width="4.54296875" customWidth="1"/>
    <col min="1014" max="1014" width="5.7265625" customWidth="1"/>
    <col min="1015" max="1015" width="7.81640625" customWidth="1"/>
    <col min="1016" max="1016" width="8.453125" customWidth="1"/>
    <col min="1018" max="1018" width="10.453125" customWidth="1"/>
    <col min="1019" max="1019" width="11" customWidth="1"/>
    <col min="1020" max="1233" width="11.453125" customWidth="1"/>
    <col min="1234" max="1234" width="3.7265625" customWidth="1"/>
    <col min="1254" max="1254" width="2.1796875" customWidth="1"/>
    <col min="1256" max="1256" width="13" customWidth="1"/>
    <col min="1257" max="1257" width="12.54296875" customWidth="1"/>
    <col min="1258" max="1258" width="12.1796875" customWidth="1"/>
    <col min="1259" max="1259" width="13.54296875" bestFit="1" customWidth="1"/>
    <col min="1260" max="1260" width="12" bestFit="1" customWidth="1"/>
    <col min="1261" max="1261" width="12.26953125" customWidth="1"/>
    <col min="1262" max="1262" width="10.26953125" customWidth="1"/>
    <col min="1263" max="1263" width="3.81640625" customWidth="1"/>
    <col min="1264" max="1264" width="9.7265625" customWidth="1"/>
    <col min="1265" max="1265" width="15.1796875" customWidth="1"/>
    <col min="1266" max="1266" width="9.453125" customWidth="1"/>
    <col min="1267" max="1267" width="13.7265625" customWidth="1"/>
    <col min="1268" max="1268" width="9.26953125" customWidth="1"/>
    <col min="1269" max="1269" width="4.54296875" customWidth="1"/>
    <col min="1270" max="1270" width="5.7265625" customWidth="1"/>
    <col min="1271" max="1271" width="7.81640625" customWidth="1"/>
    <col min="1272" max="1272" width="8.453125" customWidth="1"/>
    <col min="1274" max="1274" width="10.453125" customWidth="1"/>
    <col min="1275" max="1275" width="11" customWidth="1"/>
    <col min="1276" max="1489" width="11.453125" customWidth="1"/>
    <col min="1490" max="1490" width="3.7265625" customWidth="1"/>
    <col min="1510" max="1510" width="2.1796875" customWidth="1"/>
    <col min="1512" max="1512" width="13" customWidth="1"/>
    <col min="1513" max="1513" width="12.54296875" customWidth="1"/>
    <col min="1514" max="1514" width="12.1796875" customWidth="1"/>
    <col min="1515" max="1515" width="13.54296875" bestFit="1" customWidth="1"/>
    <col min="1516" max="1516" width="12" bestFit="1" customWidth="1"/>
    <col min="1517" max="1517" width="12.26953125" customWidth="1"/>
    <col min="1518" max="1518" width="10.26953125" customWidth="1"/>
    <col min="1519" max="1519" width="3.81640625" customWidth="1"/>
    <col min="1520" max="1520" width="9.7265625" customWidth="1"/>
    <col min="1521" max="1521" width="15.1796875" customWidth="1"/>
    <col min="1522" max="1522" width="9.453125" customWidth="1"/>
    <col min="1523" max="1523" width="13.7265625" customWidth="1"/>
    <col min="1524" max="1524" width="9.26953125" customWidth="1"/>
    <col min="1525" max="1525" width="4.54296875" customWidth="1"/>
    <col min="1526" max="1526" width="5.7265625" customWidth="1"/>
    <col min="1527" max="1527" width="7.81640625" customWidth="1"/>
    <col min="1528" max="1528" width="8.453125" customWidth="1"/>
    <col min="1530" max="1530" width="10.453125" customWidth="1"/>
    <col min="1531" max="1531" width="11" customWidth="1"/>
    <col min="1532" max="1745" width="11.453125" customWidth="1"/>
    <col min="1746" max="1746" width="3.7265625" customWidth="1"/>
    <col min="1766" max="1766" width="2.1796875" customWidth="1"/>
    <col min="1768" max="1768" width="13" customWidth="1"/>
    <col min="1769" max="1769" width="12.54296875" customWidth="1"/>
    <col min="1770" max="1770" width="12.1796875" customWidth="1"/>
    <col min="1771" max="1771" width="13.54296875" bestFit="1" customWidth="1"/>
    <col min="1772" max="1772" width="12" bestFit="1" customWidth="1"/>
    <col min="1773" max="1773" width="12.26953125" customWidth="1"/>
    <col min="1774" max="1774" width="10.26953125" customWidth="1"/>
    <col min="1775" max="1775" width="3.81640625" customWidth="1"/>
    <col min="1776" max="1776" width="9.7265625" customWidth="1"/>
    <col min="1777" max="1777" width="15.1796875" customWidth="1"/>
    <col min="1778" max="1778" width="9.453125" customWidth="1"/>
    <col min="1779" max="1779" width="13.7265625" customWidth="1"/>
    <col min="1780" max="1780" width="9.26953125" customWidth="1"/>
    <col min="1781" max="1781" width="4.54296875" customWidth="1"/>
    <col min="1782" max="1782" width="5.7265625" customWidth="1"/>
    <col min="1783" max="1783" width="7.81640625" customWidth="1"/>
    <col min="1784" max="1784" width="8.453125" customWidth="1"/>
    <col min="1786" max="1786" width="10.453125" customWidth="1"/>
    <col min="1787" max="1787" width="11" customWidth="1"/>
    <col min="1788" max="2001" width="11.453125" customWidth="1"/>
    <col min="2002" max="2002" width="3.7265625" customWidth="1"/>
    <col min="2022" max="2022" width="2.1796875" customWidth="1"/>
    <col min="2024" max="2024" width="13" customWidth="1"/>
    <col min="2025" max="2025" width="12.54296875" customWidth="1"/>
    <col min="2026" max="2026" width="12.1796875" customWidth="1"/>
    <col min="2027" max="2027" width="13.54296875" bestFit="1" customWidth="1"/>
    <col min="2028" max="2028" width="12" bestFit="1" customWidth="1"/>
    <col min="2029" max="2029" width="12.26953125" customWidth="1"/>
    <col min="2030" max="2030" width="10.26953125" customWidth="1"/>
    <col min="2031" max="2031" width="3.81640625" customWidth="1"/>
    <col min="2032" max="2032" width="9.7265625" customWidth="1"/>
    <col min="2033" max="2033" width="15.1796875" customWidth="1"/>
    <col min="2034" max="2034" width="9.453125" customWidth="1"/>
    <col min="2035" max="2035" width="13.7265625" customWidth="1"/>
    <col min="2036" max="2036" width="9.26953125" customWidth="1"/>
    <col min="2037" max="2037" width="4.54296875" customWidth="1"/>
    <col min="2038" max="2038" width="5.7265625" customWidth="1"/>
    <col min="2039" max="2039" width="7.81640625" customWidth="1"/>
    <col min="2040" max="2040" width="8.453125" customWidth="1"/>
    <col min="2042" max="2042" width="10.453125" customWidth="1"/>
    <col min="2043" max="2043" width="11" customWidth="1"/>
    <col min="2044" max="2257" width="11.453125" customWidth="1"/>
    <col min="2258" max="2258" width="3.7265625" customWidth="1"/>
    <col min="2278" max="2278" width="2.1796875" customWidth="1"/>
    <col min="2280" max="2280" width="13" customWidth="1"/>
    <col min="2281" max="2281" width="12.54296875" customWidth="1"/>
    <col min="2282" max="2282" width="12.1796875" customWidth="1"/>
    <col min="2283" max="2283" width="13.54296875" bestFit="1" customWidth="1"/>
    <col min="2284" max="2284" width="12" bestFit="1" customWidth="1"/>
    <col min="2285" max="2285" width="12.26953125" customWidth="1"/>
    <col min="2286" max="2286" width="10.26953125" customWidth="1"/>
    <col min="2287" max="2287" width="3.81640625" customWidth="1"/>
    <col min="2288" max="2288" width="9.7265625" customWidth="1"/>
    <col min="2289" max="2289" width="15.1796875" customWidth="1"/>
    <col min="2290" max="2290" width="9.453125" customWidth="1"/>
    <col min="2291" max="2291" width="13.7265625" customWidth="1"/>
    <col min="2292" max="2292" width="9.26953125" customWidth="1"/>
    <col min="2293" max="2293" width="4.54296875" customWidth="1"/>
    <col min="2294" max="2294" width="5.7265625" customWidth="1"/>
    <col min="2295" max="2295" width="7.81640625" customWidth="1"/>
    <col min="2296" max="2296" width="8.453125" customWidth="1"/>
    <col min="2298" max="2298" width="10.453125" customWidth="1"/>
    <col min="2299" max="2299" width="11" customWidth="1"/>
    <col min="2300" max="2513" width="11.453125" customWidth="1"/>
    <col min="2514" max="2514" width="3.7265625" customWidth="1"/>
    <col min="2534" max="2534" width="2.1796875" customWidth="1"/>
    <col min="2536" max="2536" width="13" customWidth="1"/>
    <col min="2537" max="2537" width="12.54296875" customWidth="1"/>
    <col min="2538" max="2538" width="12.1796875" customWidth="1"/>
    <col min="2539" max="2539" width="13.54296875" bestFit="1" customWidth="1"/>
    <col min="2540" max="2540" width="12" bestFit="1" customWidth="1"/>
    <col min="2541" max="2541" width="12.26953125" customWidth="1"/>
    <col min="2542" max="2542" width="10.26953125" customWidth="1"/>
    <col min="2543" max="2543" width="3.81640625" customWidth="1"/>
    <col min="2544" max="2544" width="9.7265625" customWidth="1"/>
    <col min="2545" max="2545" width="15.1796875" customWidth="1"/>
    <col min="2546" max="2546" width="9.453125" customWidth="1"/>
    <col min="2547" max="2547" width="13.7265625" customWidth="1"/>
    <col min="2548" max="2548" width="9.26953125" customWidth="1"/>
    <col min="2549" max="2549" width="4.54296875" customWidth="1"/>
    <col min="2550" max="2550" width="5.7265625" customWidth="1"/>
    <col min="2551" max="2551" width="7.81640625" customWidth="1"/>
    <col min="2552" max="2552" width="8.453125" customWidth="1"/>
    <col min="2554" max="2554" width="10.453125" customWidth="1"/>
    <col min="2555" max="2555" width="11" customWidth="1"/>
    <col min="2556" max="2769" width="11.453125" customWidth="1"/>
    <col min="2770" max="2770" width="3.7265625" customWidth="1"/>
    <col min="2790" max="2790" width="2.1796875" customWidth="1"/>
    <col min="2792" max="2792" width="13" customWidth="1"/>
    <col min="2793" max="2793" width="12.54296875" customWidth="1"/>
    <col min="2794" max="2794" width="12.1796875" customWidth="1"/>
    <col min="2795" max="2795" width="13.54296875" bestFit="1" customWidth="1"/>
    <col min="2796" max="2796" width="12" bestFit="1" customWidth="1"/>
    <col min="2797" max="2797" width="12.26953125" customWidth="1"/>
    <col min="2798" max="2798" width="10.26953125" customWidth="1"/>
    <col min="2799" max="2799" width="3.81640625" customWidth="1"/>
    <col min="2800" max="2800" width="9.7265625" customWidth="1"/>
    <col min="2801" max="2801" width="15.1796875" customWidth="1"/>
    <col min="2802" max="2802" width="9.453125" customWidth="1"/>
    <col min="2803" max="2803" width="13.7265625" customWidth="1"/>
    <col min="2804" max="2804" width="9.26953125" customWidth="1"/>
    <col min="2805" max="2805" width="4.54296875" customWidth="1"/>
    <col min="2806" max="2806" width="5.7265625" customWidth="1"/>
    <col min="2807" max="2807" width="7.81640625" customWidth="1"/>
    <col min="2808" max="2808" width="8.453125" customWidth="1"/>
    <col min="2810" max="2810" width="10.453125" customWidth="1"/>
    <col min="2811" max="2811" width="11" customWidth="1"/>
    <col min="2812" max="3025" width="11.453125" customWidth="1"/>
    <col min="3026" max="3026" width="3.7265625" customWidth="1"/>
    <col min="3046" max="3046" width="2.1796875" customWidth="1"/>
    <col min="3048" max="3048" width="13" customWidth="1"/>
    <col min="3049" max="3049" width="12.54296875" customWidth="1"/>
    <col min="3050" max="3050" width="12.1796875" customWidth="1"/>
    <col min="3051" max="3051" width="13.54296875" bestFit="1" customWidth="1"/>
    <col min="3052" max="3052" width="12" bestFit="1" customWidth="1"/>
    <col min="3053" max="3053" width="12.26953125" customWidth="1"/>
    <col min="3054" max="3054" width="10.26953125" customWidth="1"/>
    <col min="3055" max="3055" width="3.81640625" customWidth="1"/>
    <col min="3056" max="3056" width="9.7265625" customWidth="1"/>
    <col min="3057" max="3057" width="15.1796875" customWidth="1"/>
    <col min="3058" max="3058" width="9.453125" customWidth="1"/>
    <col min="3059" max="3059" width="13.7265625" customWidth="1"/>
    <col min="3060" max="3060" width="9.26953125" customWidth="1"/>
    <col min="3061" max="3061" width="4.54296875" customWidth="1"/>
    <col min="3062" max="3062" width="5.7265625" customWidth="1"/>
    <col min="3063" max="3063" width="7.81640625" customWidth="1"/>
    <col min="3064" max="3064" width="8.453125" customWidth="1"/>
    <col min="3066" max="3066" width="10.453125" customWidth="1"/>
    <col min="3067" max="3067" width="11" customWidth="1"/>
    <col min="3068" max="3281" width="11.453125" customWidth="1"/>
    <col min="3282" max="3282" width="3.7265625" customWidth="1"/>
    <col min="3302" max="3302" width="2.1796875" customWidth="1"/>
    <col min="3304" max="3304" width="13" customWidth="1"/>
    <col min="3305" max="3305" width="12.54296875" customWidth="1"/>
    <col min="3306" max="3306" width="12.1796875" customWidth="1"/>
    <col min="3307" max="3307" width="13.54296875" bestFit="1" customWidth="1"/>
    <col min="3308" max="3308" width="12" bestFit="1" customWidth="1"/>
    <col min="3309" max="3309" width="12.26953125" customWidth="1"/>
    <col min="3310" max="3310" width="10.26953125" customWidth="1"/>
    <col min="3311" max="3311" width="3.81640625" customWidth="1"/>
    <col min="3312" max="3312" width="9.7265625" customWidth="1"/>
    <col min="3313" max="3313" width="15.1796875" customWidth="1"/>
    <col min="3314" max="3314" width="9.453125" customWidth="1"/>
    <col min="3315" max="3315" width="13.7265625" customWidth="1"/>
    <col min="3316" max="3316" width="9.26953125" customWidth="1"/>
    <col min="3317" max="3317" width="4.54296875" customWidth="1"/>
    <col min="3318" max="3318" width="5.7265625" customWidth="1"/>
    <col min="3319" max="3319" width="7.81640625" customWidth="1"/>
    <col min="3320" max="3320" width="8.453125" customWidth="1"/>
    <col min="3322" max="3322" width="10.453125" customWidth="1"/>
    <col min="3323" max="3323" width="11" customWidth="1"/>
    <col min="3324" max="3537" width="11.453125" customWidth="1"/>
    <col min="3538" max="3538" width="3.7265625" customWidth="1"/>
    <col min="3558" max="3558" width="2.1796875" customWidth="1"/>
    <col min="3560" max="3560" width="13" customWidth="1"/>
    <col min="3561" max="3561" width="12.54296875" customWidth="1"/>
    <col min="3562" max="3562" width="12.1796875" customWidth="1"/>
    <col min="3563" max="3563" width="13.54296875" bestFit="1" customWidth="1"/>
    <col min="3564" max="3564" width="12" bestFit="1" customWidth="1"/>
    <col min="3565" max="3565" width="12.26953125" customWidth="1"/>
    <col min="3566" max="3566" width="10.26953125" customWidth="1"/>
    <col min="3567" max="3567" width="3.81640625" customWidth="1"/>
    <col min="3568" max="3568" width="9.7265625" customWidth="1"/>
    <col min="3569" max="3569" width="15.1796875" customWidth="1"/>
    <col min="3570" max="3570" width="9.453125" customWidth="1"/>
    <col min="3571" max="3571" width="13.7265625" customWidth="1"/>
    <col min="3572" max="3572" width="9.26953125" customWidth="1"/>
    <col min="3573" max="3573" width="4.54296875" customWidth="1"/>
    <col min="3574" max="3574" width="5.7265625" customWidth="1"/>
    <col min="3575" max="3575" width="7.81640625" customWidth="1"/>
    <col min="3576" max="3576" width="8.453125" customWidth="1"/>
    <col min="3578" max="3578" width="10.453125" customWidth="1"/>
    <col min="3579" max="3579" width="11" customWidth="1"/>
    <col min="3580" max="3793" width="11.453125" customWidth="1"/>
    <col min="3794" max="3794" width="3.7265625" customWidth="1"/>
    <col min="3814" max="3814" width="2.1796875" customWidth="1"/>
    <col min="3816" max="3816" width="13" customWidth="1"/>
    <col min="3817" max="3817" width="12.54296875" customWidth="1"/>
    <col min="3818" max="3818" width="12.1796875" customWidth="1"/>
    <col min="3819" max="3819" width="13.54296875" bestFit="1" customWidth="1"/>
    <col min="3820" max="3820" width="12" bestFit="1" customWidth="1"/>
    <col min="3821" max="3821" width="12.26953125" customWidth="1"/>
    <col min="3822" max="3822" width="10.26953125" customWidth="1"/>
    <col min="3823" max="3823" width="3.81640625" customWidth="1"/>
    <col min="3824" max="3824" width="9.7265625" customWidth="1"/>
    <col min="3825" max="3825" width="15.1796875" customWidth="1"/>
    <col min="3826" max="3826" width="9.453125" customWidth="1"/>
    <col min="3827" max="3827" width="13.7265625" customWidth="1"/>
    <col min="3828" max="3828" width="9.26953125" customWidth="1"/>
    <col min="3829" max="3829" width="4.54296875" customWidth="1"/>
    <col min="3830" max="3830" width="5.7265625" customWidth="1"/>
    <col min="3831" max="3831" width="7.81640625" customWidth="1"/>
    <col min="3832" max="3832" width="8.453125" customWidth="1"/>
    <col min="3834" max="3834" width="10.453125" customWidth="1"/>
    <col min="3835" max="3835" width="11" customWidth="1"/>
    <col min="3836" max="4049" width="11.453125" customWidth="1"/>
    <col min="4050" max="4050" width="3.7265625" customWidth="1"/>
    <col min="4070" max="4070" width="2.1796875" customWidth="1"/>
    <col min="4072" max="4072" width="13" customWidth="1"/>
    <col min="4073" max="4073" width="12.54296875" customWidth="1"/>
    <col min="4074" max="4074" width="12.1796875" customWidth="1"/>
    <col min="4075" max="4075" width="13.54296875" bestFit="1" customWidth="1"/>
    <col min="4076" max="4076" width="12" bestFit="1" customWidth="1"/>
    <col min="4077" max="4077" width="12.26953125" customWidth="1"/>
    <col min="4078" max="4078" width="10.26953125" customWidth="1"/>
    <col min="4079" max="4079" width="3.81640625" customWidth="1"/>
    <col min="4080" max="4080" width="9.7265625" customWidth="1"/>
    <col min="4081" max="4081" width="15.1796875" customWidth="1"/>
    <col min="4082" max="4082" width="9.453125" customWidth="1"/>
    <col min="4083" max="4083" width="13.7265625" customWidth="1"/>
    <col min="4084" max="4084" width="9.26953125" customWidth="1"/>
    <col min="4085" max="4085" width="4.54296875" customWidth="1"/>
    <col min="4086" max="4086" width="5.7265625" customWidth="1"/>
    <col min="4087" max="4087" width="7.81640625" customWidth="1"/>
    <col min="4088" max="4088" width="8.453125" customWidth="1"/>
    <col min="4090" max="4090" width="10.453125" customWidth="1"/>
    <col min="4091" max="4091" width="11" customWidth="1"/>
    <col min="4092" max="4305" width="11.453125" customWidth="1"/>
    <col min="4306" max="4306" width="3.7265625" customWidth="1"/>
    <col min="4326" max="4326" width="2.1796875" customWidth="1"/>
    <col min="4328" max="4328" width="13" customWidth="1"/>
    <col min="4329" max="4329" width="12.54296875" customWidth="1"/>
    <col min="4330" max="4330" width="12.1796875" customWidth="1"/>
    <col min="4331" max="4331" width="13.54296875" bestFit="1" customWidth="1"/>
    <col min="4332" max="4332" width="12" bestFit="1" customWidth="1"/>
    <col min="4333" max="4333" width="12.26953125" customWidth="1"/>
    <col min="4334" max="4334" width="10.26953125" customWidth="1"/>
    <col min="4335" max="4335" width="3.81640625" customWidth="1"/>
    <col min="4336" max="4336" width="9.7265625" customWidth="1"/>
    <col min="4337" max="4337" width="15.1796875" customWidth="1"/>
    <col min="4338" max="4338" width="9.453125" customWidth="1"/>
    <col min="4339" max="4339" width="13.7265625" customWidth="1"/>
    <col min="4340" max="4340" width="9.26953125" customWidth="1"/>
    <col min="4341" max="4341" width="4.54296875" customWidth="1"/>
    <col min="4342" max="4342" width="5.7265625" customWidth="1"/>
    <col min="4343" max="4343" width="7.81640625" customWidth="1"/>
    <col min="4344" max="4344" width="8.453125" customWidth="1"/>
    <col min="4346" max="4346" width="10.453125" customWidth="1"/>
    <col min="4347" max="4347" width="11" customWidth="1"/>
    <col min="4348" max="4561" width="11.453125" customWidth="1"/>
    <col min="4562" max="4562" width="3.7265625" customWidth="1"/>
    <col min="4582" max="4582" width="2.1796875" customWidth="1"/>
    <col min="4584" max="4584" width="13" customWidth="1"/>
    <col min="4585" max="4585" width="12.54296875" customWidth="1"/>
    <col min="4586" max="4586" width="12.1796875" customWidth="1"/>
    <col min="4587" max="4587" width="13.54296875" bestFit="1" customWidth="1"/>
    <col min="4588" max="4588" width="12" bestFit="1" customWidth="1"/>
    <col min="4589" max="4589" width="12.26953125" customWidth="1"/>
    <col min="4590" max="4590" width="10.26953125" customWidth="1"/>
    <col min="4591" max="4591" width="3.81640625" customWidth="1"/>
    <col min="4592" max="4592" width="9.7265625" customWidth="1"/>
    <col min="4593" max="4593" width="15.1796875" customWidth="1"/>
    <col min="4594" max="4594" width="9.453125" customWidth="1"/>
    <col min="4595" max="4595" width="13.7265625" customWidth="1"/>
    <col min="4596" max="4596" width="9.26953125" customWidth="1"/>
    <col min="4597" max="4597" width="4.54296875" customWidth="1"/>
    <col min="4598" max="4598" width="5.7265625" customWidth="1"/>
    <col min="4599" max="4599" width="7.81640625" customWidth="1"/>
    <col min="4600" max="4600" width="8.453125" customWidth="1"/>
    <col min="4602" max="4602" width="10.453125" customWidth="1"/>
    <col min="4603" max="4603" width="11" customWidth="1"/>
    <col min="4604" max="4817" width="11.453125" customWidth="1"/>
    <col min="4818" max="4818" width="3.7265625" customWidth="1"/>
    <col min="4838" max="4838" width="2.1796875" customWidth="1"/>
    <col min="4840" max="4840" width="13" customWidth="1"/>
    <col min="4841" max="4841" width="12.54296875" customWidth="1"/>
    <col min="4842" max="4842" width="12.1796875" customWidth="1"/>
    <col min="4843" max="4843" width="13.54296875" bestFit="1" customWidth="1"/>
    <col min="4844" max="4844" width="12" bestFit="1" customWidth="1"/>
    <col min="4845" max="4845" width="12.26953125" customWidth="1"/>
    <col min="4846" max="4846" width="10.26953125" customWidth="1"/>
    <col min="4847" max="4847" width="3.81640625" customWidth="1"/>
    <col min="4848" max="4848" width="9.7265625" customWidth="1"/>
    <col min="4849" max="4849" width="15.1796875" customWidth="1"/>
    <col min="4850" max="4850" width="9.453125" customWidth="1"/>
    <col min="4851" max="4851" width="13.7265625" customWidth="1"/>
    <col min="4852" max="4852" width="9.26953125" customWidth="1"/>
    <col min="4853" max="4853" width="4.54296875" customWidth="1"/>
    <col min="4854" max="4854" width="5.7265625" customWidth="1"/>
    <col min="4855" max="4855" width="7.81640625" customWidth="1"/>
    <col min="4856" max="4856" width="8.453125" customWidth="1"/>
    <col min="4858" max="4858" width="10.453125" customWidth="1"/>
    <col min="4859" max="4859" width="11" customWidth="1"/>
    <col min="4860" max="5073" width="11.453125" customWidth="1"/>
    <col min="5074" max="5074" width="3.7265625" customWidth="1"/>
    <col min="5094" max="5094" width="2.1796875" customWidth="1"/>
    <col min="5096" max="5096" width="13" customWidth="1"/>
    <col min="5097" max="5097" width="12.54296875" customWidth="1"/>
    <col min="5098" max="5098" width="12.1796875" customWidth="1"/>
    <col min="5099" max="5099" width="13.54296875" bestFit="1" customWidth="1"/>
    <col min="5100" max="5100" width="12" bestFit="1" customWidth="1"/>
    <col min="5101" max="5101" width="12.26953125" customWidth="1"/>
    <col min="5102" max="5102" width="10.26953125" customWidth="1"/>
    <col min="5103" max="5103" width="3.81640625" customWidth="1"/>
    <col min="5104" max="5104" width="9.7265625" customWidth="1"/>
    <col min="5105" max="5105" width="15.1796875" customWidth="1"/>
    <col min="5106" max="5106" width="9.453125" customWidth="1"/>
    <col min="5107" max="5107" width="13.7265625" customWidth="1"/>
    <col min="5108" max="5108" width="9.26953125" customWidth="1"/>
    <col min="5109" max="5109" width="4.54296875" customWidth="1"/>
    <col min="5110" max="5110" width="5.7265625" customWidth="1"/>
    <col min="5111" max="5111" width="7.81640625" customWidth="1"/>
    <col min="5112" max="5112" width="8.453125" customWidth="1"/>
    <col min="5114" max="5114" width="10.453125" customWidth="1"/>
    <col min="5115" max="5115" width="11" customWidth="1"/>
    <col min="5116" max="5329" width="11.453125" customWidth="1"/>
    <col min="5330" max="5330" width="3.7265625" customWidth="1"/>
    <col min="5350" max="5350" width="2.1796875" customWidth="1"/>
    <col min="5352" max="5352" width="13" customWidth="1"/>
    <col min="5353" max="5353" width="12.54296875" customWidth="1"/>
    <col min="5354" max="5354" width="12.1796875" customWidth="1"/>
    <col min="5355" max="5355" width="13.54296875" bestFit="1" customWidth="1"/>
    <col min="5356" max="5356" width="12" bestFit="1" customWidth="1"/>
    <col min="5357" max="5357" width="12.26953125" customWidth="1"/>
    <col min="5358" max="5358" width="10.26953125" customWidth="1"/>
    <col min="5359" max="5359" width="3.81640625" customWidth="1"/>
    <col min="5360" max="5360" width="9.7265625" customWidth="1"/>
    <col min="5361" max="5361" width="15.1796875" customWidth="1"/>
    <col min="5362" max="5362" width="9.453125" customWidth="1"/>
    <col min="5363" max="5363" width="13.7265625" customWidth="1"/>
    <col min="5364" max="5364" width="9.26953125" customWidth="1"/>
    <col min="5365" max="5365" width="4.54296875" customWidth="1"/>
    <col min="5366" max="5366" width="5.7265625" customWidth="1"/>
    <col min="5367" max="5367" width="7.81640625" customWidth="1"/>
    <col min="5368" max="5368" width="8.453125" customWidth="1"/>
    <col min="5370" max="5370" width="10.453125" customWidth="1"/>
    <col min="5371" max="5371" width="11" customWidth="1"/>
    <col min="5372" max="5585" width="11.453125" customWidth="1"/>
    <col min="5586" max="5586" width="3.7265625" customWidth="1"/>
    <col min="5606" max="5606" width="2.1796875" customWidth="1"/>
    <col min="5608" max="5608" width="13" customWidth="1"/>
    <col min="5609" max="5609" width="12.54296875" customWidth="1"/>
    <col min="5610" max="5610" width="12.1796875" customWidth="1"/>
    <col min="5611" max="5611" width="13.54296875" bestFit="1" customWidth="1"/>
    <col min="5612" max="5612" width="12" bestFit="1" customWidth="1"/>
    <col min="5613" max="5613" width="12.26953125" customWidth="1"/>
    <col min="5614" max="5614" width="10.26953125" customWidth="1"/>
    <col min="5615" max="5615" width="3.81640625" customWidth="1"/>
    <col min="5616" max="5616" width="9.7265625" customWidth="1"/>
    <col min="5617" max="5617" width="15.1796875" customWidth="1"/>
    <col min="5618" max="5618" width="9.453125" customWidth="1"/>
    <col min="5619" max="5619" width="13.7265625" customWidth="1"/>
    <col min="5620" max="5620" width="9.26953125" customWidth="1"/>
    <col min="5621" max="5621" width="4.54296875" customWidth="1"/>
    <col min="5622" max="5622" width="5.7265625" customWidth="1"/>
    <col min="5623" max="5623" width="7.81640625" customWidth="1"/>
    <col min="5624" max="5624" width="8.453125" customWidth="1"/>
    <col min="5626" max="5626" width="10.453125" customWidth="1"/>
    <col min="5627" max="5627" width="11" customWidth="1"/>
    <col min="5628" max="5841" width="11.453125" customWidth="1"/>
    <col min="5842" max="5842" width="3.7265625" customWidth="1"/>
    <col min="5862" max="5862" width="2.1796875" customWidth="1"/>
    <col min="5864" max="5864" width="13" customWidth="1"/>
    <col min="5865" max="5865" width="12.54296875" customWidth="1"/>
    <col min="5866" max="5866" width="12.1796875" customWidth="1"/>
    <col min="5867" max="5867" width="13.54296875" bestFit="1" customWidth="1"/>
    <col min="5868" max="5868" width="12" bestFit="1" customWidth="1"/>
    <col min="5869" max="5869" width="12.26953125" customWidth="1"/>
    <col min="5870" max="5870" width="10.26953125" customWidth="1"/>
    <col min="5871" max="5871" width="3.81640625" customWidth="1"/>
    <col min="5872" max="5872" width="9.7265625" customWidth="1"/>
    <col min="5873" max="5873" width="15.1796875" customWidth="1"/>
    <col min="5874" max="5874" width="9.453125" customWidth="1"/>
    <col min="5875" max="5875" width="13.7265625" customWidth="1"/>
    <col min="5876" max="5876" width="9.26953125" customWidth="1"/>
    <col min="5877" max="5877" width="4.54296875" customWidth="1"/>
    <col min="5878" max="5878" width="5.7265625" customWidth="1"/>
    <col min="5879" max="5879" width="7.81640625" customWidth="1"/>
    <col min="5880" max="5880" width="8.453125" customWidth="1"/>
    <col min="5882" max="5882" width="10.453125" customWidth="1"/>
    <col min="5883" max="5883" width="11" customWidth="1"/>
    <col min="5884" max="6097" width="11.453125" customWidth="1"/>
    <col min="6098" max="6098" width="3.7265625" customWidth="1"/>
    <col min="6118" max="6118" width="2.1796875" customWidth="1"/>
    <col min="6120" max="6120" width="13" customWidth="1"/>
    <col min="6121" max="6121" width="12.54296875" customWidth="1"/>
    <col min="6122" max="6122" width="12.1796875" customWidth="1"/>
    <col min="6123" max="6123" width="13.54296875" bestFit="1" customWidth="1"/>
    <col min="6124" max="6124" width="12" bestFit="1" customWidth="1"/>
    <col min="6125" max="6125" width="12.26953125" customWidth="1"/>
    <col min="6126" max="6126" width="10.26953125" customWidth="1"/>
    <col min="6127" max="6127" width="3.81640625" customWidth="1"/>
    <col min="6128" max="6128" width="9.7265625" customWidth="1"/>
    <col min="6129" max="6129" width="15.1796875" customWidth="1"/>
    <col min="6130" max="6130" width="9.453125" customWidth="1"/>
    <col min="6131" max="6131" width="13.7265625" customWidth="1"/>
    <col min="6132" max="6132" width="9.26953125" customWidth="1"/>
    <col min="6133" max="6133" width="4.54296875" customWidth="1"/>
    <col min="6134" max="6134" width="5.7265625" customWidth="1"/>
    <col min="6135" max="6135" width="7.81640625" customWidth="1"/>
    <col min="6136" max="6136" width="8.453125" customWidth="1"/>
    <col min="6138" max="6138" width="10.453125" customWidth="1"/>
    <col min="6139" max="6139" width="11" customWidth="1"/>
    <col min="6140" max="6353" width="11.453125" customWidth="1"/>
    <col min="6354" max="6354" width="3.7265625" customWidth="1"/>
    <col min="6374" max="6374" width="2.1796875" customWidth="1"/>
    <col min="6376" max="6376" width="13" customWidth="1"/>
    <col min="6377" max="6377" width="12.54296875" customWidth="1"/>
    <col min="6378" max="6378" width="12.1796875" customWidth="1"/>
    <col min="6379" max="6379" width="13.54296875" bestFit="1" customWidth="1"/>
    <col min="6380" max="6380" width="12" bestFit="1" customWidth="1"/>
    <col min="6381" max="6381" width="12.26953125" customWidth="1"/>
    <col min="6382" max="6382" width="10.26953125" customWidth="1"/>
    <col min="6383" max="6383" width="3.81640625" customWidth="1"/>
    <col min="6384" max="6384" width="9.7265625" customWidth="1"/>
    <col min="6385" max="6385" width="15.1796875" customWidth="1"/>
    <col min="6386" max="6386" width="9.453125" customWidth="1"/>
    <col min="6387" max="6387" width="13.7265625" customWidth="1"/>
    <col min="6388" max="6388" width="9.26953125" customWidth="1"/>
    <col min="6389" max="6389" width="4.54296875" customWidth="1"/>
    <col min="6390" max="6390" width="5.7265625" customWidth="1"/>
    <col min="6391" max="6391" width="7.81640625" customWidth="1"/>
    <col min="6392" max="6392" width="8.453125" customWidth="1"/>
    <col min="6394" max="6394" width="10.453125" customWidth="1"/>
    <col min="6395" max="6395" width="11" customWidth="1"/>
    <col min="6396" max="6609" width="11.453125" customWidth="1"/>
    <col min="6610" max="6610" width="3.7265625" customWidth="1"/>
    <col min="6630" max="6630" width="2.1796875" customWidth="1"/>
    <col min="6632" max="6632" width="13" customWidth="1"/>
    <col min="6633" max="6633" width="12.54296875" customWidth="1"/>
    <col min="6634" max="6634" width="12.1796875" customWidth="1"/>
    <col min="6635" max="6635" width="13.54296875" bestFit="1" customWidth="1"/>
    <col min="6636" max="6636" width="12" bestFit="1" customWidth="1"/>
    <col min="6637" max="6637" width="12.26953125" customWidth="1"/>
    <col min="6638" max="6638" width="10.26953125" customWidth="1"/>
    <col min="6639" max="6639" width="3.81640625" customWidth="1"/>
    <col min="6640" max="6640" width="9.7265625" customWidth="1"/>
    <col min="6641" max="6641" width="15.1796875" customWidth="1"/>
    <col min="6642" max="6642" width="9.453125" customWidth="1"/>
    <col min="6643" max="6643" width="13.7265625" customWidth="1"/>
    <col min="6644" max="6644" width="9.26953125" customWidth="1"/>
    <col min="6645" max="6645" width="4.54296875" customWidth="1"/>
    <col min="6646" max="6646" width="5.7265625" customWidth="1"/>
    <col min="6647" max="6647" width="7.81640625" customWidth="1"/>
    <col min="6648" max="6648" width="8.453125" customWidth="1"/>
    <col min="6650" max="6650" width="10.453125" customWidth="1"/>
    <col min="6651" max="6651" width="11" customWidth="1"/>
    <col min="6652" max="6865" width="11.453125" customWidth="1"/>
    <col min="6866" max="6866" width="3.7265625" customWidth="1"/>
    <col min="6886" max="6886" width="2.1796875" customWidth="1"/>
    <col min="6888" max="6888" width="13" customWidth="1"/>
    <col min="6889" max="6889" width="12.54296875" customWidth="1"/>
    <col min="6890" max="6890" width="12.1796875" customWidth="1"/>
    <col min="6891" max="6891" width="13.54296875" bestFit="1" customWidth="1"/>
    <col min="6892" max="6892" width="12" bestFit="1" customWidth="1"/>
    <col min="6893" max="6893" width="12.26953125" customWidth="1"/>
    <col min="6894" max="6894" width="10.26953125" customWidth="1"/>
    <col min="6895" max="6895" width="3.81640625" customWidth="1"/>
    <col min="6896" max="6896" width="9.7265625" customWidth="1"/>
    <col min="6897" max="6897" width="15.1796875" customWidth="1"/>
    <col min="6898" max="6898" width="9.453125" customWidth="1"/>
    <col min="6899" max="6899" width="13.7265625" customWidth="1"/>
    <col min="6900" max="6900" width="9.26953125" customWidth="1"/>
    <col min="6901" max="6901" width="4.54296875" customWidth="1"/>
    <col min="6902" max="6902" width="5.7265625" customWidth="1"/>
    <col min="6903" max="6903" width="7.81640625" customWidth="1"/>
    <col min="6904" max="6904" width="8.453125" customWidth="1"/>
    <col min="6906" max="6906" width="10.453125" customWidth="1"/>
    <col min="6907" max="6907" width="11" customWidth="1"/>
    <col min="6908" max="7121" width="11.453125" customWidth="1"/>
    <col min="7122" max="7122" width="3.7265625" customWidth="1"/>
    <col min="7142" max="7142" width="2.1796875" customWidth="1"/>
    <col min="7144" max="7144" width="13" customWidth="1"/>
    <col min="7145" max="7145" width="12.54296875" customWidth="1"/>
    <col min="7146" max="7146" width="12.1796875" customWidth="1"/>
    <col min="7147" max="7147" width="13.54296875" bestFit="1" customWidth="1"/>
    <col min="7148" max="7148" width="12" bestFit="1" customWidth="1"/>
    <col min="7149" max="7149" width="12.26953125" customWidth="1"/>
    <col min="7150" max="7150" width="10.26953125" customWidth="1"/>
    <col min="7151" max="7151" width="3.81640625" customWidth="1"/>
    <col min="7152" max="7152" width="9.7265625" customWidth="1"/>
    <col min="7153" max="7153" width="15.1796875" customWidth="1"/>
    <col min="7154" max="7154" width="9.453125" customWidth="1"/>
    <col min="7155" max="7155" width="13.7265625" customWidth="1"/>
    <col min="7156" max="7156" width="9.26953125" customWidth="1"/>
    <col min="7157" max="7157" width="4.54296875" customWidth="1"/>
    <col min="7158" max="7158" width="5.7265625" customWidth="1"/>
    <col min="7159" max="7159" width="7.81640625" customWidth="1"/>
    <col min="7160" max="7160" width="8.453125" customWidth="1"/>
    <col min="7162" max="7162" width="10.453125" customWidth="1"/>
    <col min="7163" max="7163" width="11" customWidth="1"/>
    <col min="7164" max="7377" width="11.453125" customWidth="1"/>
    <col min="7378" max="7378" width="3.7265625" customWidth="1"/>
    <col min="7398" max="7398" width="2.1796875" customWidth="1"/>
    <col min="7400" max="7400" width="13" customWidth="1"/>
    <col min="7401" max="7401" width="12.54296875" customWidth="1"/>
    <col min="7402" max="7402" width="12.1796875" customWidth="1"/>
    <col min="7403" max="7403" width="13.54296875" bestFit="1" customWidth="1"/>
    <col min="7404" max="7404" width="12" bestFit="1" customWidth="1"/>
    <col min="7405" max="7405" width="12.26953125" customWidth="1"/>
    <col min="7406" max="7406" width="10.26953125" customWidth="1"/>
    <col min="7407" max="7407" width="3.81640625" customWidth="1"/>
    <col min="7408" max="7408" width="9.7265625" customWidth="1"/>
    <col min="7409" max="7409" width="15.1796875" customWidth="1"/>
    <col min="7410" max="7410" width="9.453125" customWidth="1"/>
    <col min="7411" max="7411" width="13.7265625" customWidth="1"/>
    <col min="7412" max="7412" width="9.26953125" customWidth="1"/>
    <col min="7413" max="7413" width="4.54296875" customWidth="1"/>
    <col min="7414" max="7414" width="5.7265625" customWidth="1"/>
    <col min="7415" max="7415" width="7.81640625" customWidth="1"/>
    <col min="7416" max="7416" width="8.453125" customWidth="1"/>
    <col min="7418" max="7418" width="10.453125" customWidth="1"/>
    <col min="7419" max="7419" width="11" customWidth="1"/>
    <col min="7420" max="7633" width="11.453125" customWidth="1"/>
    <col min="7634" max="7634" width="3.7265625" customWidth="1"/>
    <col min="7654" max="7654" width="2.1796875" customWidth="1"/>
    <col min="7656" max="7656" width="13" customWidth="1"/>
    <col min="7657" max="7657" width="12.54296875" customWidth="1"/>
    <col min="7658" max="7658" width="12.1796875" customWidth="1"/>
    <col min="7659" max="7659" width="13.54296875" bestFit="1" customWidth="1"/>
    <col min="7660" max="7660" width="12" bestFit="1" customWidth="1"/>
    <col min="7661" max="7661" width="12.26953125" customWidth="1"/>
    <col min="7662" max="7662" width="10.26953125" customWidth="1"/>
    <col min="7663" max="7663" width="3.81640625" customWidth="1"/>
    <col min="7664" max="7664" width="9.7265625" customWidth="1"/>
    <col min="7665" max="7665" width="15.1796875" customWidth="1"/>
    <col min="7666" max="7666" width="9.453125" customWidth="1"/>
    <col min="7667" max="7667" width="13.7265625" customWidth="1"/>
    <col min="7668" max="7668" width="9.26953125" customWidth="1"/>
    <col min="7669" max="7669" width="4.54296875" customWidth="1"/>
    <col min="7670" max="7670" width="5.7265625" customWidth="1"/>
    <col min="7671" max="7671" width="7.81640625" customWidth="1"/>
    <col min="7672" max="7672" width="8.453125" customWidth="1"/>
    <col min="7674" max="7674" width="10.453125" customWidth="1"/>
    <col min="7675" max="7675" width="11" customWidth="1"/>
    <col min="7676" max="7889" width="11.453125" customWidth="1"/>
    <col min="7890" max="7890" width="3.7265625" customWidth="1"/>
    <col min="7910" max="7910" width="2.1796875" customWidth="1"/>
    <col min="7912" max="7912" width="13" customWidth="1"/>
    <col min="7913" max="7913" width="12.54296875" customWidth="1"/>
    <col min="7914" max="7914" width="12.1796875" customWidth="1"/>
    <col min="7915" max="7915" width="13.54296875" bestFit="1" customWidth="1"/>
    <col min="7916" max="7916" width="12" bestFit="1" customWidth="1"/>
    <col min="7917" max="7917" width="12.26953125" customWidth="1"/>
    <col min="7918" max="7918" width="10.26953125" customWidth="1"/>
    <col min="7919" max="7919" width="3.81640625" customWidth="1"/>
    <col min="7920" max="7920" width="9.7265625" customWidth="1"/>
    <col min="7921" max="7921" width="15.1796875" customWidth="1"/>
    <col min="7922" max="7922" width="9.453125" customWidth="1"/>
    <col min="7923" max="7923" width="13.7265625" customWidth="1"/>
    <col min="7924" max="7924" width="9.26953125" customWidth="1"/>
    <col min="7925" max="7925" width="4.54296875" customWidth="1"/>
    <col min="7926" max="7926" width="5.7265625" customWidth="1"/>
    <col min="7927" max="7927" width="7.81640625" customWidth="1"/>
    <col min="7928" max="7928" width="8.453125" customWidth="1"/>
    <col min="7930" max="7930" width="10.453125" customWidth="1"/>
    <col min="7931" max="7931" width="11" customWidth="1"/>
    <col min="7932" max="8145" width="11.453125" customWidth="1"/>
    <col min="8146" max="8146" width="3.7265625" customWidth="1"/>
    <col min="8166" max="8166" width="2.1796875" customWidth="1"/>
    <col min="8168" max="8168" width="13" customWidth="1"/>
    <col min="8169" max="8169" width="12.54296875" customWidth="1"/>
    <col min="8170" max="8170" width="12.1796875" customWidth="1"/>
    <col min="8171" max="8171" width="13.54296875" bestFit="1" customWidth="1"/>
    <col min="8172" max="8172" width="12" bestFit="1" customWidth="1"/>
    <col min="8173" max="8173" width="12.26953125" customWidth="1"/>
    <col min="8174" max="8174" width="10.26953125" customWidth="1"/>
    <col min="8175" max="8175" width="3.81640625" customWidth="1"/>
    <col min="8176" max="8176" width="9.7265625" customWidth="1"/>
    <col min="8177" max="8177" width="15.1796875" customWidth="1"/>
    <col min="8178" max="8178" width="9.453125" customWidth="1"/>
    <col min="8179" max="8179" width="13.7265625" customWidth="1"/>
    <col min="8180" max="8180" width="9.26953125" customWidth="1"/>
    <col min="8181" max="8181" width="4.54296875" customWidth="1"/>
    <col min="8182" max="8182" width="5.7265625" customWidth="1"/>
    <col min="8183" max="8183" width="7.81640625" customWidth="1"/>
    <col min="8184" max="8184" width="8.453125" customWidth="1"/>
    <col min="8186" max="8186" width="10.453125" customWidth="1"/>
    <col min="8187" max="8187" width="11" customWidth="1"/>
    <col min="8188" max="8401" width="11.453125" customWidth="1"/>
    <col min="8402" max="8402" width="3.7265625" customWidth="1"/>
    <col min="8422" max="8422" width="2.1796875" customWidth="1"/>
    <col min="8424" max="8424" width="13" customWidth="1"/>
    <col min="8425" max="8425" width="12.54296875" customWidth="1"/>
    <col min="8426" max="8426" width="12.1796875" customWidth="1"/>
    <col min="8427" max="8427" width="13.54296875" bestFit="1" customWidth="1"/>
    <col min="8428" max="8428" width="12" bestFit="1" customWidth="1"/>
    <col min="8429" max="8429" width="12.26953125" customWidth="1"/>
    <col min="8430" max="8430" width="10.26953125" customWidth="1"/>
    <col min="8431" max="8431" width="3.81640625" customWidth="1"/>
    <col min="8432" max="8432" width="9.7265625" customWidth="1"/>
    <col min="8433" max="8433" width="15.1796875" customWidth="1"/>
    <col min="8434" max="8434" width="9.453125" customWidth="1"/>
    <col min="8435" max="8435" width="13.7265625" customWidth="1"/>
    <col min="8436" max="8436" width="9.26953125" customWidth="1"/>
    <col min="8437" max="8437" width="4.54296875" customWidth="1"/>
    <col min="8438" max="8438" width="5.7265625" customWidth="1"/>
    <col min="8439" max="8439" width="7.81640625" customWidth="1"/>
    <col min="8440" max="8440" width="8.453125" customWidth="1"/>
    <col min="8442" max="8442" width="10.453125" customWidth="1"/>
    <col min="8443" max="8443" width="11" customWidth="1"/>
    <col min="8444" max="8657" width="11.453125" customWidth="1"/>
    <col min="8658" max="8658" width="3.7265625" customWidth="1"/>
    <col min="8678" max="8678" width="2.1796875" customWidth="1"/>
    <col min="8680" max="8680" width="13" customWidth="1"/>
    <col min="8681" max="8681" width="12.54296875" customWidth="1"/>
    <col min="8682" max="8682" width="12.1796875" customWidth="1"/>
    <col min="8683" max="8683" width="13.54296875" bestFit="1" customWidth="1"/>
    <col min="8684" max="8684" width="12" bestFit="1" customWidth="1"/>
    <col min="8685" max="8685" width="12.26953125" customWidth="1"/>
    <col min="8686" max="8686" width="10.26953125" customWidth="1"/>
    <col min="8687" max="8687" width="3.81640625" customWidth="1"/>
    <col min="8688" max="8688" width="9.7265625" customWidth="1"/>
    <col min="8689" max="8689" width="15.1796875" customWidth="1"/>
    <col min="8690" max="8690" width="9.453125" customWidth="1"/>
    <col min="8691" max="8691" width="13.7265625" customWidth="1"/>
    <col min="8692" max="8692" width="9.26953125" customWidth="1"/>
    <col min="8693" max="8693" width="4.54296875" customWidth="1"/>
    <col min="8694" max="8694" width="5.7265625" customWidth="1"/>
    <col min="8695" max="8695" width="7.81640625" customWidth="1"/>
    <col min="8696" max="8696" width="8.453125" customWidth="1"/>
    <col min="8698" max="8698" width="10.453125" customWidth="1"/>
    <col min="8699" max="8699" width="11" customWidth="1"/>
    <col min="8700" max="8913" width="11.453125" customWidth="1"/>
    <col min="8914" max="8914" width="3.7265625" customWidth="1"/>
    <col min="8934" max="8934" width="2.1796875" customWidth="1"/>
    <col min="8936" max="8936" width="13" customWidth="1"/>
    <col min="8937" max="8937" width="12.54296875" customWidth="1"/>
    <col min="8938" max="8938" width="12.1796875" customWidth="1"/>
    <col min="8939" max="8939" width="13.54296875" bestFit="1" customWidth="1"/>
    <col min="8940" max="8940" width="12" bestFit="1" customWidth="1"/>
    <col min="8941" max="8941" width="12.26953125" customWidth="1"/>
    <col min="8942" max="8942" width="10.26953125" customWidth="1"/>
    <col min="8943" max="8943" width="3.81640625" customWidth="1"/>
    <col min="8944" max="8944" width="9.7265625" customWidth="1"/>
    <col min="8945" max="8945" width="15.1796875" customWidth="1"/>
    <col min="8946" max="8946" width="9.453125" customWidth="1"/>
    <col min="8947" max="8947" width="13.7265625" customWidth="1"/>
    <col min="8948" max="8948" width="9.26953125" customWidth="1"/>
    <col min="8949" max="8949" width="4.54296875" customWidth="1"/>
    <col min="8950" max="8950" width="5.7265625" customWidth="1"/>
    <col min="8951" max="8951" width="7.81640625" customWidth="1"/>
    <col min="8952" max="8952" width="8.453125" customWidth="1"/>
    <col min="8954" max="8954" width="10.453125" customWidth="1"/>
    <col min="8955" max="8955" width="11" customWidth="1"/>
    <col min="8956" max="9169" width="11.453125" customWidth="1"/>
    <col min="9170" max="9170" width="3.7265625" customWidth="1"/>
    <col min="9190" max="9190" width="2.1796875" customWidth="1"/>
    <col min="9192" max="9192" width="13" customWidth="1"/>
    <col min="9193" max="9193" width="12.54296875" customWidth="1"/>
    <col min="9194" max="9194" width="12.1796875" customWidth="1"/>
    <col min="9195" max="9195" width="13.54296875" bestFit="1" customWidth="1"/>
    <col min="9196" max="9196" width="12" bestFit="1" customWidth="1"/>
    <col min="9197" max="9197" width="12.26953125" customWidth="1"/>
    <col min="9198" max="9198" width="10.26953125" customWidth="1"/>
    <col min="9199" max="9199" width="3.81640625" customWidth="1"/>
    <col min="9200" max="9200" width="9.7265625" customWidth="1"/>
    <col min="9201" max="9201" width="15.1796875" customWidth="1"/>
    <col min="9202" max="9202" width="9.453125" customWidth="1"/>
    <col min="9203" max="9203" width="13.7265625" customWidth="1"/>
    <col min="9204" max="9204" width="9.26953125" customWidth="1"/>
    <col min="9205" max="9205" width="4.54296875" customWidth="1"/>
    <col min="9206" max="9206" width="5.7265625" customWidth="1"/>
    <col min="9207" max="9207" width="7.81640625" customWidth="1"/>
    <col min="9208" max="9208" width="8.453125" customWidth="1"/>
    <col min="9210" max="9210" width="10.453125" customWidth="1"/>
    <col min="9211" max="9211" width="11" customWidth="1"/>
    <col min="9212" max="9425" width="11.453125" customWidth="1"/>
    <col min="9426" max="9426" width="3.7265625" customWidth="1"/>
    <col min="9446" max="9446" width="2.1796875" customWidth="1"/>
    <col min="9448" max="9448" width="13" customWidth="1"/>
    <col min="9449" max="9449" width="12.54296875" customWidth="1"/>
    <col min="9450" max="9450" width="12.1796875" customWidth="1"/>
    <col min="9451" max="9451" width="13.54296875" bestFit="1" customWidth="1"/>
    <col min="9452" max="9452" width="12" bestFit="1" customWidth="1"/>
    <col min="9453" max="9453" width="12.26953125" customWidth="1"/>
    <col min="9454" max="9454" width="10.26953125" customWidth="1"/>
    <col min="9455" max="9455" width="3.81640625" customWidth="1"/>
    <col min="9456" max="9456" width="9.7265625" customWidth="1"/>
    <col min="9457" max="9457" width="15.1796875" customWidth="1"/>
    <col min="9458" max="9458" width="9.453125" customWidth="1"/>
    <col min="9459" max="9459" width="13.7265625" customWidth="1"/>
    <col min="9460" max="9460" width="9.26953125" customWidth="1"/>
    <col min="9461" max="9461" width="4.54296875" customWidth="1"/>
    <col min="9462" max="9462" width="5.7265625" customWidth="1"/>
    <col min="9463" max="9463" width="7.81640625" customWidth="1"/>
    <col min="9464" max="9464" width="8.453125" customWidth="1"/>
    <col min="9466" max="9466" width="10.453125" customWidth="1"/>
    <col min="9467" max="9467" width="11" customWidth="1"/>
    <col min="9468" max="9681" width="11.453125" customWidth="1"/>
    <col min="9682" max="9682" width="3.7265625" customWidth="1"/>
    <col min="9702" max="9702" width="2.1796875" customWidth="1"/>
    <col min="9704" max="9704" width="13" customWidth="1"/>
    <col min="9705" max="9705" width="12.54296875" customWidth="1"/>
    <col min="9706" max="9706" width="12.1796875" customWidth="1"/>
    <col min="9707" max="9707" width="13.54296875" bestFit="1" customWidth="1"/>
    <col min="9708" max="9708" width="12" bestFit="1" customWidth="1"/>
    <col min="9709" max="9709" width="12.26953125" customWidth="1"/>
    <col min="9710" max="9710" width="10.26953125" customWidth="1"/>
    <col min="9711" max="9711" width="3.81640625" customWidth="1"/>
    <col min="9712" max="9712" width="9.7265625" customWidth="1"/>
    <col min="9713" max="9713" width="15.1796875" customWidth="1"/>
    <col min="9714" max="9714" width="9.453125" customWidth="1"/>
    <col min="9715" max="9715" width="13.7265625" customWidth="1"/>
    <col min="9716" max="9716" width="9.26953125" customWidth="1"/>
    <col min="9717" max="9717" width="4.54296875" customWidth="1"/>
    <col min="9718" max="9718" width="5.7265625" customWidth="1"/>
    <col min="9719" max="9719" width="7.81640625" customWidth="1"/>
    <col min="9720" max="9720" width="8.453125" customWidth="1"/>
    <col min="9722" max="9722" width="10.453125" customWidth="1"/>
    <col min="9723" max="9723" width="11" customWidth="1"/>
    <col min="9724" max="9937" width="11.453125" customWidth="1"/>
    <col min="9938" max="9938" width="3.7265625" customWidth="1"/>
    <col min="9958" max="9958" width="2.1796875" customWidth="1"/>
    <col min="9960" max="9960" width="13" customWidth="1"/>
    <col min="9961" max="9961" width="12.54296875" customWidth="1"/>
    <col min="9962" max="9962" width="12.1796875" customWidth="1"/>
    <col min="9963" max="9963" width="13.54296875" bestFit="1" customWidth="1"/>
    <col min="9964" max="9964" width="12" bestFit="1" customWidth="1"/>
    <col min="9965" max="9965" width="12.26953125" customWidth="1"/>
    <col min="9966" max="9966" width="10.26953125" customWidth="1"/>
    <col min="9967" max="9967" width="3.81640625" customWidth="1"/>
    <col min="9968" max="9968" width="9.7265625" customWidth="1"/>
    <col min="9969" max="9969" width="15.1796875" customWidth="1"/>
    <col min="9970" max="9970" width="9.453125" customWidth="1"/>
    <col min="9971" max="9971" width="13.7265625" customWidth="1"/>
    <col min="9972" max="9972" width="9.26953125" customWidth="1"/>
    <col min="9973" max="9973" width="4.54296875" customWidth="1"/>
    <col min="9974" max="9974" width="5.7265625" customWidth="1"/>
    <col min="9975" max="9975" width="7.81640625" customWidth="1"/>
    <col min="9976" max="9976" width="8.453125" customWidth="1"/>
    <col min="9978" max="9978" width="10.453125" customWidth="1"/>
    <col min="9979" max="9979" width="11" customWidth="1"/>
    <col min="9980" max="10193" width="11.453125" customWidth="1"/>
    <col min="10194" max="10194" width="3.7265625" customWidth="1"/>
    <col min="10214" max="10214" width="2.1796875" customWidth="1"/>
    <col min="10216" max="10216" width="13" customWidth="1"/>
    <col min="10217" max="10217" width="12.54296875" customWidth="1"/>
    <col min="10218" max="10218" width="12.1796875" customWidth="1"/>
    <col min="10219" max="10219" width="13.54296875" bestFit="1" customWidth="1"/>
    <col min="10220" max="10220" width="12" bestFit="1" customWidth="1"/>
    <col min="10221" max="10221" width="12.26953125" customWidth="1"/>
    <col min="10222" max="10222" width="10.26953125" customWidth="1"/>
    <col min="10223" max="10223" width="3.81640625" customWidth="1"/>
    <col min="10224" max="10224" width="9.7265625" customWidth="1"/>
    <col min="10225" max="10225" width="15.1796875" customWidth="1"/>
    <col min="10226" max="10226" width="9.453125" customWidth="1"/>
    <col min="10227" max="10227" width="13.7265625" customWidth="1"/>
    <col min="10228" max="10228" width="9.26953125" customWidth="1"/>
    <col min="10229" max="10229" width="4.54296875" customWidth="1"/>
    <col min="10230" max="10230" width="5.7265625" customWidth="1"/>
    <col min="10231" max="10231" width="7.81640625" customWidth="1"/>
    <col min="10232" max="10232" width="8.453125" customWidth="1"/>
    <col min="10234" max="10234" width="10.453125" customWidth="1"/>
    <col min="10235" max="10235" width="11" customWidth="1"/>
    <col min="10236" max="10449" width="11.453125" customWidth="1"/>
    <col min="10450" max="10450" width="3.7265625" customWidth="1"/>
    <col min="10470" max="10470" width="2.1796875" customWidth="1"/>
    <col min="10472" max="10472" width="13" customWidth="1"/>
    <col min="10473" max="10473" width="12.54296875" customWidth="1"/>
    <col min="10474" max="10474" width="12.1796875" customWidth="1"/>
    <col min="10475" max="10475" width="13.54296875" bestFit="1" customWidth="1"/>
    <col min="10476" max="10476" width="12" bestFit="1" customWidth="1"/>
    <col min="10477" max="10477" width="12.26953125" customWidth="1"/>
    <col min="10478" max="10478" width="10.26953125" customWidth="1"/>
    <col min="10479" max="10479" width="3.81640625" customWidth="1"/>
    <col min="10480" max="10480" width="9.7265625" customWidth="1"/>
    <col min="10481" max="10481" width="15.1796875" customWidth="1"/>
    <col min="10482" max="10482" width="9.453125" customWidth="1"/>
    <col min="10483" max="10483" width="13.7265625" customWidth="1"/>
    <col min="10484" max="10484" width="9.26953125" customWidth="1"/>
    <col min="10485" max="10485" width="4.54296875" customWidth="1"/>
    <col min="10486" max="10486" width="5.7265625" customWidth="1"/>
    <col min="10487" max="10487" width="7.81640625" customWidth="1"/>
    <col min="10488" max="10488" width="8.453125" customWidth="1"/>
    <col min="10490" max="10490" width="10.453125" customWidth="1"/>
    <col min="10491" max="10491" width="11" customWidth="1"/>
    <col min="10492" max="10705" width="11.453125" customWidth="1"/>
    <col min="10706" max="10706" width="3.7265625" customWidth="1"/>
    <col min="10726" max="10726" width="2.1796875" customWidth="1"/>
    <col min="10728" max="10728" width="13" customWidth="1"/>
    <col min="10729" max="10729" width="12.54296875" customWidth="1"/>
    <col min="10730" max="10730" width="12.1796875" customWidth="1"/>
    <col min="10731" max="10731" width="13.54296875" bestFit="1" customWidth="1"/>
    <col min="10732" max="10732" width="12" bestFit="1" customWidth="1"/>
    <col min="10733" max="10733" width="12.26953125" customWidth="1"/>
    <col min="10734" max="10734" width="10.26953125" customWidth="1"/>
    <col min="10735" max="10735" width="3.81640625" customWidth="1"/>
    <col min="10736" max="10736" width="9.7265625" customWidth="1"/>
    <col min="10737" max="10737" width="15.1796875" customWidth="1"/>
    <col min="10738" max="10738" width="9.453125" customWidth="1"/>
    <col min="10739" max="10739" width="13.7265625" customWidth="1"/>
    <col min="10740" max="10740" width="9.26953125" customWidth="1"/>
    <col min="10741" max="10741" width="4.54296875" customWidth="1"/>
    <col min="10742" max="10742" width="5.7265625" customWidth="1"/>
    <col min="10743" max="10743" width="7.81640625" customWidth="1"/>
    <col min="10744" max="10744" width="8.453125" customWidth="1"/>
    <col min="10746" max="10746" width="10.453125" customWidth="1"/>
    <col min="10747" max="10747" width="11" customWidth="1"/>
    <col min="10748" max="10961" width="11.453125" customWidth="1"/>
    <col min="10962" max="10962" width="3.7265625" customWidth="1"/>
    <col min="10982" max="10982" width="2.1796875" customWidth="1"/>
    <col min="10984" max="10984" width="13" customWidth="1"/>
    <col min="10985" max="10985" width="12.54296875" customWidth="1"/>
    <col min="10986" max="10986" width="12.1796875" customWidth="1"/>
    <col min="10987" max="10987" width="13.54296875" bestFit="1" customWidth="1"/>
    <col min="10988" max="10988" width="12" bestFit="1" customWidth="1"/>
    <col min="10989" max="10989" width="12.26953125" customWidth="1"/>
    <col min="10990" max="10990" width="10.26953125" customWidth="1"/>
    <col min="10991" max="10991" width="3.81640625" customWidth="1"/>
    <col min="10992" max="10992" width="9.7265625" customWidth="1"/>
    <col min="10993" max="10993" width="15.1796875" customWidth="1"/>
    <col min="10994" max="10994" width="9.453125" customWidth="1"/>
    <col min="10995" max="10995" width="13.7265625" customWidth="1"/>
    <col min="10996" max="10996" width="9.26953125" customWidth="1"/>
    <col min="10997" max="10997" width="4.54296875" customWidth="1"/>
    <col min="10998" max="10998" width="5.7265625" customWidth="1"/>
    <col min="10999" max="10999" width="7.81640625" customWidth="1"/>
    <col min="11000" max="11000" width="8.453125" customWidth="1"/>
    <col min="11002" max="11002" width="10.453125" customWidth="1"/>
    <col min="11003" max="11003" width="11" customWidth="1"/>
    <col min="11004" max="11217" width="11.453125" customWidth="1"/>
    <col min="11218" max="11218" width="3.7265625" customWidth="1"/>
    <col min="11238" max="11238" width="2.1796875" customWidth="1"/>
    <col min="11240" max="11240" width="13" customWidth="1"/>
    <col min="11241" max="11241" width="12.54296875" customWidth="1"/>
    <col min="11242" max="11242" width="12.1796875" customWidth="1"/>
    <col min="11243" max="11243" width="13.54296875" bestFit="1" customWidth="1"/>
    <col min="11244" max="11244" width="12" bestFit="1" customWidth="1"/>
    <col min="11245" max="11245" width="12.26953125" customWidth="1"/>
    <col min="11246" max="11246" width="10.26953125" customWidth="1"/>
    <col min="11247" max="11247" width="3.81640625" customWidth="1"/>
    <col min="11248" max="11248" width="9.7265625" customWidth="1"/>
    <col min="11249" max="11249" width="15.1796875" customWidth="1"/>
    <col min="11250" max="11250" width="9.453125" customWidth="1"/>
    <col min="11251" max="11251" width="13.7265625" customWidth="1"/>
    <col min="11252" max="11252" width="9.26953125" customWidth="1"/>
    <col min="11253" max="11253" width="4.54296875" customWidth="1"/>
    <col min="11254" max="11254" width="5.7265625" customWidth="1"/>
    <col min="11255" max="11255" width="7.81640625" customWidth="1"/>
    <col min="11256" max="11256" width="8.453125" customWidth="1"/>
    <col min="11258" max="11258" width="10.453125" customWidth="1"/>
    <col min="11259" max="11259" width="11" customWidth="1"/>
    <col min="11260" max="11473" width="11.453125" customWidth="1"/>
    <col min="11474" max="11474" width="3.7265625" customWidth="1"/>
    <col min="11494" max="11494" width="2.1796875" customWidth="1"/>
    <col min="11496" max="11496" width="13" customWidth="1"/>
    <col min="11497" max="11497" width="12.54296875" customWidth="1"/>
    <col min="11498" max="11498" width="12.1796875" customWidth="1"/>
    <col min="11499" max="11499" width="13.54296875" bestFit="1" customWidth="1"/>
    <col min="11500" max="11500" width="12" bestFit="1" customWidth="1"/>
    <col min="11501" max="11501" width="12.26953125" customWidth="1"/>
    <col min="11502" max="11502" width="10.26953125" customWidth="1"/>
    <col min="11503" max="11503" width="3.81640625" customWidth="1"/>
    <col min="11504" max="11504" width="9.7265625" customWidth="1"/>
    <col min="11505" max="11505" width="15.1796875" customWidth="1"/>
    <col min="11506" max="11506" width="9.453125" customWidth="1"/>
    <col min="11507" max="11507" width="13.7265625" customWidth="1"/>
    <col min="11508" max="11508" width="9.26953125" customWidth="1"/>
    <col min="11509" max="11509" width="4.54296875" customWidth="1"/>
    <col min="11510" max="11510" width="5.7265625" customWidth="1"/>
    <col min="11511" max="11511" width="7.81640625" customWidth="1"/>
    <col min="11512" max="11512" width="8.453125" customWidth="1"/>
    <col min="11514" max="11514" width="10.453125" customWidth="1"/>
    <col min="11515" max="11515" width="11" customWidth="1"/>
    <col min="11516" max="11729" width="11.453125" customWidth="1"/>
    <col min="11730" max="11730" width="3.7265625" customWidth="1"/>
    <col min="11750" max="11750" width="2.1796875" customWidth="1"/>
    <col min="11752" max="11752" width="13" customWidth="1"/>
    <col min="11753" max="11753" width="12.54296875" customWidth="1"/>
    <col min="11754" max="11754" width="12.1796875" customWidth="1"/>
    <col min="11755" max="11755" width="13.54296875" bestFit="1" customWidth="1"/>
    <col min="11756" max="11756" width="12" bestFit="1" customWidth="1"/>
    <col min="11757" max="11757" width="12.26953125" customWidth="1"/>
    <col min="11758" max="11758" width="10.26953125" customWidth="1"/>
    <col min="11759" max="11759" width="3.81640625" customWidth="1"/>
    <col min="11760" max="11760" width="9.7265625" customWidth="1"/>
    <col min="11761" max="11761" width="15.1796875" customWidth="1"/>
    <col min="11762" max="11762" width="9.453125" customWidth="1"/>
    <col min="11763" max="11763" width="13.7265625" customWidth="1"/>
    <col min="11764" max="11764" width="9.26953125" customWidth="1"/>
    <col min="11765" max="11765" width="4.54296875" customWidth="1"/>
    <col min="11766" max="11766" width="5.7265625" customWidth="1"/>
    <col min="11767" max="11767" width="7.81640625" customWidth="1"/>
    <col min="11768" max="11768" width="8.453125" customWidth="1"/>
    <col min="11770" max="11770" width="10.453125" customWidth="1"/>
    <col min="11771" max="11771" width="11" customWidth="1"/>
    <col min="11772" max="11985" width="11.453125" customWidth="1"/>
    <col min="11986" max="11986" width="3.7265625" customWidth="1"/>
    <col min="12006" max="12006" width="2.1796875" customWidth="1"/>
    <col min="12008" max="12008" width="13" customWidth="1"/>
    <col min="12009" max="12009" width="12.54296875" customWidth="1"/>
    <col min="12010" max="12010" width="12.1796875" customWidth="1"/>
    <col min="12011" max="12011" width="13.54296875" bestFit="1" customWidth="1"/>
    <col min="12012" max="12012" width="12" bestFit="1" customWidth="1"/>
    <col min="12013" max="12013" width="12.26953125" customWidth="1"/>
    <col min="12014" max="12014" width="10.26953125" customWidth="1"/>
    <col min="12015" max="12015" width="3.81640625" customWidth="1"/>
    <col min="12016" max="12016" width="9.7265625" customWidth="1"/>
    <col min="12017" max="12017" width="15.1796875" customWidth="1"/>
    <col min="12018" max="12018" width="9.453125" customWidth="1"/>
    <col min="12019" max="12019" width="13.7265625" customWidth="1"/>
    <col min="12020" max="12020" width="9.26953125" customWidth="1"/>
    <col min="12021" max="12021" width="4.54296875" customWidth="1"/>
    <col min="12022" max="12022" width="5.7265625" customWidth="1"/>
    <col min="12023" max="12023" width="7.81640625" customWidth="1"/>
    <col min="12024" max="12024" width="8.453125" customWidth="1"/>
    <col min="12026" max="12026" width="10.453125" customWidth="1"/>
    <col min="12027" max="12027" width="11" customWidth="1"/>
    <col min="12028" max="12241" width="11.453125" customWidth="1"/>
    <col min="12242" max="12242" width="3.7265625" customWidth="1"/>
    <col min="12262" max="12262" width="2.1796875" customWidth="1"/>
    <col min="12264" max="12264" width="13" customWidth="1"/>
    <col min="12265" max="12265" width="12.54296875" customWidth="1"/>
    <col min="12266" max="12266" width="12.1796875" customWidth="1"/>
    <col min="12267" max="12267" width="13.54296875" bestFit="1" customWidth="1"/>
    <col min="12268" max="12268" width="12" bestFit="1" customWidth="1"/>
    <col min="12269" max="12269" width="12.26953125" customWidth="1"/>
    <col min="12270" max="12270" width="10.26953125" customWidth="1"/>
    <col min="12271" max="12271" width="3.81640625" customWidth="1"/>
    <col min="12272" max="12272" width="9.7265625" customWidth="1"/>
    <col min="12273" max="12273" width="15.1796875" customWidth="1"/>
    <col min="12274" max="12274" width="9.453125" customWidth="1"/>
    <col min="12275" max="12275" width="13.7265625" customWidth="1"/>
    <col min="12276" max="12276" width="9.26953125" customWidth="1"/>
    <col min="12277" max="12277" width="4.54296875" customWidth="1"/>
    <col min="12278" max="12278" width="5.7265625" customWidth="1"/>
    <col min="12279" max="12279" width="7.81640625" customWidth="1"/>
    <col min="12280" max="12280" width="8.453125" customWidth="1"/>
    <col min="12282" max="12282" width="10.453125" customWidth="1"/>
    <col min="12283" max="12283" width="11" customWidth="1"/>
    <col min="12284" max="12497" width="11.453125" customWidth="1"/>
    <col min="12498" max="12498" width="3.7265625" customWidth="1"/>
    <col min="12518" max="12518" width="2.1796875" customWidth="1"/>
    <col min="12520" max="12520" width="13" customWidth="1"/>
    <col min="12521" max="12521" width="12.54296875" customWidth="1"/>
    <col min="12522" max="12522" width="12.1796875" customWidth="1"/>
    <col min="12523" max="12523" width="13.54296875" bestFit="1" customWidth="1"/>
    <col min="12524" max="12524" width="12" bestFit="1" customWidth="1"/>
    <col min="12525" max="12525" width="12.26953125" customWidth="1"/>
    <col min="12526" max="12526" width="10.26953125" customWidth="1"/>
    <col min="12527" max="12527" width="3.81640625" customWidth="1"/>
    <col min="12528" max="12528" width="9.7265625" customWidth="1"/>
    <col min="12529" max="12529" width="15.1796875" customWidth="1"/>
    <col min="12530" max="12530" width="9.453125" customWidth="1"/>
    <col min="12531" max="12531" width="13.7265625" customWidth="1"/>
    <col min="12532" max="12532" width="9.26953125" customWidth="1"/>
    <col min="12533" max="12533" width="4.54296875" customWidth="1"/>
    <col min="12534" max="12534" width="5.7265625" customWidth="1"/>
    <col min="12535" max="12535" width="7.81640625" customWidth="1"/>
    <col min="12536" max="12536" width="8.453125" customWidth="1"/>
    <col min="12538" max="12538" width="10.453125" customWidth="1"/>
    <col min="12539" max="12539" width="11" customWidth="1"/>
    <col min="12540" max="12753" width="11.453125" customWidth="1"/>
    <col min="12754" max="12754" width="3.7265625" customWidth="1"/>
    <col min="12774" max="12774" width="2.1796875" customWidth="1"/>
    <col min="12776" max="12776" width="13" customWidth="1"/>
    <col min="12777" max="12777" width="12.54296875" customWidth="1"/>
    <col min="12778" max="12778" width="12.1796875" customWidth="1"/>
    <col min="12779" max="12779" width="13.54296875" bestFit="1" customWidth="1"/>
    <col min="12780" max="12780" width="12" bestFit="1" customWidth="1"/>
    <col min="12781" max="12781" width="12.26953125" customWidth="1"/>
    <col min="12782" max="12782" width="10.26953125" customWidth="1"/>
    <col min="12783" max="12783" width="3.81640625" customWidth="1"/>
    <col min="12784" max="12784" width="9.7265625" customWidth="1"/>
    <col min="12785" max="12785" width="15.1796875" customWidth="1"/>
    <col min="12786" max="12786" width="9.453125" customWidth="1"/>
    <col min="12787" max="12787" width="13.7265625" customWidth="1"/>
    <col min="12788" max="12788" width="9.26953125" customWidth="1"/>
    <col min="12789" max="12789" width="4.54296875" customWidth="1"/>
    <col min="12790" max="12790" width="5.7265625" customWidth="1"/>
    <col min="12791" max="12791" width="7.81640625" customWidth="1"/>
    <col min="12792" max="12792" width="8.453125" customWidth="1"/>
    <col min="12794" max="12794" width="10.453125" customWidth="1"/>
    <col min="12795" max="12795" width="11" customWidth="1"/>
    <col min="12796" max="13009" width="11.453125" customWidth="1"/>
    <col min="13010" max="13010" width="3.7265625" customWidth="1"/>
    <col min="13030" max="13030" width="2.1796875" customWidth="1"/>
    <col min="13032" max="13032" width="13" customWidth="1"/>
    <col min="13033" max="13033" width="12.54296875" customWidth="1"/>
    <col min="13034" max="13034" width="12.1796875" customWidth="1"/>
    <col min="13035" max="13035" width="13.54296875" bestFit="1" customWidth="1"/>
    <col min="13036" max="13036" width="12" bestFit="1" customWidth="1"/>
    <col min="13037" max="13037" width="12.26953125" customWidth="1"/>
    <col min="13038" max="13038" width="10.26953125" customWidth="1"/>
    <col min="13039" max="13039" width="3.81640625" customWidth="1"/>
    <col min="13040" max="13040" width="9.7265625" customWidth="1"/>
    <col min="13041" max="13041" width="15.1796875" customWidth="1"/>
    <col min="13042" max="13042" width="9.453125" customWidth="1"/>
    <col min="13043" max="13043" width="13.7265625" customWidth="1"/>
    <col min="13044" max="13044" width="9.26953125" customWidth="1"/>
    <col min="13045" max="13045" width="4.54296875" customWidth="1"/>
    <col min="13046" max="13046" width="5.7265625" customWidth="1"/>
    <col min="13047" max="13047" width="7.81640625" customWidth="1"/>
    <col min="13048" max="13048" width="8.453125" customWidth="1"/>
    <col min="13050" max="13050" width="10.453125" customWidth="1"/>
    <col min="13051" max="13051" width="11" customWidth="1"/>
    <col min="13052" max="13265" width="11.453125" customWidth="1"/>
    <col min="13266" max="13266" width="3.7265625" customWidth="1"/>
    <col min="13286" max="13286" width="2.1796875" customWidth="1"/>
    <col min="13288" max="13288" width="13" customWidth="1"/>
    <col min="13289" max="13289" width="12.54296875" customWidth="1"/>
    <col min="13290" max="13290" width="12.1796875" customWidth="1"/>
    <col min="13291" max="13291" width="13.54296875" bestFit="1" customWidth="1"/>
    <col min="13292" max="13292" width="12" bestFit="1" customWidth="1"/>
    <col min="13293" max="13293" width="12.26953125" customWidth="1"/>
    <col min="13294" max="13294" width="10.26953125" customWidth="1"/>
    <col min="13295" max="13295" width="3.81640625" customWidth="1"/>
    <col min="13296" max="13296" width="9.7265625" customWidth="1"/>
    <col min="13297" max="13297" width="15.1796875" customWidth="1"/>
    <col min="13298" max="13298" width="9.453125" customWidth="1"/>
    <col min="13299" max="13299" width="13.7265625" customWidth="1"/>
    <col min="13300" max="13300" width="9.26953125" customWidth="1"/>
    <col min="13301" max="13301" width="4.54296875" customWidth="1"/>
    <col min="13302" max="13302" width="5.7265625" customWidth="1"/>
    <col min="13303" max="13303" width="7.81640625" customWidth="1"/>
    <col min="13304" max="13304" width="8.453125" customWidth="1"/>
    <col min="13306" max="13306" width="10.453125" customWidth="1"/>
    <col min="13307" max="13307" width="11" customWidth="1"/>
    <col min="13308" max="13521" width="11.453125" customWidth="1"/>
    <col min="13522" max="13522" width="3.7265625" customWidth="1"/>
    <col min="13542" max="13542" width="2.1796875" customWidth="1"/>
    <col min="13544" max="13544" width="13" customWidth="1"/>
    <col min="13545" max="13545" width="12.54296875" customWidth="1"/>
    <col min="13546" max="13546" width="12.1796875" customWidth="1"/>
    <col min="13547" max="13547" width="13.54296875" bestFit="1" customWidth="1"/>
    <col min="13548" max="13548" width="12" bestFit="1" customWidth="1"/>
    <col min="13549" max="13549" width="12.26953125" customWidth="1"/>
    <col min="13550" max="13550" width="10.26953125" customWidth="1"/>
    <col min="13551" max="13551" width="3.81640625" customWidth="1"/>
    <col min="13552" max="13552" width="9.7265625" customWidth="1"/>
    <col min="13553" max="13553" width="15.1796875" customWidth="1"/>
    <col min="13554" max="13554" width="9.453125" customWidth="1"/>
    <col min="13555" max="13555" width="13.7265625" customWidth="1"/>
    <col min="13556" max="13556" width="9.26953125" customWidth="1"/>
    <col min="13557" max="13557" width="4.54296875" customWidth="1"/>
    <col min="13558" max="13558" width="5.7265625" customWidth="1"/>
    <col min="13559" max="13559" width="7.81640625" customWidth="1"/>
    <col min="13560" max="13560" width="8.453125" customWidth="1"/>
    <col min="13562" max="13562" width="10.453125" customWidth="1"/>
    <col min="13563" max="13563" width="11" customWidth="1"/>
    <col min="13564" max="13777" width="11.453125" customWidth="1"/>
    <col min="13778" max="13778" width="3.7265625" customWidth="1"/>
    <col min="13798" max="13798" width="2.1796875" customWidth="1"/>
    <col min="13800" max="13800" width="13" customWidth="1"/>
    <col min="13801" max="13801" width="12.54296875" customWidth="1"/>
    <col min="13802" max="13802" width="12.1796875" customWidth="1"/>
    <col min="13803" max="13803" width="13.54296875" bestFit="1" customWidth="1"/>
    <col min="13804" max="13804" width="12" bestFit="1" customWidth="1"/>
    <col min="13805" max="13805" width="12.26953125" customWidth="1"/>
    <col min="13806" max="13806" width="10.26953125" customWidth="1"/>
    <col min="13807" max="13807" width="3.81640625" customWidth="1"/>
    <col min="13808" max="13808" width="9.7265625" customWidth="1"/>
    <col min="13809" max="13809" width="15.1796875" customWidth="1"/>
    <col min="13810" max="13810" width="9.453125" customWidth="1"/>
    <col min="13811" max="13811" width="13.7265625" customWidth="1"/>
    <col min="13812" max="13812" width="9.26953125" customWidth="1"/>
    <col min="13813" max="13813" width="4.54296875" customWidth="1"/>
    <col min="13814" max="13814" width="5.7265625" customWidth="1"/>
    <col min="13815" max="13815" width="7.81640625" customWidth="1"/>
    <col min="13816" max="13816" width="8.453125" customWidth="1"/>
    <col min="13818" max="13818" width="10.453125" customWidth="1"/>
    <col min="13819" max="13819" width="11" customWidth="1"/>
    <col min="13820" max="14033" width="11.453125" customWidth="1"/>
    <col min="14034" max="14034" width="3.7265625" customWidth="1"/>
    <col min="14054" max="14054" width="2.1796875" customWidth="1"/>
    <col min="14056" max="14056" width="13" customWidth="1"/>
    <col min="14057" max="14057" width="12.54296875" customWidth="1"/>
    <col min="14058" max="14058" width="12.1796875" customWidth="1"/>
    <col min="14059" max="14059" width="13.54296875" bestFit="1" customWidth="1"/>
    <col min="14060" max="14060" width="12" bestFit="1" customWidth="1"/>
    <col min="14061" max="14061" width="12.26953125" customWidth="1"/>
    <col min="14062" max="14062" width="10.26953125" customWidth="1"/>
    <col min="14063" max="14063" width="3.81640625" customWidth="1"/>
    <col min="14064" max="14064" width="9.7265625" customWidth="1"/>
    <col min="14065" max="14065" width="15.1796875" customWidth="1"/>
    <col min="14066" max="14066" width="9.453125" customWidth="1"/>
    <col min="14067" max="14067" width="13.7265625" customWidth="1"/>
    <col min="14068" max="14068" width="9.26953125" customWidth="1"/>
    <col min="14069" max="14069" width="4.54296875" customWidth="1"/>
    <col min="14070" max="14070" width="5.7265625" customWidth="1"/>
    <col min="14071" max="14071" width="7.81640625" customWidth="1"/>
    <col min="14072" max="14072" width="8.453125" customWidth="1"/>
    <col min="14074" max="14074" width="10.453125" customWidth="1"/>
    <col min="14075" max="14075" width="11" customWidth="1"/>
    <col min="14076" max="14289" width="11.453125" customWidth="1"/>
    <col min="14290" max="14290" width="3.7265625" customWidth="1"/>
    <col min="14310" max="14310" width="2.1796875" customWidth="1"/>
    <col min="14312" max="14312" width="13" customWidth="1"/>
    <col min="14313" max="14313" width="12.54296875" customWidth="1"/>
    <col min="14314" max="14314" width="12.1796875" customWidth="1"/>
    <col min="14315" max="14315" width="13.54296875" bestFit="1" customWidth="1"/>
    <col min="14316" max="14316" width="12" bestFit="1" customWidth="1"/>
    <col min="14317" max="14317" width="12.26953125" customWidth="1"/>
    <col min="14318" max="14318" width="10.26953125" customWidth="1"/>
    <col min="14319" max="14319" width="3.81640625" customWidth="1"/>
    <col min="14320" max="14320" width="9.7265625" customWidth="1"/>
    <col min="14321" max="14321" width="15.1796875" customWidth="1"/>
    <col min="14322" max="14322" width="9.453125" customWidth="1"/>
    <col min="14323" max="14323" width="13.7265625" customWidth="1"/>
    <col min="14324" max="14324" width="9.26953125" customWidth="1"/>
    <col min="14325" max="14325" width="4.54296875" customWidth="1"/>
    <col min="14326" max="14326" width="5.7265625" customWidth="1"/>
    <col min="14327" max="14327" width="7.81640625" customWidth="1"/>
    <col min="14328" max="14328" width="8.453125" customWidth="1"/>
    <col min="14330" max="14330" width="10.453125" customWidth="1"/>
    <col min="14331" max="14331" width="11" customWidth="1"/>
    <col min="14332" max="14545" width="11.453125" customWidth="1"/>
    <col min="14546" max="14546" width="3.7265625" customWidth="1"/>
    <col min="14566" max="14566" width="2.1796875" customWidth="1"/>
    <col min="14568" max="14568" width="13" customWidth="1"/>
    <col min="14569" max="14569" width="12.54296875" customWidth="1"/>
    <col min="14570" max="14570" width="12.1796875" customWidth="1"/>
    <col min="14571" max="14571" width="13.54296875" bestFit="1" customWidth="1"/>
    <col min="14572" max="14572" width="12" bestFit="1" customWidth="1"/>
    <col min="14573" max="14573" width="12.26953125" customWidth="1"/>
    <col min="14574" max="14574" width="10.26953125" customWidth="1"/>
    <col min="14575" max="14575" width="3.81640625" customWidth="1"/>
    <col min="14576" max="14576" width="9.7265625" customWidth="1"/>
    <col min="14577" max="14577" width="15.1796875" customWidth="1"/>
    <col min="14578" max="14578" width="9.453125" customWidth="1"/>
    <col min="14579" max="14579" width="13.7265625" customWidth="1"/>
    <col min="14580" max="14580" width="9.26953125" customWidth="1"/>
    <col min="14581" max="14581" width="4.54296875" customWidth="1"/>
    <col min="14582" max="14582" width="5.7265625" customWidth="1"/>
    <col min="14583" max="14583" width="7.81640625" customWidth="1"/>
    <col min="14584" max="14584" width="8.453125" customWidth="1"/>
    <col min="14586" max="14586" width="10.453125" customWidth="1"/>
    <col min="14587" max="14587" width="11" customWidth="1"/>
    <col min="14588" max="14801" width="11.453125" customWidth="1"/>
    <col min="14802" max="14802" width="3.7265625" customWidth="1"/>
    <col min="14822" max="14822" width="2.1796875" customWidth="1"/>
    <col min="14824" max="14824" width="13" customWidth="1"/>
    <col min="14825" max="14825" width="12.54296875" customWidth="1"/>
    <col min="14826" max="14826" width="12.1796875" customWidth="1"/>
    <col min="14827" max="14827" width="13.54296875" bestFit="1" customWidth="1"/>
    <col min="14828" max="14828" width="12" bestFit="1" customWidth="1"/>
    <col min="14829" max="14829" width="12.26953125" customWidth="1"/>
    <col min="14830" max="14830" width="10.26953125" customWidth="1"/>
    <col min="14831" max="14831" width="3.81640625" customWidth="1"/>
    <col min="14832" max="14832" width="9.7265625" customWidth="1"/>
    <col min="14833" max="14833" width="15.1796875" customWidth="1"/>
    <col min="14834" max="14834" width="9.453125" customWidth="1"/>
    <col min="14835" max="14835" width="13.7265625" customWidth="1"/>
    <col min="14836" max="14836" width="9.26953125" customWidth="1"/>
    <col min="14837" max="14837" width="4.54296875" customWidth="1"/>
    <col min="14838" max="14838" width="5.7265625" customWidth="1"/>
    <col min="14839" max="14839" width="7.81640625" customWidth="1"/>
    <col min="14840" max="14840" width="8.453125" customWidth="1"/>
    <col min="14842" max="14842" width="10.453125" customWidth="1"/>
    <col min="14843" max="14843" width="11" customWidth="1"/>
    <col min="14844" max="15057" width="11.453125" customWidth="1"/>
    <col min="15058" max="15058" width="3.7265625" customWidth="1"/>
    <col min="15078" max="15078" width="2.1796875" customWidth="1"/>
    <col min="15080" max="15080" width="13" customWidth="1"/>
    <col min="15081" max="15081" width="12.54296875" customWidth="1"/>
    <col min="15082" max="15082" width="12.1796875" customWidth="1"/>
    <col min="15083" max="15083" width="13.54296875" bestFit="1" customWidth="1"/>
    <col min="15084" max="15084" width="12" bestFit="1" customWidth="1"/>
    <col min="15085" max="15085" width="12.26953125" customWidth="1"/>
    <col min="15086" max="15086" width="10.26953125" customWidth="1"/>
    <col min="15087" max="15087" width="3.81640625" customWidth="1"/>
    <col min="15088" max="15088" width="9.7265625" customWidth="1"/>
    <col min="15089" max="15089" width="15.1796875" customWidth="1"/>
    <col min="15090" max="15090" width="9.453125" customWidth="1"/>
    <col min="15091" max="15091" width="13.7265625" customWidth="1"/>
    <col min="15092" max="15092" width="9.26953125" customWidth="1"/>
    <col min="15093" max="15093" width="4.54296875" customWidth="1"/>
    <col min="15094" max="15094" width="5.7265625" customWidth="1"/>
    <col min="15095" max="15095" width="7.81640625" customWidth="1"/>
    <col min="15096" max="15096" width="8.453125" customWidth="1"/>
    <col min="15098" max="15098" width="10.453125" customWidth="1"/>
    <col min="15099" max="15099" width="11" customWidth="1"/>
    <col min="15100" max="15313" width="11.453125" customWidth="1"/>
    <col min="15314" max="15314" width="3.7265625" customWidth="1"/>
    <col min="15334" max="15334" width="2.1796875" customWidth="1"/>
    <col min="15336" max="15336" width="13" customWidth="1"/>
    <col min="15337" max="15337" width="12.54296875" customWidth="1"/>
    <col min="15338" max="15338" width="12.1796875" customWidth="1"/>
    <col min="15339" max="15339" width="13.54296875" bestFit="1" customWidth="1"/>
    <col min="15340" max="15340" width="12" bestFit="1" customWidth="1"/>
    <col min="15341" max="15341" width="12.26953125" customWidth="1"/>
    <col min="15342" max="15342" width="10.26953125" customWidth="1"/>
    <col min="15343" max="15343" width="3.81640625" customWidth="1"/>
    <col min="15344" max="15344" width="9.7265625" customWidth="1"/>
    <col min="15345" max="15345" width="15.1796875" customWidth="1"/>
    <col min="15346" max="15346" width="9.453125" customWidth="1"/>
    <col min="15347" max="15347" width="13.7265625" customWidth="1"/>
    <col min="15348" max="15348" width="9.26953125" customWidth="1"/>
    <col min="15349" max="15349" width="4.54296875" customWidth="1"/>
    <col min="15350" max="15350" width="5.7265625" customWidth="1"/>
    <col min="15351" max="15351" width="7.81640625" customWidth="1"/>
    <col min="15352" max="15352" width="8.453125" customWidth="1"/>
    <col min="15354" max="15354" width="10.453125" customWidth="1"/>
    <col min="15355" max="15355" width="11" customWidth="1"/>
    <col min="15356" max="15569" width="11.453125" customWidth="1"/>
    <col min="15570" max="15570" width="3.7265625" customWidth="1"/>
    <col min="15590" max="15590" width="2.1796875" customWidth="1"/>
    <col min="15592" max="15592" width="13" customWidth="1"/>
    <col min="15593" max="15593" width="12.54296875" customWidth="1"/>
    <col min="15594" max="15594" width="12.1796875" customWidth="1"/>
    <col min="15595" max="15595" width="13.54296875" bestFit="1" customWidth="1"/>
    <col min="15596" max="15596" width="12" bestFit="1" customWidth="1"/>
    <col min="15597" max="15597" width="12.26953125" customWidth="1"/>
    <col min="15598" max="15598" width="10.26953125" customWidth="1"/>
    <col min="15599" max="15599" width="3.81640625" customWidth="1"/>
    <col min="15600" max="15600" width="9.7265625" customWidth="1"/>
    <col min="15601" max="15601" width="15.1796875" customWidth="1"/>
    <col min="15602" max="15602" width="9.453125" customWidth="1"/>
    <col min="15603" max="15603" width="13.7265625" customWidth="1"/>
    <col min="15604" max="15604" width="9.26953125" customWidth="1"/>
    <col min="15605" max="15605" width="4.54296875" customWidth="1"/>
    <col min="15606" max="15606" width="5.7265625" customWidth="1"/>
    <col min="15607" max="15607" width="7.81640625" customWidth="1"/>
    <col min="15608" max="15608" width="8.453125" customWidth="1"/>
    <col min="15610" max="15610" width="10.453125" customWidth="1"/>
    <col min="15611" max="15611" width="11" customWidth="1"/>
    <col min="15612" max="15825" width="11.453125" customWidth="1"/>
    <col min="15826" max="15826" width="3.7265625" customWidth="1"/>
    <col min="15846" max="15846" width="2.1796875" customWidth="1"/>
    <col min="15848" max="15848" width="13" customWidth="1"/>
    <col min="15849" max="15849" width="12.54296875" customWidth="1"/>
    <col min="15850" max="15850" width="12.1796875" customWidth="1"/>
    <col min="15851" max="15851" width="13.54296875" bestFit="1" customWidth="1"/>
    <col min="15852" max="15852" width="12" bestFit="1" customWidth="1"/>
    <col min="15853" max="15853" width="12.26953125" customWidth="1"/>
    <col min="15854" max="15854" width="10.26953125" customWidth="1"/>
    <col min="15855" max="15855" width="3.81640625" customWidth="1"/>
    <col min="15856" max="15856" width="9.7265625" customWidth="1"/>
    <col min="15857" max="15857" width="15.1796875" customWidth="1"/>
    <col min="15858" max="15858" width="9.453125" customWidth="1"/>
    <col min="15859" max="15859" width="13.7265625" customWidth="1"/>
    <col min="15860" max="15860" width="9.26953125" customWidth="1"/>
    <col min="15861" max="15861" width="4.54296875" customWidth="1"/>
    <col min="15862" max="15862" width="5.7265625" customWidth="1"/>
    <col min="15863" max="15863" width="7.81640625" customWidth="1"/>
    <col min="15864" max="15864" width="8.453125" customWidth="1"/>
    <col min="15866" max="15866" width="10.453125" customWidth="1"/>
    <col min="15867" max="15867" width="11" customWidth="1"/>
    <col min="15868" max="16081" width="11.453125" customWidth="1"/>
    <col min="16082" max="16082" width="3.7265625" customWidth="1"/>
    <col min="16102" max="16102" width="2.1796875" customWidth="1"/>
    <col min="16104" max="16104" width="13" customWidth="1"/>
    <col min="16105" max="16105" width="12.54296875" customWidth="1"/>
    <col min="16106" max="16106" width="12.1796875" customWidth="1"/>
    <col min="16107" max="16107" width="13.54296875" bestFit="1" customWidth="1"/>
    <col min="16108" max="16108" width="12" bestFit="1" customWidth="1"/>
    <col min="16109" max="16109" width="12.26953125" customWidth="1"/>
    <col min="16110" max="16110" width="10.26953125" customWidth="1"/>
    <col min="16111" max="16111" width="3.81640625" customWidth="1"/>
    <col min="16112" max="16112" width="9.7265625" customWidth="1"/>
    <col min="16113" max="16113" width="15.1796875" customWidth="1"/>
    <col min="16114" max="16114" width="9.453125" customWidth="1"/>
    <col min="16115" max="16115" width="13.7265625" customWidth="1"/>
    <col min="16116" max="16116" width="9.26953125" customWidth="1"/>
    <col min="16117" max="16117" width="4.54296875" customWidth="1"/>
    <col min="16118" max="16118" width="5.7265625" customWidth="1"/>
    <col min="16119" max="16119" width="7.81640625" customWidth="1"/>
    <col min="16120" max="16120" width="8.453125" customWidth="1"/>
    <col min="16122" max="16122" width="10.453125" customWidth="1"/>
    <col min="16123" max="16123" width="11" customWidth="1"/>
    <col min="16124" max="16337" width="11.453125" customWidth="1"/>
    <col min="16338" max="16338" width="3.7265625" customWidth="1"/>
  </cols>
  <sheetData>
    <row r="1" spans="1:30" ht="48.5">
      <c r="B1" s="511" t="s">
        <v>2309</v>
      </c>
      <c r="C1" s="512"/>
      <c r="D1" s="511" t="s">
        <v>2310</v>
      </c>
      <c r="E1" s="511" t="s">
        <v>2311</v>
      </c>
      <c r="F1" s="511" t="s">
        <v>2312</v>
      </c>
      <c r="G1" s="511" t="s">
        <v>2313</v>
      </c>
      <c r="H1" s="511" t="s">
        <v>2314</v>
      </c>
      <c r="I1" s="511" t="s">
        <v>2315</v>
      </c>
      <c r="J1" s="511" t="s">
        <v>2316</v>
      </c>
      <c r="K1" s="511" t="s">
        <v>2317</v>
      </c>
      <c r="L1" s="513" t="s">
        <v>2318</v>
      </c>
      <c r="M1" s="513" t="s">
        <v>2319</v>
      </c>
      <c r="N1" s="514" t="s">
        <v>2320</v>
      </c>
      <c r="O1" s="513" t="s">
        <v>2321</v>
      </c>
      <c r="P1" s="513" t="s">
        <v>2322</v>
      </c>
      <c r="Q1" s="514" t="s">
        <v>2323</v>
      </c>
      <c r="R1" s="513" t="s">
        <v>2324</v>
      </c>
      <c r="S1" s="515" t="s">
        <v>2325</v>
      </c>
      <c r="T1" s="514" t="s">
        <v>2326</v>
      </c>
      <c r="U1" s="514" t="s">
        <v>2327</v>
      </c>
      <c r="V1" s="514" t="s">
        <v>21</v>
      </c>
      <c r="W1" s="474" t="s">
        <v>2328</v>
      </c>
      <c r="X1" s="514" t="s">
        <v>2329</v>
      </c>
      <c r="Y1" s="516" t="s">
        <v>2330</v>
      </c>
      <c r="Z1" s="516" t="s">
        <v>2331</v>
      </c>
      <c r="AA1" s="517"/>
      <c r="AB1" s="152">
        <v>43644</v>
      </c>
      <c r="AC1" s="518"/>
      <c r="AD1" s="416">
        <v>27892.61</v>
      </c>
    </row>
    <row r="2" spans="1:30" s="497" customFormat="1" ht="73.5">
      <c r="A2" s="519">
        <v>1</v>
      </c>
      <c r="B2" s="520" t="s">
        <v>2195</v>
      </c>
      <c r="C2" s="521"/>
      <c r="D2" s="320" t="s">
        <v>2332</v>
      </c>
      <c r="E2" s="522" t="s">
        <v>2333</v>
      </c>
      <c r="F2" s="24" t="s">
        <v>2334</v>
      </c>
      <c r="G2" s="24" t="s">
        <v>2335</v>
      </c>
      <c r="H2" s="24" t="s">
        <v>2336</v>
      </c>
      <c r="I2" s="24" t="s">
        <v>142</v>
      </c>
      <c r="J2" s="24" t="s">
        <v>2337</v>
      </c>
      <c r="K2" s="24">
        <v>42621</v>
      </c>
      <c r="L2" s="523">
        <v>42331</v>
      </c>
      <c r="M2" s="24" t="s">
        <v>2338</v>
      </c>
      <c r="N2" s="523">
        <v>42368</v>
      </c>
      <c r="O2" s="24">
        <v>6261</v>
      </c>
      <c r="P2" s="24" t="s">
        <v>2335</v>
      </c>
      <c r="Q2" s="523">
        <v>42368</v>
      </c>
      <c r="R2" s="14">
        <v>2287</v>
      </c>
      <c r="S2" s="48">
        <v>4278</v>
      </c>
      <c r="T2" s="49">
        <f>+S2*AD1</f>
        <v>119324585.58</v>
      </c>
      <c r="U2" s="53">
        <v>6112</v>
      </c>
      <c r="V2" s="50">
        <f>+U2*AD1</f>
        <v>170479632.31999999</v>
      </c>
      <c r="W2" s="524">
        <v>42703</v>
      </c>
      <c r="X2" s="40"/>
      <c r="Y2" s="32" t="s">
        <v>2199</v>
      </c>
      <c r="Z2" s="525"/>
      <c r="AA2" s="157"/>
      <c r="AB2" s="27"/>
      <c r="AC2" s="526"/>
      <c r="AD2" s="527"/>
    </row>
    <row r="3" spans="1:30" ht="15" customHeight="1">
      <c r="B3" s="528"/>
      <c r="C3" s="3"/>
      <c r="D3" s="14" t="s">
        <v>2339</v>
      </c>
      <c r="E3" s="522" t="s">
        <v>2333</v>
      </c>
      <c r="F3" s="86"/>
      <c r="G3" s="86"/>
      <c r="H3" s="24" t="s">
        <v>2336</v>
      </c>
      <c r="I3" s="24" t="s">
        <v>142</v>
      </c>
      <c r="J3" s="24" t="s">
        <v>2340</v>
      </c>
      <c r="K3" s="24">
        <v>426</v>
      </c>
      <c r="L3" s="523">
        <v>42464</v>
      </c>
      <c r="M3" s="24" t="s">
        <v>2335</v>
      </c>
      <c r="N3" s="529">
        <v>42478</v>
      </c>
      <c r="O3" s="24" t="s">
        <v>2341</v>
      </c>
      <c r="P3" s="78" t="s">
        <v>2335</v>
      </c>
      <c r="Q3" s="529">
        <v>42478</v>
      </c>
      <c r="R3" s="86">
        <v>674</v>
      </c>
      <c r="S3" s="86"/>
      <c r="T3" s="86"/>
      <c r="U3" s="86"/>
      <c r="V3" s="86"/>
      <c r="W3" s="529"/>
      <c r="X3" s="70"/>
      <c r="Y3" s="86"/>
      <c r="Z3" s="86"/>
      <c r="AA3" s="3"/>
      <c r="AB3" s="3"/>
    </row>
    <row r="4" spans="1:30" ht="21">
      <c r="B4" s="530" t="s">
        <v>2342</v>
      </c>
      <c r="C4" s="3"/>
      <c r="D4" s="331" t="s">
        <v>2343</v>
      </c>
      <c r="E4" s="522" t="s">
        <v>2333</v>
      </c>
      <c r="F4" s="140"/>
      <c r="G4" s="140"/>
      <c r="H4" s="522" t="s">
        <v>2336</v>
      </c>
      <c r="I4" s="522" t="s">
        <v>142</v>
      </c>
      <c r="J4" s="522" t="s">
        <v>2344</v>
      </c>
      <c r="K4" s="522">
        <v>537</v>
      </c>
      <c r="L4" s="531">
        <v>42838</v>
      </c>
      <c r="M4" s="522" t="s">
        <v>2335</v>
      </c>
      <c r="N4" s="532">
        <v>42886</v>
      </c>
      <c r="O4" s="522" t="s">
        <v>2345</v>
      </c>
      <c r="P4" s="522" t="s">
        <v>2335</v>
      </c>
      <c r="Q4" s="532">
        <v>42886</v>
      </c>
      <c r="R4" s="522">
        <v>3069</v>
      </c>
      <c r="S4" s="533"/>
      <c r="T4" s="533"/>
      <c r="U4" s="533"/>
      <c r="V4" s="533"/>
      <c r="W4" s="534"/>
      <c r="X4" s="533"/>
      <c r="Y4" s="47" t="s">
        <v>2346</v>
      </c>
      <c r="Z4" s="525" t="s">
        <v>2347</v>
      </c>
      <c r="AA4" s="162"/>
      <c r="AB4" s="3"/>
    </row>
    <row r="5" spans="1:30" ht="42">
      <c r="B5" s="535" t="s">
        <v>2348</v>
      </c>
      <c r="C5" s="3"/>
      <c r="D5" s="331" t="s">
        <v>2339</v>
      </c>
      <c r="E5" s="522" t="s">
        <v>2333</v>
      </c>
      <c r="F5" s="140"/>
      <c r="G5" s="140"/>
      <c r="H5" s="522" t="s">
        <v>2336</v>
      </c>
      <c r="I5" s="522" t="s">
        <v>142</v>
      </c>
      <c r="J5" s="13" t="s">
        <v>2349</v>
      </c>
      <c r="K5" s="173">
        <v>485</v>
      </c>
      <c r="L5" s="536">
        <v>43543</v>
      </c>
      <c r="M5" s="522" t="s">
        <v>2335</v>
      </c>
      <c r="N5" s="532">
        <v>43748</v>
      </c>
      <c r="O5" s="522" t="s">
        <v>2350</v>
      </c>
      <c r="P5" s="522" t="s">
        <v>2335</v>
      </c>
      <c r="Q5" s="532">
        <v>43595</v>
      </c>
      <c r="R5" s="522">
        <v>2084</v>
      </c>
      <c r="S5" s="533"/>
      <c r="T5" s="533"/>
      <c r="U5" s="533"/>
      <c r="V5" s="533"/>
      <c r="W5" s="534"/>
      <c r="X5" s="533"/>
      <c r="Y5" s="537" t="s">
        <v>2351</v>
      </c>
      <c r="Z5" s="525"/>
      <c r="AA5" s="162"/>
      <c r="AB5" s="3"/>
    </row>
    <row r="6" spans="1:30" ht="21">
      <c r="A6" s="519">
        <v>2</v>
      </c>
      <c r="B6" s="538" t="s">
        <v>2352</v>
      </c>
      <c r="C6" s="3"/>
      <c r="D6" s="539" t="s">
        <v>2332</v>
      </c>
      <c r="E6" s="533" t="s">
        <v>2353</v>
      </c>
      <c r="F6" s="86"/>
      <c r="G6" s="86"/>
      <c r="H6" s="24" t="s">
        <v>2336</v>
      </c>
      <c r="I6" s="24" t="s">
        <v>142</v>
      </c>
      <c r="J6" s="24" t="s">
        <v>2337</v>
      </c>
      <c r="K6" s="24">
        <v>42621</v>
      </c>
      <c r="L6" s="523">
        <v>42331</v>
      </c>
      <c r="M6" s="24" t="s">
        <v>2338</v>
      </c>
      <c r="N6" s="523">
        <v>42368</v>
      </c>
      <c r="O6" s="24" t="s">
        <v>2354</v>
      </c>
      <c r="P6" s="24" t="s">
        <v>2335</v>
      </c>
      <c r="Q6" s="523">
        <v>42368</v>
      </c>
      <c r="R6" s="14">
        <v>2286</v>
      </c>
      <c r="S6" s="48">
        <v>41348.089999999997</v>
      </c>
      <c r="T6" s="49">
        <f>+S6*AD1</f>
        <v>1153306148.6148999</v>
      </c>
      <c r="U6" s="48">
        <v>51685.1</v>
      </c>
      <c r="V6" s="50">
        <f>+U6*AD1</f>
        <v>1441632337.1110001</v>
      </c>
      <c r="W6" s="540">
        <v>42615</v>
      </c>
      <c r="X6" s="40" t="s">
        <v>2196</v>
      </c>
      <c r="Y6" s="541"/>
      <c r="Z6" s="542"/>
      <c r="AA6" s="3"/>
      <c r="AB6" s="3"/>
      <c r="AC6" s="488"/>
    </row>
    <row r="7" spans="1:30">
      <c r="B7" s="538"/>
      <c r="C7" s="3"/>
      <c r="D7" s="331" t="s">
        <v>2355</v>
      </c>
      <c r="E7" s="533" t="s">
        <v>2353</v>
      </c>
      <c r="F7" s="86"/>
      <c r="G7" s="86"/>
      <c r="H7" s="24" t="s">
        <v>2336</v>
      </c>
      <c r="I7" s="24" t="s">
        <v>142</v>
      </c>
      <c r="J7" s="24" t="s">
        <v>2340</v>
      </c>
      <c r="K7" s="24">
        <v>425</v>
      </c>
      <c r="L7" s="523">
        <v>42464</v>
      </c>
      <c r="M7" s="24" t="s">
        <v>2335</v>
      </c>
      <c r="N7" s="543">
        <v>42478</v>
      </c>
      <c r="O7" s="24" t="s">
        <v>2356</v>
      </c>
      <c r="P7" s="24" t="s">
        <v>2335</v>
      </c>
      <c r="Q7" s="543">
        <v>42474</v>
      </c>
      <c r="R7" s="24">
        <v>2594</v>
      </c>
      <c r="S7" s="544"/>
      <c r="T7" s="86"/>
      <c r="U7" s="86"/>
      <c r="V7" s="86"/>
      <c r="W7" s="529"/>
      <c r="X7" s="86"/>
      <c r="Y7" s="86"/>
      <c r="Z7" s="86"/>
      <c r="AA7" s="3"/>
      <c r="AB7" s="3"/>
    </row>
    <row r="8" spans="1:30" ht="22">
      <c r="B8" s="545" t="s">
        <v>2357</v>
      </c>
      <c r="C8" s="3"/>
      <c r="D8" s="331" t="s">
        <v>2355</v>
      </c>
      <c r="E8" s="533" t="s">
        <v>2353</v>
      </c>
      <c r="F8" s="140"/>
      <c r="G8" s="140"/>
      <c r="H8" s="522" t="s">
        <v>2336</v>
      </c>
      <c r="I8" s="522" t="s">
        <v>142</v>
      </c>
      <c r="J8" s="522" t="s">
        <v>2344</v>
      </c>
      <c r="K8" s="522">
        <v>539</v>
      </c>
      <c r="L8" s="531">
        <v>42838</v>
      </c>
      <c r="M8" s="522" t="s">
        <v>2335</v>
      </c>
      <c r="N8" s="531">
        <v>42886</v>
      </c>
      <c r="O8" s="522" t="s">
        <v>2358</v>
      </c>
      <c r="P8" s="546" t="s">
        <v>2335</v>
      </c>
      <c r="Q8" s="534">
        <v>42886</v>
      </c>
      <c r="R8" s="533">
        <v>3070</v>
      </c>
      <c r="S8" s="547"/>
      <c r="T8" s="533"/>
      <c r="U8" s="533"/>
      <c r="V8" s="533"/>
      <c r="W8" s="534"/>
      <c r="X8" s="533"/>
      <c r="Y8" s="47" t="s">
        <v>2346</v>
      </c>
      <c r="Z8" s="548" t="s">
        <v>2347</v>
      </c>
      <c r="AA8" s="162"/>
      <c r="AB8" s="3"/>
    </row>
    <row r="9" spans="1:30" ht="42">
      <c r="B9" s="545" t="s">
        <v>2359</v>
      </c>
      <c r="C9" s="3"/>
      <c r="D9" s="331" t="s">
        <v>2355</v>
      </c>
      <c r="E9" s="331" t="s">
        <v>2353</v>
      </c>
      <c r="F9" s="268"/>
      <c r="G9" s="268"/>
      <c r="H9" s="522" t="s">
        <v>2336</v>
      </c>
      <c r="I9" s="522" t="s">
        <v>142</v>
      </c>
      <c r="J9" s="13" t="s">
        <v>2349</v>
      </c>
      <c r="K9" s="173">
        <v>486</v>
      </c>
      <c r="L9" s="536">
        <v>43543</v>
      </c>
      <c r="M9" s="522" t="s">
        <v>2335</v>
      </c>
      <c r="N9" s="531">
        <v>43595</v>
      </c>
      <c r="O9" s="522" t="s">
        <v>2360</v>
      </c>
      <c r="P9" s="522" t="s">
        <v>2335</v>
      </c>
      <c r="Q9" s="531">
        <v>43595</v>
      </c>
      <c r="R9" s="331">
        <v>2083</v>
      </c>
      <c r="S9" s="549"/>
      <c r="T9" s="533"/>
      <c r="U9" s="533"/>
      <c r="V9" s="533"/>
      <c r="W9" s="534"/>
      <c r="X9" s="533"/>
      <c r="Y9" s="47" t="s">
        <v>2346</v>
      </c>
      <c r="Z9" s="548" t="s">
        <v>2347</v>
      </c>
      <c r="AA9" s="162"/>
      <c r="AB9" s="3"/>
    </row>
    <row r="10" spans="1:30" ht="31.5">
      <c r="A10" s="519">
        <v>2</v>
      </c>
      <c r="B10" s="538" t="s">
        <v>2361</v>
      </c>
      <c r="C10" s="3"/>
      <c r="D10" s="331" t="s">
        <v>2355</v>
      </c>
      <c r="E10" s="331" t="s">
        <v>2353</v>
      </c>
      <c r="F10" s="86"/>
      <c r="G10" s="86"/>
      <c r="H10" s="24" t="s">
        <v>2362</v>
      </c>
      <c r="I10" s="24" t="s">
        <v>142</v>
      </c>
      <c r="J10" s="24" t="s">
        <v>2337</v>
      </c>
      <c r="K10" s="24">
        <v>42624</v>
      </c>
      <c r="L10" s="523">
        <v>42331</v>
      </c>
      <c r="M10" s="24" t="s">
        <v>2338</v>
      </c>
      <c r="N10" s="523">
        <v>42341</v>
      </c>
      <c r="O10" s="24">
        <v>246324</v>
      </c>
      <c r="P10" s="24" t="s">
        <v>2363</v>
      </c>
      <c r="Q10" s="523"/>
      <c r="R10" s="14"/>
      <c r="S10" s="48">
        <v>44600.12</v>
      </c>
      <c r="T10" s="49">
        <f>+S10*AD1</f>
        <v>1244013753.1132002</v>
      </c>
      <c r="U10" s="48">
        <v>55750.16</v>
      </c>
      <c r="V10" s="50">
        <f>+U10*AD1</f>
        <v>1555017470.3176</v>
      </c>
      <c r="W10" s="540">
        <v>42615</v>
      </c>
      <c r="X10" s="70"/>
      <c r="Y10" s="541"/>
      <c r="Z10" s="542"/>
      <c r="AA10" s="3"/>
      <c r="AB10" s="3"/>
      <c r="AC10" s="488"/>
    </row>
    <row r="11" spans="1:30">
      <c r="B11" s="538"/>
      <c r="C11" s="3"/>
      <c r="D11" s="331" t="s">
        <v>2355</v>
      </c>
      <c r="E11" s="331" t="s">
        <v>2353</v>
      </c>
      <c r="F11" s="86"/>
      <c r="G11" s="86"/>
      <c r="H11" s="24" t="s">
        <v>2362</v>
      </c>
      <c r="I11" s="24" t="s">
        <v>32</v>
      </c>
      <c r="J11" s="24" t="s">
        <v>2364</v>
      </c>
      <c r="K11" s="24">
        <v>42624</v>
      </c>
      <c r="L11" s="523">
        <v>42331</v>
      </c>
      <c r="M11" s="24" t="s">
        <v>2338</v>
      </c>
      <c r="N11" s="523">
        <v>42341</v>
      </c>
      <c r="O11" s="24">
        <v>246324</v>
      </c>
      <c r="P11" s="24" t="s">
        <v>2363</v>
      </c>
      <c r="Q11" s="523"/>
      <c r="R11" s="14"/>
      <c r="S11" s="86"/>
      <c r="T11" s="86"/>
      <c r="U11" s="86"/>
      <c r="V11" s="86"/>
      <c r="W11" s="529"/>
      <c r="X11" s="86"/>
      <c r="Y11" s="86"/>
      <c r="Z11" s="86" t="s">
        <v>2365</v>
      </c>
      <c r="AA11" s="3"/>
      <c r="AB11" s="3"/>
    </row>
    <row r="12" spans="1:30" ht="43">
      <c r="B12" s="530" t="s">
        <v>2366</v>
      </c>
      <c r="C12" s="3"/>
      <c r="D12" s="550" t="s">
        <v>2355</v>
      </c>
      <c r="E12" s="550" t="s">
        <v>2353</v>
      </c>
      <c r="F12" s="551"/>
      <c r="G12" s="551"/>
      <c r="H12" s="552" t="s">
        <v>2362</v>
      </c>
      <c r="I12" s="552" t="s">
        <v>142</v>
      </c>
      <c r="J12" s="552" t="s">
        <v>2344</v>
      </c>
      <c r="K12" s="552">
        <v>538</v>
      </c>
      <c r="L12" s="553">
        <v>42838</v>
      </c>
      <c r="M12" s="552" t="s">
        <v>2335</v>
      </c>
      <c r="N12" s="553"/>
      <c r="O12" s="552"/>
      <c r="P12" s="552"/>
      <c r="Q12" s="553"/>
      <c r="R12" s="550"/>
      <c r="S12" s="554"/>
      <c r="T12" s="554"/>
      <c r="U12" s="554"/>
      <c r="V12" s="554"/>
      <c r="W12" s="555"/>
      <c r="X12" s="554"/>
      <c r="Y12" s="556" t="s">
        <v>2367</v>
      </c>
      <c r="Z12" s="557" t="s">
        <v>2368</v>
      </c>
      <c r="AA12" s="162"/>
      <c r="AB12" s="3"/>
    </row>
    <row r="13" spans="1:30" s="3" customFormat="1" ht="54.75" customHeight="1">
      <c r="B13" s="558" t="s">
        <v>2369</v>
      </c>
      <c r="C13" s="86"/>
      <c r="D13" s="331" t="s">
        <v>2355</v>
      </c>
      <c r="E13" s="331" t="s">
        <v>2353</v>
      </c>
      <c r="F13" s="86"/>
      <c r="G13" s="86"/>
      <c r="H13" s="24" t="s">
        <v>2362</v>
      </c>
      <c r="I13" s="24" t="s">
        <v>142</v>
      </c>
      <c r="J13" s="13" t="s">
        <v>2349</v>
      </c>
      <c r="K13" s="24">
        <v>487</v>
      </c>
      <c r="L13" s="25">
        <v>43553</v>
      </c>
      <c r="M13" s="522" t="s">
        <v>2335</v>
      </c>
      <c r="N13" s="86"/>
      <c r="O13" s="86"/>
      <c r="P13" s="86"/>
      <c r="Q13" s="86"/>
      <c r="R13" s="86"/>
      <c r="S13" s="86"/>
      <c r="T13" s="86"/>
      <c r="U13" s="86"/>
      <c r="V13" s="86"/>
      <c r="W13" s="86"/>
      <c r="X13" s="86"/>
      <c r="Y13" s="542" t="s">
        <v>2370</v>
      </c>
      <c r="Z13" s="542"/>
    </row>
    <row r="14" spans="1:30" ht="21">
      <c r="A14" s="519">
        <v>3</v>
      </c>
      <c r="B14" s="538" t="s">
        <v>2371</v>
      </c>
      <c r="C14" s="3"/>
      <c r="D14" s="458" t="s">
        <v>2372</v>
      </c>
      <c r="E14" s="559" t="s">
        <v>2373</v>
      </c>
      <c r="F14" s="560" t="s">
        <v>2374</v>
      </c>
      <c r="G14" s="560" t="s">
        <v>2375</v>
      </c>
      <c r="H14" s="561" t="s">
        <v>2336</v>
      </c>
      <c r="I14" s="562" t="s">
        <v>142</v>
      </c>
      <c r="J14" s="561" t="s">
        <v>2337</v>
      </c>
      <c r="K14" s="561">
        <v>42620</v>
      </c>
      <c r="L14" s="563">
        <v>42331</v>
      </c>
      <c r="M14" s="561" t="s">
        <v>2338</v>
      </c>
      <c r="N14" s="563">
        <v>42341</v>
      </c>
      <c r="O14" s="561" t="s">
        <v>2376</v>
      </c>
      <c r="P14" s="561" t="s">
        <v>2375</v>
      </c>
      <c r="Q14" s="563">
        <v>42341</v>
      </c>
      <c r="R14" s="564">
        <v>320</v>
      </c>
      <c r="S14" s="565">
        <v>67522.100000000006</v>
      </c>
      <c r="T14" s="566">
        <f>+S14*AD1</f>
        <v>1883367601.6810002</v>
      </c>
      <c r="U14" s="567">
        <v>96460.15</v>
      </c>
      <c r="V14" s="568">
        <f>+U14*AD1</f>
        <v>2690525344.4914999</v>
      </c>
      <c r="W14" s="569">
        <v>42641</v>
      </c>
      <c r="X14" s="545" t="s">
        <v>2377</v>
      </c>
      <c r="Y14" s="570"/>
      <c r="Z14" s="571"/>
      <c r="AA14" s="3"/>
      <c r="AB14" s="3"/>
      <c r="AC14" s="488"/>
    </row>
    <row r="15" spans="1:30">
      <c r="B15" s="528"/>
      <c r="C15" s="3"/>
      <c r="D15" s="331" t="s">
        <v>2372</v>
      </c>
      <c r="E15" s="533" t="s">
        <v>2373</v>
      </c>
      <c r="F15" s="86"/>
      <c r="G15" s="86"/>
      <c r="H15" s="24" t="s">
        <v>2336</v>
      </c>
      <c r="I15" s="78" t="s">
        <v>142</v>
      </c>
      <c r="J15" s="24" t="s">
        <v>2340</v>
      </c>
      <c r="K15" s="24">
        <v>6257</v>
      </c>
      <c r="L15" s="523">
        <v>42424</v>
      </c>
      <c r="M15" s="24" t="s">
        <v>2338</v>
      </c>
      <c r="N15" s="523">
        <v>42436</v>
      </c>
      <c r="O15" s="24" t="s">
        <v>2378</v>
      </c>
      <c r="P15" s="24" t="s">
        <v>2375</v>
      </c>
      <c r="Q15" s="523"/>
      <c r="R15" s="14"/>
      <c r="S15" s="482"/>
      <c r="T15" s="49"/>
      <c r="U15" s="48"/>
      <c r="V15" s="50"/>
      <c r="W15" s="572"/>
      <c r="X15" s="40"/>
      <c r="Y15" s="541"/>
      <c r="Z15" s="542"/>
      <c r="AA15" s="3"/>
      <c r="AB15" s="3"/>
    </row>
    <row r="16" spans="1:30" ht="66" customHeight="1">
      <c r="B16" s="530" t="s">
        <v>2379</v>
      </c>
      <c r="C16" s="3"/>
      <c r="D16" s="331" t="s">
        <v>2372</v>
      </c>
      <c r="E16" s="14" t="s">
        <v>2373</v>
      </c>
      <c r="F16" s="140"/>
      <c r="G16" s="140"/>
      <c r="H16" s="522" t="s">
        <v>2336</v>
      </c>
      <c r="I16" s="522" t="s">
        <v>142</v>
      </c>
      <c r="J16" s="522" t="s">
        <v>2344</v>
      </c>
      <c r="K16" s="522">
        <v>3605</v>
      </c>
      <c r="L16" s="531">
        <v>42828</v>
      </c>
      <c r="M16" s="522" t="s">
        <v>2380</v>
      </c>
      <c r="N16" s="531">
        <v>42878</v>
      </c>
      <c r="O16" s="522" t="s">
        <v>2381</v>
      </c>
      <c r="P16" s="522" t="s">
        <v>2375</v>
      </c>
      <c r="Q16" s="531">
        <v>42900</v>
      </c>
      <c r="R16" s="331">
        <v>58</v>
      </c>
      <c r="S16" s="573"/>
      <c r="T16" s="64"/>
      <c r="U16" s="48"/>
      <c r="V16" s="395"/>
      <c r="W16" s="540"/>
      <c r="X16" s="574" t="s">
        <v>2382</v>
      </c>
      <c r="Y16" s="575" t="s">
        <v>2383</v>
      </c>
      <c r="Z16" s="548" t="s">
        <v>2347</v>
      </c>
      <c r="AA16" s="3"/>
      <c r="AB16" s="3"/>
    </row>
    <row r="17" spans="1:26" ht="66" customHeight="1">
      <c r="B17" s="576" t="s">
        <v>2384</v>
      </c>
      <c r="C17" s="3"/>
      <c r="D17" s="331" t="s">
        <v>2372</v>
      </c>
      <c r="E17" s="14" t="s">
        <v>2373</v>
      </c>
      <c r="F17" s="551"/>
      <c r="G17" s="551"/>
      <c r="H17" s="552" t="s">
        <v>2336</v>
      </c>
      <c r="I17" s="552" t="s">
        <v>142</v>
      </c>
      <c r="J17" s="577" t="s">
        <v>2385</v>
      </c>
      <c r="K17" s="552">
        <v>9925</v>
      </c>
      <c r="L17" s="553">
        <v>43538</v>
      </c>
      <c r="M17" s="552" t="s">
        <v>2338</v>
      </c>
      <c r="N17" s="553">
        <v>43601</v>
      </c>
      <c r="O17" s="552" t="s">
        <v>2386</v>
      </c>
      <c r="P17" s="522" t="s">
        <v>2375</v>
      </c>
      <c r="Q17" s="553">
        <v>43601</v>
      </c>
      <c r="R17" s="550">
        <v>320</v>
      </c>
      <c r="S17" s="578"/>
      <c r="T17" s="579"/>
      <c r="U17" s="580"/>
      <c r="V17" s="581"/>
      <c r="W17" s="582"/>
      <c r="X17" s="583"/>
      <c r="Y17" s="584"/>
      <c r="Z17" s="548"/>
    </row>
    <row r="18" spans="1:26" ht="60" customHeight="1">
      <c r="A18" s="519">
        <v>4</v>
      </c>
      <c r="B18" s="585" t="s">
        <v>2387</v>
      </c>
      <c r="C18" s="586"/>
      <c r="D18" s="587" t="s">
        <v>1614</v>
      </c>
      <c r="E18" s="588" t="s">
        <v>2388</v>
      </c>
      <c r="F18" s="589" t="s">
        <v>2374</v>
      </c>
      <c r="G18" s="589" t="s">
        <v>2375</v>
      </c>
      <c r="H18" s="590" t="s">
        <v>2336</v>
      </c>
      <c r="I18" s="590" t="s">
        <v>142</v>
      </c>
      <c r="J18" s="591" t="s">
        <v>2389</v>
      </c>
      <c r="K18" s="590">
        <v>7412</v>
      </c>
      <c r="L18" s="592">
        <v>42923</v>
      </c>
      <c r="M18" s="590" t="s">
        <v>2380</v>
      </c>
      <c r="N18" s="593">
        <v>42964</v>
      </c>
      <c r="O18" s="591" t="s">
        <v>2390</v>
      </c>
      <c r="P18" s="591" t="s">
        <v>82</v>
      </c>
      <c r="Q18" s="592">
        <v>42964</v>
      </c>
      <c r="R18" s="594" t="s">
        <v>2391</v>
      </c>
      <c r="S18" s="595">
        <v>94154.99</v>
      </c>
      <c r="T18" s="596">
        <f>+S18*AD1</f>
        <v>2626228415.6239004</v>
      </c>
      <c r="U18" s="597">
        <v>117693.74</v>
      </c>
      <c r="V18" s="598">
        <f>+U18*AD1</f>
        <v>3282785589.2614002</v>
      </c>
      <c r="W18" s="599">
        <v>42089</v>
      </c>
      <c r="X18" s="600" t="s">
        <v>2392</v>
      </c>
      <c r="Y18" s="584" t="s">
        <v>2393</v>
      </c>
      <c r="Z18" s="32" t="s">
        <v>2394</v>
      </c>
    </row>
    <row r="19" spans="1:26" ht="78" customHeight="1">
      <c r="A19" s="519"/>
      <c r="B19" s="545" t="s">
        <v>2395</v>
      </c>
      <c r="C19" s="586"/>
      <c r="D19" s="587"/>
      <c r="E19" s="588"/>
      <c r="F19" s="589"/>
      <c r="G19" s="589"/>
      <c r="H19" s="590"/>
      <c r="I19" s="590"/>
      <c r="J19" s="591"/>
      <c r="K19" s="590"/>
      <c r="L19" s="592"/>
      <c r="M19" s="590"/>
      <c r="N19" s="593"/>
      <c r="O19" s="591"/>
      <c r="P19" s="591"/>
      <c r="Q19" s="592"/>
      <c r="R19" s="594"/>
      <c r="S19" s="595"/>
      <c r="T19" s="596"/>
      <c r="U19" s="597"/>
      <c r="V19" s="598"/>
      <c r="W19" s="599"/>
      <c r="X19" s="600"/>
      <c r="Y19" s="584"/>
      <c r="Z19" s="32"/>
    </row>
    <row r="20" spans="1:26" s="27" customFormat="1" ht="42">
      <c r="A20" s="519">
        <v>5</v>
      </c>
      <c r="B20" s="88" t="s">
        <v>2396</v>
      </c>
      <c r="C20" s="14"/>
      <c r="D20" s="13" t="s">
        <v>2397</v>
      </c>
      <c r="E20" s="14" t="s">
        <v>2398</v>
      </c>
      <c r="F20" s="14"/>
      <c r="G20" s="14"/>
      <c r="H20" s="14" t="s">
        <v>2336</v>
      </c>
      <c r="I20" s="14" t="s">
        <v>142</v>
      </c>
      <c r="J20" s="38" t="s">
        <v>2399</v>
      </c>
      <c r="K20" s="14">
        <v>7410</v>
      </c>
      <c r="L20" s="523">
        <v>42923</v>
      </c>
      <c r="M20" s="14" t="s">
        <v>2380</v>
      </c>
      <c r="N20" s="523">
        <v>42989</v>
      </c>
      <c r="O20" s="14" t="s">
        <v>2400</v>
      </c>
      <c r="P20" s="13" t="s">
        <v>82</v>
      </c>
      <c r="Q20" s="523">
        <v>42958</v>
      </c>
      <c r="R20" s="13" t="s">
        <v>2401</v>
      </c>
      <c r="S20" s="14"/>
      <c r="T20" s="14"/>
      <c r="U20" s="14"/>
      <c r="V20" s="14"/>
      <c r="W20" s="14"/>
      <c r="X20" s="14"/>
      <c r="Y20" s="14"/>
      <c r="Z20" s="32" t="s">
        <v>2394</v>
      </c>
    </row>
    <row r="21" spans="1:26">
      <c r="B21" s="3"/>
      <c r="C21" s="3"/>
      <c r="D21" s="3"/>
      <c r="E21" s="3"/>
      <c r="F21" s="3"/>
      <c r="G21" s="3"/>
      <c r="H21" s="3"/>
      <c r="I21" s="3"/>
      <c r="J21" s="3"/>
      <c r="K21" s="3"/>
      <c r="L21" s="3"/>
      <c r="M21" s="3"/>
      <c r="N21" s="3"/>
      <c r="O21" s="3"/>
      <c r="P21" s="3"/>
      <c r="Q21" s="3"/>
      <c r="R21" s="3"/>
      <c r="S21" s="601">
        <f>+SUM(S2:S20)</f>
        <v>251903.3</v>
      </c>
      <c r="T21" s="427">
        <f>+SUM(T2:T20)</f>
        <v>7026240504.6129999</v>
      </c>
      <c r="U21" s="601">
        <f>+SUM(U2:U20)</f>
        <v>327701.15000000002</v>
      </c>
      <c r="V21" s="427">
        <f>+SUM(V2:V20)</f>
        <v>9140440373.5014992</v>
      </c>
      <c r="W21" s="601"/>
      <c r="X21" s="3"/>
      <c r="Y21" s="3"/>
      <c r="Z21" s="3"/>
    </row>
    <row r="22" spans="1:26">
      <c r="B22" s="3"/>
      <c r="C22" s="3"/>
      <c r="D22" s="3"/>
      <c r="E22" s="3"/>
      <c r="F22" s="3"/>
      <c r="G22" s="3"/>
      <c r="H22" s="3"/>
      <c r="I22" s="3"/>
      <c r="J22" s="3"/>
      <c r="K22" s="3"/>
      <c r="L22" s="3"/>
      <c r="M22" s="3"/>
      <c r="N22" s="3"/>
      <c r="O22" s="3"/>
      <c r="P22" s="3"/>
      <c r="Q22" s="3"/>
      <c r="R22" s="3"/>
      <c r="S22" s="3"/>
      <c r="T22" s="602"/>
      <c r="U22" s="3"/>
      <c r="V22" s="3"/>
      <c r="W22" s="3"/>
      <c r="X22" s="3"/>
      <c r="Y22" s="3"/>
      <c r="Z22" s="3"/>
    </row>
    <row r="23" spans="1:26">
      <c r="A23" s="363"/>
      <c r="B23" s="603" t="s">
        <v>2402</v>
      </c>
      <c r="C23" s="3"/>
      <c r="D23" s="3"/>
      <c r="E23" s="3"/>
      <c r="F23" s="3"/>
      <c r="G23" s="3"/>
      <c r="H23" s="3"/>
      <c r="I23" s="3"/>
      <c r="J23" s="3"/>
      <c r="K23" s="3"/>
      <c r="L23" s="3"/>
      <c r="M23" s="3"/>
      <c r="N23" s="3"/>
      <c r="O23" s="3"/>
      <c r="P23" s="3"/>
      <c r="Q23" s="3"/>
      <c r="R23" s="3"/>
      <c r="S23" s="3"/>
      <c r="T23" s="427"/>
      <c r="U23" s="3"/>
      <c r="V23" s="427"/>
      <c r="W23" s="3"/>
      <c r="X23" s="3"/>
      <c r="Y23" s="3"/>
      <c r="Z23" s="3"/>
    </row>
    <row r="24" spans="1:26" s="125" customFormat="1" ht="13">
      <c r="A24" s="604"/>
      <c r="B24" s="125" t="s">
        <v>2403</v>
      </c>
    </row>
    <row r="25" spans="1:26" s="125" customFormat="1" ht="13">
      <c r="A25" s="604"/>
      <c r="B25" s="125" t="s">
        <v>2404</v>
      </c>
    </row>
    <row r="26" spans="1:26">
      <c r="A26" s="363"/>
      <c r="B26" s="125" t="s">
        <v>2405</v>
      </c>
    </row>
    <row r="27" spans="1:26">
      <c r="A27" s="363"/>
      <c r="B27" s="125" t="s">
        <v>2406</v>
      </c>
      <c r="C27" s="3"/>
      <c r="D27" s="3"/>
      <c r="E27" s="3"/>
      <c r="F27" s="3"/>
      <c r="G27" s="3"/>
      <c r="H27" s="3"/>
      <c r="I27" s="3"/>
      <c r="J27" s="3"/>
      <c r="K27" s="3"/>
      <c r="L27" s="3"/>
      <c r="M27" s="3"/>
      <c r="N27" s="3"/>
      <c r="O27" s="3"/>
      <c r="P27" s="3"/>
      <c r="Q27" s="3"/>
      <c r="R27" s="3"/>
      <c r="S27" s="605"/>
      <c r="T27" s="370"/>
      <c r="U27" s="606"/>
      <c r="V27" s="372"/>
      <c r="W27" s="118"/>
      <c r="X27" s="3"/>
      <c r="Y27" s="3"/>
      <c r="Z27" s="3"/>
    </row>
    <row r="28" spans="1:26">
      <c r="A28" s="363"/>
      <c r="B28" s="125" t="s">
        <v>2407</v>
      </c>
    </row>
    <row r="29" spans="1:26">
      <c r="A29" s="363"/>
      <c r="B29" s="125" t="s">
        <v>2408</v>
      </c>
    </row>
    <row r="30" spans="1:26">
      <c r="A30" s="363"/>
      <c r="B30" s="125"/>
    </row>
    <row r="31" spans="1:26">
      <c r="A31" s="363"/>
      <c r="B31" s="125" t="s">
        <v>2409</v>
      </c>
    </row>
    <row r="32" spans="1:26">
      <c r="A32" s="363"/>
      <c r="B32" s="125" t="s">
        <v>2410</v>
      </c>
    </row>
    <row r="33" spans="1:20">
      <c r="A33" s="363"/>
      <c r="B33" s="125" t="s">
        <v>2411</v>
      </c>
    </row>
    <row r="34" spans="1:20">
      <c r="A34" s="363"/>
      <c r="B34" s="125" t="s">
        <v>2412</v>
      </c>
    </row>
    <row r="35" spans="1:20">
      <c r="A35" s="363"/>
      <c r="B35" s="607" t="s">
        <v>2413</v>
      </c>
    </row>
    <row r="36" spans="1:20">
      <c r="A36" s="363"/>
      <c r="B36" s="125" t="s">
        <v>2414</v>
      </c>
    </row>
    <row r="37" spans="1:20">
      <c r="A37" s="363"/>
      <c r="B37" s="125"/>
    </row>
    <row r="38" spans="1:20">
      <c r="A38" s="363"/>
      <c r="B38" s="608"/>
      <c r="C38" s="3"/>
      <c r="D38" s="27"/>
      <c r="E38" s="27"/>
      <c r="F38" s="27"/>
      <c r="G38" s="27"/>
      <c r="H38" s="27"/>
      <c r="I38" s="27"/>
      <c r="J38" s="27"/>
      <c r="K38" s="27"/>
      <c r="L38" s="609"/>
      <c r="M38" s="27"/>
      <c r="N38" s="609"/>
      <c r="O38" s="27"/>
      <c r="P38" s="27"/>
      <c r="Q38" s="609"/>
      <c r="R38" s="27"/>
      <c r="S38" s="509"/>
      <c r="T38" s="509"/>
    </row>
    <row r="39" spans="1:20" ht="15.5">
      <c r="A39" s="363"/>
      <c r="B39" s="610" t="s">
        <v>2415</v>
      </c>
      <c r="C39" s="3"/>
      <c r="D39" s="27"/>
      <c r="E39" s="27"/>
      <c r="F39" s="27"/>
      <c r="G39" s="27"/>
      <c r="H39" s="27"/>
      <c r="I39" s="27"/>
      <c r="J39" s="27"/>
      <c r="K39" s="27"/>
      <c r="L39" s="609"/>
      <c r="M39" s="27"/>
      <c r="N39" s="609"/>
      <c r="O39" s="27"/>
      <c r="P39" s="27"/>
      <c r="Q39" s="609"/>
      <c r="R39" s="27"/>
      <c r="S39" s="509"/>
      <c r="T39" s="509"/>
    </row>
    <row r="40" spans="1:20" ht="31.5">
      <c r="A40" s="611" t="s">
        <v>2416</v>
      </c>
      <c r="B40" s="612" t="s">
        <v>2417</v>
      </c>
      <c r="C40" s="613" t="s">
        <v>2418</v>
      </c>
      <c r="D40" s="587" t="s">
        <v>1614</v>
      </c>
      <c r="E40" s="276"/>
      <c r="F40" s="276"/>
      <c r="G40" s="276"/>
      <c r="H40" s="613" t="s">
        <v>2419</v>
      </c>
      <c r="I40" s="613" t="s">
        <v>142</v>
      </c>
      <c r="J40" s="614" t="s">
        <v>2389</v>
      </c>
      <c r="K40" s="615">
        <v>7412</v>
      </c>
      <c r="L40" s="616">
        <v>42923</v>
      </c>
      <c r="M40" s="615" t="s">
        <v>2380</v>
      </c>
      <c r="N40" s="617">
        <v>42964</v>
      </c>
      <c r="O40" s="614" t="s">
        <v>2390</v>
      </c>
      <c r="P40" s="614" t="s">
        <v>82</v>
      </c>
      <c r="Q40" s="613"/>
      <c r="R40" s="613"/>
      <c r="S40" s="613" t="s">
        <v>2420</v>
      </c>
      <c r="T40" s="618">
        <v>43069</v>
      </c>
    </row>
    <row r="41" spans="1:20" ht="42">
      <c r="A41" s="611">
        <v>2</v>
      </c>
      <c r="B41" s="612" t="s">
        <v>2421</v>
      </c>
      <c r="C41" s="613" t="s">
        <v>2418</v>
      </c>
      <c r="D41" s="13" t="s">
        <v>2397</v>
      </c>
      <c r="E41" s="14"/>
      <c r="F41" s="14"/>
      <c r="G41" s="14"/>
      <c r="H41" s="613" t="s">
        <v>2419</v>
      </c>
      <c r="I41" s="613" t="s">
        <v>142</v>
      </c>
      <c r="J41" s="614" t="s">
        <v>2389</v>
      </c>
      <c r="K41" s="615">
        <v>7412</v>
      </c>
      <c r="L41" s="616">
        <v>42923</v>
      </c>
      <c r="M41" s="615" t="s">
        <v>2380</v>
      </c>
      <c r="N41" s="617">
        <v>42964</v>
      </c>
      <c r="O41" s="614" t="s">
        <v>2390</v>
      </c>
      <c r="P41" s="614" t="s">
        <v>82</v>
      </c>
      <c r="Q41" s="613"/>
      <c r="R41" s="613"/>
      <c r="S41" s="613" t="s">
        <v>2420</v>
      </c>
      <c r="T41" s="618">
        <v>43090</v>
      </c>
    </row>
    <row r="42" spans="1:20" ht="15.5">
      <c r="A42" s="363"/>
      <c r="B42" s="619"/>
      <c r="C42" s="3"/>
      <c r="D42" s="27"/>
      <c r="E42" s="27"/>
      <c r="F42" s="27"/>
      <c r="G42" s="27"/>
      <c r="H42" s="27"/>
      <c r="I42" s="27"/>
      <c r="J42" s="27"/>
      <c r="K42" s="27"/>
      <c r="L42" s="609"/>
      <c r="M42" s="27"/>
      <c r="N42" s="609"/>
      <c r="O42" s="27"/>
      <c r="P42" s="27"/>
      <c r="Q42" s="609"/>
      <c r="R42" s="27"/>
      <c r="S42" s="509"/>
      <c r="T42" s="509"/>
    </row>
    <row r="43" spans="1:20" ht="15.5">
      <c r="A43" s="363"/>
      <c r="B43" s="619"/>
      <c r="C43" s="3"/>
      <c r="D43" s="27"/>
      <c r="E43" s="27"/>
      <c r="F43" s="27"/>
      <c r="G43" s="27"/>
      <c r="H43" s="27"/>
      <c r="I43" s="27"/>
      <c r="J43" s="27"/>
      <c r="K43" s="27"/>
      <c r="L43" s="609"/>
      <c r="M43" s="27"/>
      <c r="N43" s="609"/>
      <c r="O43" s="27"/>
      <c r="P43" s="27"/>
      <c r="Q43" s="609"/>
      <c r="R43" s="27"/>
      <c r="S43" s="509"/>
      <c r="T43" s="509"/>
    </row>
    <row r="44" spans="1:20" ht="15.5">
      <c r="A44" s="363"/>
      <c r="B44" s="619"/>
      <c r="C44" s="3"/>
      <c r="D44" s="27"/>
      <c r="E44" s="27"/>
      <c r="F44" s="27"/>
      <c r="G44" s="27"/>
      <c r="H44" s="27"/>
      <c r="I44" s="27"/>
      <c r="J44" s="27"/>
      <c r="K44" s="27"/>
      <c r="L44" s="609"/>
      <c r="M44" s="27"/>
      <c r="N44" s="609"/>
      <c r="O44" s="27"/>
      <c r="P44" s="27"/>
      <c r="Q44" s="609"/>
      <c r="R44" s="27"/>
      <c r="S44" s="509"/>
      <c r="T44" s="509"/>
    </row>
    <row r="45" spans="1:20">
      <c r="A45" s="363" t="s">
        <v>2422</v>
      </c>
      <c r="B45" s="376" t="s">
        <v>2423</v>
      </c>
      <c r="L45" s="620"/>
    </row>
    <row r="46" spans="1:20" ht="42">
      <c r="A46" s="363"/>
      <c r="B46" s="13" t="s">
        <v>2195</v>
      </c>
      <c r="C46" s="86"/>
      <c r="D46" s="14" t="s">
        <v>2332</v>
      </c>
      <c r="E46" s="14"/>
      <c r="F46" s="14"/>
      <c r="G46" s="14"/>
      <c r="H46" s="14" t="s">
        <v>2419</v>
      </c>
      <c r="I46" s="14" t="s">
        <v>32</v>
      </c>
      <c r="J46" s="14" t="s">
        <v>2364</v>
      </c>
      <c r="K46" s="14">
        <v>42621</v>
      </c>
      <c r="L46" s="523">
        <v>42331</v>
      </c>
      <c r="M46" s="14" t="s">
        <v>2338</v>
      </c>
      <c r="N46" s="523">
        <v>42368</v>
      </c>
      <c r="O46" s="14" t="s">
        <v>2424</v>
      </c>
      <c r="P46" s="14" t="s">
        <v>2335</v>
      </c>
      <c r="Q46" s="523">
        <v>42368</v>
      </c>
      <c r="R46" s="14">
        <v>2287</v>
      </c>
      <c r="S46" s="54" t="s">
        <v>2420</v>
      </c>
      <c r="T46" s="54">
        <v>42809</v>
      </c>
    </row>
    <row r="47" spans="1:20" ht="21">
      <c r="A47" s="363"/>
      <c r="B47" s="358" t="s">
        <v>2352</v>
      </c>
      <c r="C47" s="86"/>
      <c r="D47" s="14" t="s">
        <v>2332</v>
      </c>
      <c r="E47" s="14"/>
      <c r="F47" s="14"/>
      <c r="G47" s="14"/>
      <c r="H47" s="14" t="s">
        <v>2419</v>
      </c>
      <c r="I47" s="14" t="s">
        <v>32</v>
      </c>
      <c r="J47" s="14" t="s">
        <v>2364</v>
      </c>
      <c r="K47" s="14">
        <v>42621</v>
      </c>
      <c r="L47" s="523">
        <v>42331</v>
      </c>
      <c r="M47" s="14" t="s">
        <v>2335</v>
      </c>
      <c r="N47" s="523">
        <v>42368</v>
      </c>
      <c r="O47" s="14" t="s">
        <v>2425</v>
      </c>
      <c r="P47" s="14" t="s">
        <v>2335</v>
      </c>
      <c r="Q47" s="523">
        <v>42368</v>
      </c>
      <c r="R47" s="14">
        <v>2286</v>
      </c>
      <c r="S47" s="54" t="s">
        <v>2420</v>
      </c>
      <c r="T47" s="54">
        <v>42809</v>
      </c>
    </row>
    <row r="48" spans="1:20">
      <c r="A48" s="363"/>
      <c r="B48" s="358"/>
      <c r="C48" s="86"/>
      <c r="D48" s="14" t="s">
        <v>2372</v>
      </c>
      <c r="E48" s="14"/>
      <c r="F48" s="14"/>
      <c r="G48" s="14"/>
      <c r="H48" s="14" t="s">
        <v>2419</v>
      </c>
      <c r="I48" s="14" t="s">
        <v>32</v>
      </c>
      <c r="J48" s="14" t="s">
        <v>2364</v>
      </c>
      <c r="K48" s="14">
        <v>42620</v>
      </c>
      <c r="L48" s="523">
        <v>42331</v>
      </c>
      <c r="M48" s="14" t="s">
        <v>2338</v>
      </c>
      <c r="N48" s="523">
        <v>42341</v>
      </c>
      <c r="O48" s="14" t="s">
        <v>2426</v>
      </c>
      <c r="P48" s="14" t="s">
        <v>2375</v>
      </c>
      <c r="Q48" s="523"/>
      <c r="R48" s="14"/>
      <c r="S48" s="54" t="s">
        <v>2420</v>
      </c>
      <c r="T48" s="54">
        <v>42809</v>
      </c>
    </row>
    <row r="50" spans="1:20">
      <c r="A50" s="363" t="s">
        <v>2269</v>
      </c>
      <c r="B50" s="621" t="s">
        <v>2427</v>
      </c>
      <c r="C50" s="3"/>
      <c r="D50" s="3"/>
      <c r="E50" s="3"/>
      <c r="F50" s="3"/>
      <c r="G50" s="3"/>
      <c r="H50" s="3"/>
      <c r="I50" s="3"/>
      <c r="J50" s="3"/>
      <c r="K50" s="3"/>
      <c r="L50" s="3"/>
      <c r="M50" s="3"/>
      <c r="N50" s="3"/>
      <c r="O50" s="3"/>
      <c r="P50" s="3"/>
      <c r="Q50" s="3"/>
      <c r="R50" s="3"/>
      <c r="S50" s="605"/>
      <c r="T50" s="370"/>
    </row>
    <row r="51" spans="1:20" ht="21">
      <c r="A51" s="363"/>
      <c r="B51" s="358" t="s">
        <v>2428</v>
      </c>
      <c r="D51" s="24" t="s">
        <v>2372</v>
      </c>
      <c r="E51" s="320" t="s">
        <v>2373</v>
      </c>
      <c r="F51" s="24"/>
      <c r="G51" s="24" t="s">
        <v>2375</v>
      </c>
      <c r="H51" s="24" t="s">
        <v>2362</v>
      </c>
      <c r="I51" s="24" t="s">
        <v>142</v>
      </c>
      <c r="J51" s="320" t="s">
        <v>2337</v>
      </c>
      <c r="K51" s="86">
        <v>42625</v>
      </c>
      <c r="L51" s="529">
        <v>42331</v>
      </c>
      <c r="M51" s="86" t="s">
        <v>2338</v>
      </c>
      <c r="N51" s="529">
        <v>42331</v>
      </c>
      <c r="O51" s="86"/>
      <c r="P51" s="24" t="s">
        <v>2363</v>
      </c>
      <c r="Q51" s="86"/>
      <c r="R51" s="86"/>
      <c r="S51" s="54" t="s">
        <v>2420</v>
      </c>
      <c r="T51" s="41">
        <v>42955</v>
      </c>
    </row>
    <row r="52" spans="1:20" ht="31.5">
      <c r="A52" s="363"/>
      <c r="B52" s="358" t="s">
        <v>2429</v>
      </c>
      <c r="C52" s="3"/>
      <c r="D52" s="331" t="s">
        <v>2372</v>
      </c>
      <c r="E52" s="86" t="s">
        <v>2373</v>
      </c>
      <c r="F52" s="86"/>
      <c r="G52" s="86"/>
      <c r="H52" s="24" t="s">
        <v>2362</v>
      </c>
      <c r="I52" s="24" t="s">
        <v>32</v>
      </c>
      <c r="J52" s="27" t="s">
        <v>2364</v>
      </c>
      <c r="K52" s="86">
        <v>42625</v>
      </c>
      <c r="L52" s="523">
        <v>42331</v>
      </c>
      <c r="M52" s="24" t="s">
        <v>2338</v>
      </c>
      <c r="N52" s="529">
        <v>42332</v>
      </c>
      <c r="O52" s="24"/>
      <c r="P52" s="24" t="s">
        <v>2363</v>
      </c>
      <c r="Q52" s="523"/>
      <c r="R52" s="14"/>
      <c r="S52" s="54" t="s">
        <v>2420</v>
      </c>
      <c r="T52" s="41">
        <v>42955</v>
      </c>
    </row>
    <row r="53" spans="1:20" ht="31.5">
      <c r="A53" s="363"/>
      <c r="B53" s="358" t="s">
        <v>2429</v>
      </c>
      <c r="C53" s="3"/>
      <c r="D53" s="331" t="s">
        <v>2372</v>
      </c>
      <c r="E53" s="86" t="s">
        <v>2373</v>
      </c>
      <c r="F53" s="86"/>
      <c r="G53" s="86"/>
      <c r="H53" s="24" t="s">
        <v>2362</v>
      </c>
      <c r="I53" s="24" t="s">
        <v>142</v>
      </c>
      <c r="J53" s="24" t="s">
        <v>2340</v>
      </c>
      <c r="K53" s="24">
        <v>6255</v>
      </c>
      <c r="L53" s="523">
        <v>42424</v>
      </c>
      <c r="M53" s="24" t="s">
        <v>2338</v>
      </c>
      <c r="N53" s="523">
        <v>42437</v>
      </c>
      <c r="O53" s="24">
        <v>55759</v>
      </c>
      <c r="P53" s="24" t="s">
        <v>2363</v>
      </c>
      <c r="Q53" s="523"/>
      <c r="R53" s="14"/>
      <c r="S53" s="54" t="s">
        <v>2420</v>
      </c>
      <c r="T53" s="41">
        <v>42955</v>
      </c>
    </row>
    <row r="54" spans="1:20" ht="21">
      <c r="A54" s="363"/>
      <c r="B54" s="622" t="s">
        <v>2430</v>
      </c>
      <c r="C54" s="3"/>
      <c r="D54" s="331" t="s">
        <v>2372</v>
      </c>
      <c r="E54" s="86" t="s">
        <v>2373</v>
      </c>
      <c r="F54" s="140"/>
      <c r="G54" s="140"/>
      <c r="H54" s="522" t="s">
        <v>2362</v>
      </c>
      <c r="I54" s="522" t="s">
        <v>142</v>
      </c>
      <c r="J54" s="522" t="s">
        <v>2344</v>
      </c>
      <c r="K54" s="522">
        <v>3604</v>
      </c>
      <c r="L54" s="531">
        <v>42828</v>
      </c>
      <c r="M54" s="522" t="s">
        <v>2380</v>
      </c>
      <c r="N54" s="531">
        <v>42836</v>
      </c>
      <c r="O54" s="522">
        <v>98261</v>
      </c>
      <c r="P54" s="522" t="s">
        <v>2363</v>
      </c>
      <c r="Q54" s="531"/>
      <c r="R54" s="331"/>
      <c r="S54" s="54" t="s">
        <v>2420</v>
      </c>
      <c r="T54" s="41">
        <v>42955</v>
      </c>
    </row>
    <row r="55" spans="1:20" s="125" customFormat="1" ht="13">
      <c r="B55" s="125" t="s">
        <v>2431</v>
      </c>
    </row>
    <row r="57" spans="1:20" ht="56.25" customHeight="1">
      <c r="B57" s="1053" t="s">
        <v>2432</v>
      </c>
      <c r="C57" s="1053"/>
      <c r="D57" s="1053"/>
      <c r="E57" s="1053"/>
      <c r="F57" s="1053"/>
      <c r="G57" s="1053"/>
      <c r="H57" s="1053"/>
      <c r="I57" s="1053"/>
      <c r="J57" s="1053"/>
      <c r="K57" s="1053"/>
    </row>
  </sheetData>
  <mergeCells count="1">
    <mergeCell ref="B57:K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6E01B-8D5F-4DFA-8F66-6D2CD16D56E7}">
  <dimension ref="A2:E246"/>
  <sheetViews>
    <sheetView workbookViewId="0">
      <selection activeCell="B4" sqref="B4:E246"/>
    </sheetView>
  </sheetViews>
  <sheetFormatPr baseColWidth="10" defaultRowHeight="14.5"/>
  <cols>
    <col min="1" max="1" width="36" bestFit="1" customWidth="1"/>
    <col min="2" max="5" width="14.54296875" style="4" bestFit="1" customWidth="1"/>
  </cols>
  <sheetData>
    <row r="2" spans="1:5">
      <c r="A2" t="s">
        <v>4335</v>
      </c>
    </row>
    <row r="3" spans="1:5" ht="29">
      <c r="A3" s="628" t="s">
        <v>2468</v>
      </c>
      <c r="B3" s="1010" t="s">
        <v>2470</v>
      </c>
      <c r="C3" s="1010" t="s">
        <v>2471</v>
      </c>
      <c r="D3" s="1010" t="s">
        <v>2472</v>
      </c>
      <c r="E3" s="1010" t="s">
        <v>2473</v>
      </c>
    </row>
    <row r="4" spans="1:5">
      <c r="A4" s="629" t="s">
        <v>44</v>
      </c>
      <c r="B4" s="1012">
        <v>834769263</v>
      </c>
      <c r="C4" s="1012">
        <v>813488388</v>
      </c>
      <c r="D4" s="1012">
        <v>768364319.70000005</v>
      </c>
      <c r="E4" s="1012">
        <v>860684201.70000005</v>
      </c>
    </row>
    <row r="5" spans="1:5">
      <c r="A5" s="630" t="s">
        <v>79</v>
      </c>
      <c r="B5" s="1012">
        <v>213150454</v>
      </c>
      <c r="C5" s="1012">
        <v>213150454</v>
      </c>
      <c r="D5" s="1012">
        <v>191835408.59999999</v>
      </c>
      <c r="E5" s="1012">
        <v>191835408.59999999</v>
      </c>
    </row>
    <row r="6" spans="1:5">
      <c r="A6" s="630" t="s">
        <v>73</v>
      </c>
      <c r="B6" s="1012">
        <v>259371104</v>
      </c>
      <c r="C6" s="1012">
        <v>238090229</v>
      </c>
      <c r="D6" s="1012">
        <v>214281206.09999999</v>
      </c>
      <c r="E6" s="1012">
        <v>214281206.09999999</v>
      </c>
    </row>
    <row r="7" spans="1:5">
      <c r="A7" s="630" t="s">
        <v>58</v>
      </c>
      <c r="B7" s="1012">
        <v>362247705</v>
      </c>
      <c r="C7" s="1012">
        <v>362247705</v>
      </c>
      <c r="D7" s="1012">
        <v>362247705</v>
      </c>
      <c r="E7" s="1012">
        <v>454567587</v>
      </c>
    </row>
    <row r="8" spans="1:5">
      <c r="A8" s="629" t="s">
        <v>29</v>
      </c>
      <c r="B8" s="1012">
        <v>4578351769</v>
      </c>
      <c r="C8" s="1012">
        <v>4477618046</v>
      </c>
      <c r="D8" s="1012">
        <v>3582094436.8000002</v>
      </c>
      <c r="E8" s="1012">
        <v>3582094436.8000002</v>
      </c>
    </row>
    <row r="9" spans="1:5">
      <c r="A9" s="630" t="s">
        <v>4036</v>
      </c>
      <c r="B9" s="1012">
        <v>689791639</v>
      </c>
      <c r="C9" s="1012">
        <v>689791639</v>
      </c>
      <c r="D9" s="1012">
        <v>551833311.20000005</v>
      </c>
      <c r="E9" s="1012">
        <v>551833311.20000005</v>
      </c>
    </row>
    <row r="10" spans="1:5">
      <c r="A10" s="630" t="s">
        <v>2598</v>
      </c>
      <c r="B10" s="1012">
        <v>19090869</v>
      </c>
      <c r="C10" s="1012">
        <v>19090869</v>
      </c>
      <c r="D10" s="1012">
        <v>15272695.200000001</v>
      </c>
      <c r="E10" s="1012">
        <v>15272695.200000001</v>
      </c>
    </row>
    <row r="11" spans="1:5">
      <c r="A11" s="630" t="s">
        <v>112</v>
      </c>
      <c r="B11" s="1012">
        <v>33106548</v>
      </c>
      <c r="C11" s="1012">
        <v>33106548</v>
      </c>
      <c r="D11" s="1012">
        <v>26485238.400000002</v>
      </c>
      <c r="E11" s="1012">
        <v>26485238.400000002</v>
      </c>
    </row>
    <row r="12" spans="1:5">
      <c r="A12" s="630" t="s">
        <v>118</v>
      </c>
      <c r="B12" s="1012">
        <v>1098373562</v>
      </c>
      <c r="C12" s="1012">
        <v>1098373562</v>
      </c>
      <c r="D12" s="1012">
        <v>878698849.60000002</v>
      </c>
      <c r="E12" s="1012">
        <v>878698849.60000002</v>
      </c>
    </row>
    <row r="13" spans="1:5">
      <c r="A13" s="630" t="s">
        <v>106</v>
      </c>
      <c r="B13" s="1012">
        <v>1001507568</v>
      </c>
      <c r="C13" s="1012">
        <v>900773845</v>
      </c>
      <c r="D13" s="1012">
        <v>720619076</v>
      </c>
      <c r="E13" s="1012">
        <v>720619076</v>
      </c>
    </row>
    <row r="14" spans="1:5">
      <c r="A14" s="630" t="s">
        <v>2596</v>
      </c>
      <c r="B14" s="1012">
        <v>372683409</v>
      </c>
      <c r="C14" s="1012">
        <v>372683409</v>
      </c>
      <c r="D14" s="1012">
        <v>298146727.19999999</v>
      </c>
      <c r="E14" s="1012">
        <v>298146727.19999999</v>
      </c>
    </row>
    <row r="15" spans="1:5">
      <c r="A15" s="630" t="s">
        <v>120</v>
      </c>
      <c r="B15" s="1012">
        <v>1363798174</v>
      </c>
      <c r="C15" s="1012">
        <v>1363798174</v>
      </c>
      <c r="D15" s="1012">
        <v>1091038539.2</v>
      </c>
      <c r="E15" s="1012">
        <v>1091038539.2</v>
      </c>
    </row>
    <row r="16" spans="1:5">
      <c r="A16" s="629" t="s">
        <v>97</v>
      </c>
      <c r="B16" s="1012">
        <v>2466956146</v>
      </c>
      <c r="C16" s="1012">
        <v>2466956146</v>
      </c>
      <c r="D16" s="1012">
        <v>1973564916.8000002</v>
      </c>
      <c r="E16" s="1012">
        <v>1973564916.8000002</v>
      </c>
    </row>
    <row r="17" spans="1:5">
      <c r="A17" s="630" t="s">
        <v>2773</v>
      </c>
      <c r="B17" s="1012">
        <v>487292388</v>
      </c>
      <c r="C17" s="1012">
        <v>487292388</v>
      </c>
      <c r="D17" s="1012">
        <v>389833910.40000004</v>
      </c>
      <c r="E17" s="1012">
        <v>389833910.40000004</v>
      </c>
    </row>
    <row r="18" spans="1:5">
      <c r="A18" s="630" t="s">
        <v>131</v>
      </c>
      <c r="B18" s="1012">
        <v>496060000</v>
      </c>
      <c r="C18" s="1012">
        <v>496060000</v>
      </c>
      <c r="D18" s="1012">
        <v>396848000</v>
      </c>
      <c r="E18" s="1012">
        <v>396848000</v>
      </c>
    </row>
    <row r="19" spans="1:5">
      <c r="A19" s="630" t="s">
        <v>2775</v>
      </c>
      <c r="B19" s="1012">
        <v>987543758</v>
      </c>
      <c r="C19" s="1012">
        <v>987543758</v>
      </c>
      <c r="D19" s="1012">
        <v>790035006.4000001</v>
      </c>
      <c r="E19" s="1012">
        <v>790035006.4000001</v>
      </c>
    </row>
    <row r="20" spans="1:5">
      <c r="A20" s="630" t="s">
        <v>58</v>
      </c>
      <c r="B20" s="1012">
        <v>496060000</v>
      </c>
      <c r="C20" s="1012">
        <v>496060000</v>
      </c>
      <c r="D20" s="1012">
        <v>396848000</v>
      </c>
      <c r="E20" s="1012">
        <v>396848000</v>
      </c>
    </row>
    <row r="21" spans="1:5">
      <c r="A21" s="629" t="s">
        <v>89</v>
      </c>
      <c r="B21" s="1012">
        <v>6482338497</v>
      </c>
      <c r="C21" s="1012">
        <v>5440015311</v>
      </c>
      <c r="D21" s="1012">
        <v>3973116433.993701</v>
      </c>
      <c r="E21" s="1012">
        <v>8977205012.1514492</v>
      </c>
    </row>
    <row r="22" spans="1:5">
      <c r="A22" s="630" t="s">
        <v>3384</v>
      </c>
      <c r="B22" s="1012">
        <v>10135139</v>
      </c>
      <c r="C22" s="1012">
        <v>10135139</v>
      </c>
      <c r="D22" s="1012">
        <v>6081083.3999999994</v>
      </c>
      <c r="E22" s="1012">
        <v>6081083.3999999994</v>
      </c>
    </row>
    <row r="23" spans="1:5">
      <c r="A23" s="630" t="s">
        <v>3642</v>
      </c>
      <c r="B23" s="1012">
        <v>15623245</v>
      </c>
      <c r="C23" s="1012">
        <v>15623245</v>
      </c>
      <c r="D23" s="1012">
        <v>6249298</v>
      </c>
      <c r="E23" s="1012">
        <v>6249298</v>
      </c>
    </row>
    <row r="24" spans="1:5">
      <c r="A24" s="630" t="s">
        <v>3889</v>
      </c>
      <c r="B24" s="1012">
        <v>15119922</v>
      </c>
      <c r="C24" s="1012">
        <v>15119922</v>
      </c>
      <c r="D24" s="1012">
        <v>9071953.1999999993</v>
      </c>
      <c r="E24" s="1012">
        <v>9071953.1999999993</v>
      </c>
    </row>
    <row r="25" spans="1:5">
      <c r="A25" s="630" t="s">
        <v>2626</v>
      </c>
      <c r="B25" s="1012">
        <v>107736556</v>
      </c>
      <c r="C25" s="1012">
        <v>5171355</v>
      </c>
      <c r="D25" s="1012">
        <v>5171355</v>
      </c>
      <c r="E25" s="1012">
        <v>38551148.414999999</v>
      </c>
    </row>
    <row r="26" spans="1:5">
      <c r="A26" s="630" t="s">
        <v>4164</v>
      </c>
      <c r="B26" s="1012">
        <v>16000000</v>
      </c>
      <c r="C26" s="1012">
        <v>16000000</v>
      </c>
      <c r="D26" s="1012">
        <v>6400000</v>
      </c>
      <c r="E26" s="1012">
        <v>6400000</v>
      </c>
    </row>
    <row r="27" spans="1:5">
      <c r="A27" s="630" t="s">
        <v>163</v>
      </c>
      <c r="B27" s="1012">
        <v>1707087726</v>
      </c>
      <c r="C27" s="1012">
        <v>1634770922</v>
      </c>
      <c r="D27" s="1012">
        <v>1634770922</v>
      </c>
      <c r="E27" s="1012">
        <v>5541607532.5</v>
      </c>
    </row>
    <row r="28" spans="1:5">
      <c r="A28" s="630" t="s">
        <v>3890</v>
      </c>
      <c r="B28" s="1012">
        <v>7112647</v>
      </c>
      <c r="C28" s="1012">
        <v>7112647</v>
      </c>
      <c r="D28" s="1012">
        <v>4267588.2</v>
      </c>
      <c r="E28" s="1012">
        <v>4267588.2</v>
      </c>
    </row>
    <row r="29" spans="1:5">
      <c r="A29" s="630" t="s">
        <v>3594</v>
      </c>
      <c r="B29" s="1012">
        <v>42078621</v>
      </c>
      <c r="C29" s="1012">
        <v>42078621</v>
      </c>
      <c r="D29" s="1012">
        <v>13293669.350000001</v>
      </c>
      <c r="E29" s="1012">
        <v>13293669.350000001</v>
      </c>
    </row>
    <row r="30" spans="1:5">
      <c r="A30" s="630" t="s">
        <v>4188</v>
      </c>
      <c r="B30" s="1012">
        <v>11187614</v>
      </c>
      <c r="C30" s="1012">
        <v>11187614</v>
      </c>
      <c r="D30" s="1012">
        <v>6712568.3999999994</v>
      </c>
      <c r="E30" s="1012">
        <v>6712568.3999999994</v>
      </c>
    </row>
    <row r="31" spans="1:5">
      <c r="A31" s="630" t="s">
        <v>3644</v>
      </c>
      <c r="B31" s="1012">
        <v>2697977</v>
      </c>
      <c r="C31" s="1012">
        <v>2697977</v>
      </c>
      <c r="D31" s="1012">
        <v>1618786.2</v>
      </c>
      <c r="E31" s="1012">
        <v>1618786.2</v>
      </c>
    </row>
    <row r="32" spans="1:5">
      <c r="A32" s="630" t="s">
        <v>4189</v>
      </c>
      <c r="B32" s="1012">
        <v>20127202</v>
      </c>
      <c r="C32" s="1012">
        <v>20127202</v>
      </c>
      <c r="D32" s="1012">
        <v>12076321.199999999</v>
      </c>
      <c r="E32" s="1012">
        <v>12076321.199999999</v>
      </c>
    </row>
    <row r="33" spans="1:5">
      <c r="A33" s="630" t="s">
        <v>4169</v>
      </c>
      <c r="B33" s="1012">
        <v>5000000</v>
      </c>
      <c r="C33" s="1012">
        <v>5000000</v>
      </c>
      <c r="D33" s="1012">
        <v>3000000</v>
      </c>
      <c r="E33" s="1012">
        <v>3000000</v>
      </c>
    </row>
    <row r="34" spans="1:5">
      <c r="A34" s="630" t="s">
        <v>3077</v>
      </c>
      <c r="B34" s="1012">
        <v>27832794</v>
      </c>
      <c r="C34" s="1012">
        <v>13800000</v>
      </c>
      <c r="D34" s="1012">
        <v>5520000</v>
      </c>
      <c r="E34" s="1012">
        <v>5520000</v>
      </c>
    </row>
    <row r="35" spans="1:5">
      <c r="A35" s="630" t="s">
        <v>4182</v>
      </c>
      <c r="B35" s="1012">
        <v>35216188</v>
      </c>
      <c r="C35" s="1012">
        <v>35216188</v>
      </c>
      <c r="D35" s="1012">
        <v>21129712.800000001</v>
      </c>
      <c r="E35" s="1012">
        <v>21129712.800000001</v>
      </c>
    </row>
    <row r="36" spans="1:5">
      <c r="A36" s="630" t="s">
        <v>187</v>
      </c>
      <c r="B36" s="1012">
        <v>306810735</v>
      </c>
      <c r="C36" s="1012">
        <v>303754633</v>
      </c>
      <c r="D36" s="1012">
        <v>40163384.549000002</v>
      </c>
      <c r="E36" s="1012">
        <v>54844124.548999995</v>
      </c>
    </row>
    <row r="37" spans="1:5">
      <c r="A37" s="630" t="s">
        <v>4172</v>
      </c>
      <c r="B37" s="1012">
        <v>31227193</v>
      </c>
      <c r="C37" s="1012">
        <v>31227193</v>
      </c>
      <c r="D37" s="1012">
        <v>12490877.200000001</v>
      </c>
      <c r="E37" s="1012">
        <v>12490877.200000001</v>
      </c>
    </row>
    <row r="38" spans="1:5">
      <c r="A38" s="630" t="s">
        <v>4175</v>
      </c>
      <c r="B38" s="1012">
        <v>60217608</v>
      </c>
      <c r="C38" s="1012">
        <v>60217608</v>
      </c>
      <c r="D38" s="1012">
        <v>36130564.799999997</v>
      </c>
      <c r="E38" s="1012">
        <v>36130564.799999997</v>
      </c>
    </row>
    <row r="39" spans="1:5">
      <c r="A39" s="630" t="s">
        <v>239</v>
      </c>
      <c r="B39" s="1012">
        <v>75184141</v>
      </c>
      <c r="C39" s="1012">
        <v>75184141</v>
      </c>
      <c r="D39" s="1012">
        <v>45110484.600000001</v>
      </c>
      <c r="E39" s="1012">
        <v>45110484.600000001</v>
      </c>
    </row>
    <row r="40" spans="1:5">
      <c r="A40" s="630" t="s">
        <v>4183</v>
      </c>
      <c r="B40" s="1012">
        <v>30196357</v>
      </c>
      <c r="C40" s="1012">
        <v>30196357</v>
      </c>
      <c r="D40" s="1012">
        <v>18117814.199999999</v>
      </c>
      <c r="E40" s="1012">
        <v>18117814.199999999</v>
      </c>
    </row>
    <row r="41" spans="1:5">
      <c r="A41" s="630" t="s">
        <v>92</v>
      </c>
      <c r="B41" s="1012">
        <v>710380070</v>
      </c>
      <c r="C41" s="1012">
        <v>505272604</v>
      </c>
      <c r="D41" s="1012">
        <v>429481713.39999998</v>
      </c>
      <c r="E41" s="1012">
        <v>429481713.39999998</v>
      </c>
    </row>
    <row r="42" spans="1:5">
      <c r="A42" s="630" t="s">
        <v>2725</v>
      </c>
      <c r="B42" s="1012">
        <v>52706247</v>
      </c>
      <c r="C42" s="1012">
        <v>52706247</v>
      </c>
      <c r="D42" s="1012">
        <v>52706247</v>
      </c>
      <c r="E42" s="1012">
        <v>89556987.728</v>
      </c>
    </row>
    <row r="43" spans="1:5">
      <c r="A43" s="630" t="s">
        <v>4170</v>
      </c>
      <c r="B43" s="1012">
        <v>1075278</v>
      </c>
      <c r="C43" s="1012">
        <v>1075278</v>
      </c>
      <c r="D43" s="1012">
        <v>645166.79999999993</v>
      </c>
      <c r="E43" s="1012">
        <v>645166.79999999993</v>
      </c>
    </row>
    <row r="44" spans="1:5">
      <c r="A44" s="630" t="s">
        <v>2948</v>
      </c>
      <c r="B44" s="1012">
        <v>21986725</v>
      </c>
      <c r="C44" s="1012">
        <v>11986725</v>
      </c>
      <c r="D44" s="1012">
        <v>7921234.2000000002</v>
      </c>
      <c r="E44" s="1012">
        <v>14270618.663699999</v>
      </c>
    </row>
    <row r="45" spans="1:5">
      <c r="A45" s="630" t="s">
        <v>4174</v>
      </c>
      <c r="B45" s="1012">
        <v>16449627</v>
      </c>
      <c r="C45" s="1012">
        <v>16449627</v>
      </c>
      <c r="D45" s="1012">
        <v>6579850.8000000007</v>
      </c>
      <c r="E45" s="1012">
        <v>6579850.8000000007</v>
      </c>
    </row>
    <row r="46" spans="1:5">
      <c r="A46" s="630" t="s">
        <v>3643</v>
      </c>
      <c r="B46" s="1012">
        <v>15111741</v>
      </c>
      <c r="C46" s="1012">
        <v>15111741</v>
      </c>
      <c r="D46" s="1012">
        <v>6044696.4000000004</v>
      </c>
      <c r="E46" s="1012">
        <v>6044696.4000000004</v>
      </c>
    </row>
    <row r="47" spans="1:5">
      <c r="A47" s="630" t="s">
        <v>2499</v>
      </c>
      <c r="B47" s="1012">
        <v>5218242</v>
      </c>
      <c r="C47" s="1012">
        <v>5218242</v>
      </c>
      <c r="D47" s="1012">
        <v>5218242</v>
      </c>
      <c r="E47" s="1012">
        <v>19694700.295400001</v>
      </c>
    </row>
    <row r="48" spans="1:5">
      <c r="A48" s="630" t="s">
        <v>4171</v>
      </c>
      <c r="B48" s="1012">
        <v>1300000</v>
      </c>
      <c r="C48" s="1012">
        <v>1300000</v>
      </c>
      <c r="D48" s="1012">
        <v>780000</v>
      </c>
      <c r="E48" s="1012">
        <v>780000</v>
      </c>
    </row>
    <row r="49" spans="1:5">
      <c r="A49" s="630" t="s">
        <v>4168</v>
      </c>
      <c r="B49" s="1012">
        <v>5000000</v>
      </c>
      <c r="C49" s="1012">
        <v>5000000</v>
      </c>
      <c r="D49" s="1012">
        <v>3000000</v>
      </c>
      <c r="E49" s="1012">
        <v>3000000</v>
      </c>
    </row>
    <row r="50" spans="1:5">
      <c r="A50" s="630" t="s">
        <v>3887</v>
      </c>
      <c r="B50" s="1012">
        <v>20152255</v>
      </c>
      <c r="C50" s="1012">
        <v>5000000</v>
      </c>
      <c r="D50" s="1012">
        <v>2000000</v>
      </c>
      <c r="E50" s="1012">
        <v>2000000</v>
      </c>
    </row>
    <row r="51" spans="1:5">
      <c r="A51" s="630" t="s">
        <v>3932</v>
      </c>
      <c r="B51" s="1012">
        <v>10091124</v>
      </c>
      <c r="C51" s="1012">
        <v>10091124</v>
      </c>
      <c r="D51" s="1012">
        <v>6054674</v>
      </c>
      <c r="E51" s="1012">
        <v>6054674</v>
      </c>
    </row>
    <row r="52" spans="1:5">
      <c r="A52" s="630" t="s">
        <v>4181</v>
      </c>
      <c r="B52" s="1012">
        <v>27354641</v>
      </c>
      <c r="C52" s="1012">
        <v>27354641</v>
      </c>
      <c r="D52" s="1012">
        <v>16412784.6</v>
      </c>
      <c r="E52" s="1012">
        <v>16412784.6</v>
      </c>
    </row>
    <row r="53" spans="1:5">
      <c r="A53" s="630" t="s">
        <v>2588</v>
      </c>
      <c r="B53" s="1012">
        <v>545855735</v>
      </c>
      <c r="C53" s="1012">
        <v>48622510</v>
      </c>
      <c r="D53" s="1012">
        <v>48622510</v>
      </c>
      <c r="E53" s="1012">
        <v>196947002.95400003</v>
      </c>
    </row>
    <row r="54" spans="1:5">
      <c r="A54" s="630" t="s">
        <v>4187</v>
      </c>
      <c r="B54" s="1012">
        <v>3223010</v>
      </c>
      <c r="C54" s="1012">
        <v>3223010</v>
      </c>
      <c r="D54" s="1012">
        <v>1933806</v>
      </c>
      <c r="E54" s="1012">
        <v>1933806</v>
      </c>
    </row>
    <row r="55" spans="1:5">
      <c r="A55" s="630" t="s">
        <v>3645</v>
      </c>
      <c r="B55" s="1012">
        <v>10095367</v>
      </c>
      <c r="C55" s="1012">
        <v>10095367</v>
      </c>
      <c r="D55" s="1012">
        <v>6057220.2000000002</v>
      </c>
      <c r="E55" s="1012">
        <v>6057220.2000000002</v>
      </c>
    </row>
    <row r="56" spans="1:5">
      <c r="A56" s="630" t="s">
        <v>2092</v>
      </c>
      <c r="B56" s="1012">
        <v>73184632</v>
      </c>
      <c r="C56" s="1012">
        <v>73184632</v>
      </c>
      <c r="D56" s="1012">
        <v>43910779.199999996</v>
      </c>
      <c r="E56" s="1012">
        <v>43910779.199999996</v>
      </c>
    </row>
    <row r="57" spans="1:5">
      <c r="A57" s="630" t="s">
        <v>4176</v>
      </c>
      <c r="B57" s="1012">
        <v>25168594</v>
      </c>
      <c r="C57" s="1012">
        <v>25168594</v>
      </c>
      <c r="D57" s="1012">
        <v>15101156.399999999</v>
      </c>
      <c r="E57" s="1012">
        <v>15101156.399999999</v>
      </c>
    </row>
    <row r="58" spans="1:5">
      <c r="A58" s="630" t="s">
        <v>4177</v>
      </c>
      <c r="B58" s="1012">
        <v>38976644</v>
      </c>
      <c r="C58" s="1012">
        <v>38976644</v>
      </c>
      <c r="D58" s="1012">
        <v>23385986.399999999</v>
      </c>
      <c r="E58" s="1012">
        <v>23385986.399999999</v>
      </c>
    </row>
    <row r="59" spans="1:5">
      <c r="A59" s="630" t="s">
        <v>53</v>
      </c>
      <c r="B59" s="1012">
        <v>214464090</v>
      </c>
      <c r="C59" s="1012">
        <v>214464090</v>
      </c>
      <c r="D59" s="1012">
        <v>214464090</v>
      </c>
      <c r="E59" s="1012">
        <v>357236617</v>
      </c>
    </row>
    <row r="60" spans="1:5">
      <c r="A60" s="630" t="s">
        <v>4173</v>
      </c>
      <c r="B60" s="1012">
        <v>67000000</v>
      </c>
      <c r="C60" s="1012">
        <v>67000000</v>
      </c>
      <c r="D60" s="1012">
        <v>40200000</v>
      </c>
      <c r="E60" s="1012">
        <v>40200000</v>
      </c>
    </row>
    <row r="61" spans="1:5">
      <c r="A61" s="630" t="s">
        <v>4166</v>
      </c>
      <c r="B61" s="1012">
        <v>42600000</v>
      </c>
      <c r="C61" s="1012">
        <v>42600000</v>
      </c>
      <c r="D61" s="1012">
        <v>17040000</v>
      </c>
      <c r="E61" s="1012">
        <v>17040000</v>
      </c>
    </row>
    <row r="62" spans="1:5">
      <c r="A62" s="630" t="s">
        <v>3120</v>
      </c>
      <c r="B62" s="1012">
        <v>54644296</v>
      </c>
      <c r="C62" s="1012">
        <v>54644296</v>
      </c>
      <c r="D62" s="1012">
        <v>32786577.599999998</v>
      </c>
      <c r="E62" s="1012">
        <v>32786577.599999998</v>
      </c>
    </row>
    <row r="63" spans="1:5">
      <c r="A63" s="630" t="s">
        <v>3289</v>
      </c>
      <c r="B63" s="1012">
        <v>485701082</v>
      </c>
      <c r="C63" s="1012">
        <v>485701082</v>
      </c>
      <c r="D63" s="1012">
        <v>485701082</v>
      </c>
      <c r="E63" s="1012">
        <v>956037747.34000003</v>
      </c>
    </row>
    <row r="64" spans="1:5">
      <c r="A64" s="630" t="s">
        <v>4179</v>
      </c>
      <c r="B64" s="1012">
        <v>20135668</v>
      </c>
      <c r="C64" s="1012">
        <v>20135668</v>
      </c>
      <c r="D64" s="1012">
        <v>12081400.799999999</v>
      </c>
      <c r="E64" s="1012">
        <v>12081400.799999999</v>
      </c>
    </row>
    <row r="65" spans="1:5">
      <c r="A65" s="630" t="s">
        <v>3382</v>
      </c>
      <c r="B65" s="1012">
        <v>20000000</v>
      </c>
      <c r="C65" s="1012">
        <v>20000000</v>
      </c>
      <c r="D65" s="1012">
        <v>8000000</v>
      </c>
      <c r="E65" s="1012">
        <v>8000000</v>
      </c>
    </row>
    <row r="66" spans="1:5">
      <c r="A66" s="630" t="s">
        <v>4186</v>
      </c>
      <c r="B66" s="1012">
        <v>25410657</v>
      </c>
      <c r="C66" s="1012">
        <v>25410657</v>
      </c>
      <c r="D66" s="1012">
        <v>10164262.800000001</v>
      </c>
      <c r="E66" s="1012">
        <v>10164262.800000001</v>
      </c>
    </row>
    <row r="67" spans="1:5">
      <c r="A67" s="630" t="s">
        <v>4185</v>
      </c>
      <c r="B67" s="1012">
        <v>30198605</v>
      </c>
      <c r="C67" s="1012">
        <v>30198605</v>
      </c>
      <c r="D67" s="1012">
        <v>12079442</v>
      </c>
      <c r="E67" s="1012">
        <v>12079442</v>
      </c>
    </row>
    <row r="68" spans="1:5">
      <c r="A68" s="630" t="s">
        <v>174</v>
      </c>
      <c r="B68" s="1012">
        <v>174336001</v>
      </c>
      <c r="C68" s="1012">
        <v>168286743</v>
      </c>
      <c r="D68" s="1012">
        <v>168286743</v>
      </c>
      <c r="E68" s="1012">
        <v>287275205.73374999</v>
      </c>
    </row>
    <row r="69" spans="1:5">
      <c r="A69" s="630" t="s">
        <v>3383</v>
      </c>
      <c r="B69" s="1012">
        <v>4000000</v>
      </c>
      <c r="C69" s="1012">
        <v>4000000</v>
      </c>
      <c r="D69" s="1012">
        <v>2400000</v>
      </c>
      <c r="E69" s="1012">
        <v>2400000</v>
      </c>
    </row>
    <row r="70" spans="1:5">
      <c r="A70" s="630" t="s">
        <v>4063</v>
      </c>
      <c r="B70" s="1012">
        <v>30225338</v>
      </c>
      <c r="C70" s="1012">
        <v>30225338</v>
      </c>
      <c r="D70" s="1012">
        <v>18135202.800000001</v>
      </c>
      <c r="E70" s="1012">
        <v>18135202.800000001</v>
      </c>
    </row>
    <row r="71" spans="1:5">
      <c r="A71" s="630" t="s">
        <v>4190</v>
      </c>
      <c r="B71" s="1012">
        <v>40260738</v>
      </c>
      <c r="C71" s="1012">
        <v>40260738</v>
      </c>
      <c r="D71" s="1012">
        <v>24156442.800000001</v>
      </c>
      <c r="E71" s="1012">
        <v>24156442.800000001</v>
      </c>
    </row>
    <row r="72" spans="1:5">
      <c r="A72" s="630" t="s">
        <v>4165</v>
      </c>
      <c r="B72" s="1012">
        <v>27748575</v>
      </c>
      <c r="C72" s="1012">
        <v>22000000</v>
      </c>
      <c r="D72" s="1012">
        <v>8800000</v>
      </c>
      <c r="E72" s="1012">
        <v>8800000</v>
      </c>
    </row>
    <row r="73" spans="1:5">
      <c r="A73" s="630" t="s">
        <v>4043</v>
      </c>
      <c r="B73" s="1012">
        <v>133894335</v>
      </c>
      <c r="C73" s="1012">
        <v>133894335</v>
      </c>
      <c r="D73" s="1012">
        <v>52307012.603299998</v>
      </c>
      <c r="E73" s="1012">
        <v>52307012.603299998</v>
      </c>
    </row>
    <row r="74" spans="1:5">
      <c r="A74" s="630" t="s">
        <v>4167</v>
      </c>
      <c r="B74" s="1012">
        <v>2587580</v>
      </c>
      <c r="C74" s="1012">
        <v>1293790</v>
      </c>
      <c r="D74" s="1012">
        <v>776274</v>
      </c>
      <c r="E74" s="1012">
        <v>776274</v>
      </c>
    </row>
    <row r="75" spans="1:5">
      <c r="A75" s="630" t="s">
        <v>4178</v>
      </c>
      <c r="B75" s="1012">
        <v>90635467</v>
      </c>
      <c r="C75" s="1012">
        <v>79385467</v>
      </c>
      <c r="D75" s="1012">
        <v>47631280.199999996</v>
      </c>
      <c r="E75" s="1012">
        <v>47631280.199999996</v>
      </c>
    </row>
    <row r="76" spans="1:5">
      <c r="A76" s="630" t="s">
        <v>4053</v>
      </c>
      <c r="B76" s="1012">
        <v>130900</v>
      </c>
      <c r="C76" s="1012">
        <v>130900</v>
      </c>
      <c r="D76" s="1012">
        <v>130900</v>
      </c>
      <c r="E76" s="1012">
        <v>50410380.618000008</v>
      </c>
    </row>
    <row r="77" spans="1:5">
      <c r="A77" s="630" t="s">
        <v>2942</v>
      </c>
      <c r="B77" s="1012">
        <v>216703077</v>
      </c>
      <c r="C77" s="1012">
        <v>216703077</v>
      </c>
      <c r="D77" s="1012">
        <v>29716462.215700001</v>
      </c>
      <c r="E77" s="1012">
        <v>29716462.215700001</v>
      </c>
    </row>
    <row r="78" spans="1:5">
      <c r="A78" s="630" t="s">
        <v>194</v>
      </c>
      <c r="B78" s="1012">
        <v>494122650</v>
      </c>
      <c r="C78" s="1012">
        <v>434096975</v>
      </c>
      <c r="D78" s="1012">
        <v>144417955.8757</v>
      </c>
      <c r="E78" s="1012">
        <v>205231177.98559999</v>
      </c>
    </row>
    <row r="79" spans="1:5">
      <c r="A79" s="630" t="s">
        <v>4184</v>
      </c>
      <c r="B79" s="1012">
        <v>10093466</v>
      </c>
      <c r="C79" s="1012">
        <v>10093466</v>
      </c>
      <c r="D79" s="1012">
        <v>4037386.4000000004</v>
      </c>
      <c r="E79" s="1012">
        <v>4037386.4000000004</v>
      </c>
    </row>
    <row r="80" spans="1:5">
      <c r="A80" s="630" t="s">
        <v>1503</v>
      </c>
      <c r="B80" s="1012">
        <v>20000000</v>
      </c>
      <c r="C80" s="1012">
        <v>20000000</v>
      </c>
      <c r="D80" s="1012">
        <v>8000000</v>
      </c>
      <c r="E80" s="1012">
        <v>8000000</v>
      </c>
    </row>
    <row r="81" spans="1:5">
      <c r="A81" s="630" t="s">
        <v>4344</v>
      </c>
      <c r="B81" s="1012">
        <v>15107108</v>
      </c>
      <c r="C81" s="1012">
        <v>8680144</v>
      </c>
      <c r="D81" s="1012">
        <v>3856178.4</v>
      </c>
      <c r="E81" s="1012">
        <v>3856178.4</v>
      </c>
    </row>
    <row r="82" spans="1:5">
      <c r="A82" s="630" t="s">
        <v>4346</v>
      </c>
      <c r="B82" s="1012">
        <v>9478209</v>
      </c>
      <c r="C82" s="1012">
        <v>2368209</v>
      </c>
      <c r="D82" s="1012">
        <v>2368209</v>
      </c>
      <c r="E82" s="1012">
        <v>2368209</v>
      </c>
    </row>
    <row r="83" spans="1:5">
      <c r="A83" s="630" t="s">
        <v>4348</v>
      </c>
      <c r="B83" s="1012">
        <v>20163727</v>
      </c>
      <c r="C83" s="1012">
        <v>5000000</v>
      </c>
      <c r="D83" s="1012">
        <v>3000000</v>
      </c>
      <c r="E83" s="1012">
        <v>3000000</v>
      </c>
    </row>
    <row r="84" spans="1:5">
      <c r="A84" s="630" t="s">
        <v>4352</v>
      </c>
      <c r="B84" s="1012">
        <v>42643453</v>
      </c>
      <c r="C84" s="1012">
        <v>42511525</v>
      </c>
      <c r="D84" s="1012">
        <v>25506915</v>
      </c>
      <c r="E84" s="1012">
        <v>25506915</v>
      </c>
    </row>
    <row r="85" spans="1:5">
      <c r="A85" s="630" t="s">
        <v>4354</v>
      </c>
      <c r="B85" s="1012">
        <v>12500000</v>
      </c>
      <c r="C85" s="1012">
        <v>8969466</v>
      </c>
      <c r="D85" s="1012">
        <v>3587786</v>
      </c>
      <c r="E85" s="1012">
        <v>3587786</v>
      </c>
    </row>
    <row r="86" spans="1:5">
      <c r="A86" s="630" t="s">
        <v>4357</v>
      </c>
      <c r="B86" s="1012">
        <v>18168424</v>
      </c>
      <c r="C86" s="1012">
        <v>18168424</v>
      </c>
      <c r="D86" s="1012">
        <v>7267370</v>
      </c>
      <c r="E86" s="1012">
        <v>7267370</v>
      </c>
    </row>
    <row r="87" spans="1:5">
      <c r="A87" s="630" t="s">
        <v>4359</v>
      </c>
      <c r="B87" s="1012">
        <v>4290105</v>
      </c>
      <c r="C87" s="1012">
        <v>4290105</v>
      </c>
      <c r="D87" s="1012">
        <v>2574063</v>
      </c>
      <c r="E87" s="1012">
        <v>2574063</v>
      </c>
    </row>
    <row r="88" spans="1:5">
      <c r="A88" s="630" t="s">
        <v>4361</v>
      </c>
      <c r="B88" s="1012">
        <v>15078645</v>
      </c>
      <c r="C88" s="1012">
        <v>15078645</v>
      </c>
      <c r="D88" s="1012">
        <v>6031458</v>
      </c>
      <c r="E88" s="1012">
        <v>6031458</v>
      </c>
    </row>
    <row r="89" spans="1:5">
      <c r="A89" s="630" t="s">
        <v>3076</v>
      </c>
      <c r="B89" s="1012">
        <v>30094704</v>
      </c>
      <c r="C89" s="1012">
        <v>23965816</v>
      </c>
      <c r="D89" s="1012">
        <v>14379489</v>
      </c>
      <c r="E89" s="1012">
        <v>14379489</v>
      </c>
    </row>
    <row r="90" spans="1:5">
      <c r="A90" s="629" t="s">
        <v>139</v>
      </c>
      <c r="B90" s="1012">
        <v>22638969942.752003</v>
      </c>
      <c r="C90" s="1012">
        <v>22646464445.976402</v>
      </c>
      <c r="D90" s="1012">
        <v>18790053785.328426</v>
      </c>
      <c r="E90" s="1012">
        <v>19155849439.908627</v>
      </c>
    </row>
    <row r="91" spans="1:5">
      <c r="A91" s="630" t="s">
        <v>3989</v>
      </c>
      <c r="B91" s="1012">
        <v>57096806</v>
      </c>
      <c r="C91" s="1012">
        <v>57096806</v>
      </c>
      <c r="D91" s="1012">
        <v>45677444.800000004</v>
      </c>
      <c r="E91" s="1012">
        <v>45677444.800000004</v>
      </c>
    </row>
    <row r="92" spans="1:5">
      <c r="A92" s="630" t="s">
        <v>3923</v>
      </c>
      <c r="B92" s="1012">
        <v>50777644</v>
      </c>
      <c r="C92" s="1012">
        <v>50777644</v>
      </c>
      <c r="D92" s="1012">
        <v>35544350.799999997</v>
      </c>
      <c r="E92" s="1012">
        <v>35544350.799999997</v>
      </c>
    </row>
    <row r="93" spans="1:5">
      <c r="A93" s="630" t="s">
        <v>364</v>
      </c>
      <c r="B93" s="1012">
        <v>30302701</v>
      </c>
      <c r="C93" s="1012">
        <v>30302701</v>
      </c>
      <c r="D93" s="1012">
        <v>30302701</v>
      </c>
      <c r="E93" s="1012">
        <v>396098355.5801999</v>
      </c>
    </row>
    <row r="94" spans="1:5">
      <c r="A94" s="630" t="s">
        <v>3954</v>
      </c>
      <c r="B94" s="1012">
        <v>20535257</v>
      </c>
      <c r="C94" s="1012">
        <v>20535257</v>
      </c>
      <c r="D94" s="1012">
        <v>14374679.899999999</v>
      </c>
      <c r="E94" s="1012">
        <v>14374679.899999999</v>
      </c>
    </row>
    <row r="95" spans="1:5">
      <c r="A95" s="630" t="s">
        <v>2694</v>
      </c>
      <c r="B95" s="1012">
        <v>315739860</v>
      </c>
      <c r="C95" s="1012">
        <v>315739860</v>
      </c>
      <c r="D95" s="1012">
        <v>189443916</v>
      </c>
      <c r="E95" s="1012">
        <v>189443916</v>
      </c>
    </row>
    <row r="96" spans="1:5">
      <c r="A96" s="630" t="s">
        <v>3039</v>
      </c>
      <c r="B96" s="1012">
        <v>126657138</v>
      </c>
      <c r="C96" s="1012">
        <v>126657138</v>
      </c>
      <c r="D96" s="1012">
        <v>75994282.799999997</v>
      </c>
      <c r="E96" s="1012">
        <v>75994282.799999997</v>
      </c>
    </row>
    <row r="97" spans="1:5">
      <c r="A97" s="630" t="s">
        <v>3936</v>
      </c>
      <c r="B97" s="1012">
        <v>86835165</v>
      </c>
      <c r="C97" s="1012">
        <v>86835165</v>
      </c>
      <c r="D97" s="1012">
        <v>60784615.499999993</v>
      </c>
      <c r="E97" s="1012">
        <v>60784615.499999993</v>
      </c>
    </row>
    <row r="98" spans="1:5">
      <c r="A98" s="630" t="s">
        <v>3903</v>
      </c>
      <c r="B98" s="1012">
        <v>209446641</v>
      </c>
      <c r="C98" s="1012">
        <v>209446641</v>
      </c>
      <c r="D98" s="1012">
        <v>125667984.59999999</v>
      </c>
      <c r="E98" s="1012">
        <v>125667984.59999999</v>
      </c>
    </row>
    <row r="99" spans="1:5">
      <c r="A99" s="630" t="s">
        <v>2695</v>
      </c>
      <c r="B99" s="1012">
        <v>48173377</v>
      </c>
      <c r="C99" s="1012">
        <v>48173377</v>
      </c>
      <c r="D99" s="1012">
        <v>24086688.5</v>
      </c>
      <c r="E99" s="1012">
        <v>24086688.5</v>
      </c>
    </row>
    <row r="100" spans="1:5">
      <c r="A100" s="630" t="s">
        <v>3960</v>
      </c>
      <c r="B100" s="1012">
        <v>78083075</v>
      </c>
      <c r="C100" s="1012">
        <v>78083075</v>
      </c>
      <c r="D100" s="1012">
        <v>54658152.5</v>
      </c>
      <c r="E100" s="1012">
        <v>54658152.5</v>
      </c>
    </row>
    <row r="101" spans="1:5">
      <c r="A101" s="630" t="s">
        <v>3962</v>
      </c>
      <c r="B101" s="1012">
        <v>119555428</v>
      </c>
      <c r="C101" s="1012">
        <v>119555428</v>
      </c>
      <c r="D101" s="1012">
        <v>71733256.799999997</v>
      </c>
      <c r="E101" s="1012">
        <v>71733256.799999997</v>
      </c>
    </row>
    <row r="102" spans="1:5">
      <c r="A102" s="630" t="s">
        <v>4003</v>
      </c>
      <c r="B102" s="1012">
        <v>72872235</v>
      </c>
      <c r="C102" s="1012">
        <v>72872235</v>
      </c>
      <c r="D102" s="1012">
        <v>43723341</v>
      </c>
      <c r="E102" s="1012">
        <v>43723341</v>
      </c>
    </row>
    <row r="103" spans="1:5">
      <c r="A103" s="630" t="s">
        <v>3967</v>
      </c>
      <c r="B103" s="1012">
        <v>185968665</v>
      </c>
      <c r="C103" s="1012">
        <v>185968665</v>
      </c>
      <c r="D103" s="1012">
        <v>83685899.25</v>
      </c>
      <c r="E103" s="1012">
        <v>83685899.25</v>
      </c>
    </row>
    <row r="104" spans="1:5">
      <c r="A104" s="630" t="s">
        <v>4007</v>
      </c>
      <c r="B104" s="1012">
        <v>89943075</v>
      </c>
      <c r="C104" s="1012">
        <v>89943075</v>
      </c>
      <c r="D104" s="1012">
        <v>62960152.499999993</v>
      </c>
      <c r="E104" s="1012">
        <v>62960152.499999993</v>
      </c>
    </row>
    <row r="105" spans="1:5">
      <c r="A105" s="630" t="s">
        <v>3914</v>
      </c>
      <c r="B105" s="1012">
        <v>59612715</v>
      </c>
      <c r="C105" s="1012">
        <v>59612715</v>
      </c>
      <c r="D105" s="1012">
        <v>29806357.5</v>
      </c>
      <c r="E105" s="1012">
        <v>29806357.5</v>
      </c>
    </row>
    <row r="106" spans="1:5">
      <c r="A106" s="630" t="s">
        <v>3930</v>
      </c>
      <c r="B106" s="1012">
        <v>15654801</v>
      </c>
      <c r="C106" s="1012">
        <v>15654801</v>
      </c>
      <c r="D106" s="1012">
        <v>10958360.699999999</v>
      </c>
      <c r="E106" s="1012">
        <v>10958360.699999999</v>
      </c>
    </row>
    <row r="107" spans="1:5">
      <c r="A107" s="630" t="s">
        <v>3943</v>
      </c>
      <c r="B107" s="1012">
        <v>29884727</v>
      </c>
      <c r="C107" s="1012">
        <v>29884727</v>
      </c>
      <c r="D107" s="1012">
        <v>16436599.850000001</v>
      </c>
      <c r="E107" s="1012">
        <v>16436599.850000001</v>
      </c>
    </row>
    <row r="108" spans="1:5">
      <c r="A108" s="630" t="s">
        <v>3921</v>
      </c>
      <c r="B108" s="1012">
        <v>123635554.10779999</v>
      </c>
      <c r="C108" s="1012">
        <v>123635554.10779999</v>
      </c>
      <c r="D108" s="1012">
        <v>68219292.664680004</v>
      </c>
      <c r="E108" s="1012">
        <v>68219292.664680004</v>
      </c>
    </row>
    <row r="109" spans="1:5">
      <c r="A109" s="630" t="s">
        <v>3951</v>
      </c>
      <c r="B109" s="1012">
        <v>14394350</v>
      </c>
      <c r="C109" s="1012">
        <v>14394350</v>
      </c>
      <c r="D109" s="1012">
        <v>10076045</v>
      </c>
      <c r="E109" s="1012">
        <v>10076045</v>
      </c>
    </row>
    <row r="110" spans="1:5">
      <c r="A110" s="630" t="s">
        <v>3912</v>
      </c>
      <c r="B110" s="1012">
        <v>97543818</v>
      </c>
      <c r="C110" s="1012">
        <v>97543818</v>
      </c>
      <c r="D110" s="1012">
        <v>68280672.599999994</v>
      </c>
      <c r="E110" s="1012">
        <v>68280672.599999994</v>
      </c>
    </row>
    <row r="111" spans="1:5">
      <c r="A111" s="630" t="s">
        <v>3901</v>
      </c>
      <c r="B111" s="1012">
        <v>29556265</v>
      </c>
      <c r="C111" s="1012">
        <v>29556265</v>
      </c>
      <c r="D111" s="1012">
        <v>20689385.5</v>
      </c>
      <c r="E111" s="1012">
        <v>20689385.5</v>
      </c>
    </row>
    <row r="112" spans="1:5">
      <c r="A112" s="630" t="s">
        <v>3915</v>
      </c>
      <c r="B112" s="1012">
        <v>6538905</v>
      </c>
      <c r="C112" s="1012">
        <v>6538905</v>
      </c>
      <c r="D112" s="1012">
        <v>3923343</v>
      </c>
      <c r="E112" s="1012">
        <v>3923343</v>
      </c>
    </row>
    <row r="113" spans="1:5">
      <c r="A113" s="630" t="s">
        <v>3950</v>
      </c>
      <c r="B113" s="1012">
        <v>44614839</v>
      </c>
      <c r="C113" s="1012">
        <v>44614839</v>
      </c>
      <c r="D113" s="1012">
        <v>35691871.200000003</v>
      </c>
      <c r="E113" s="1012">
        <v>35691871.200000003</v>
      </c>
    </row>
    <row r="114" spans="1:5">
      <c r="A114" s="630" t="s">
        <v>3552</v>
      </c>
      <c r="B114" s="1012">
        <v>42042457</v>
      </c>
      <c r="C114" s="1012">
        <v>42042457</v>
      </c>
      <c r="D114" s="1012">
        <v>29429719.899999999</v>
      </c>
      <c r="E114" s="1012">
        <v>29429719.899999999</v>
      </c>
    </row>
    <row r="115" spans="1:5">
      <c r="A115" s="630" t="s">
        <v>345</v>
      </c>
      <c r="B115" s="1012">
        <v>18186461</v>
      </c>
      <c r="C115" s="1012">
        <v>18186461</v>
      </c>
      <c r="D115" s="1012">
        <v>12730522.699999999</v>
      </c>
      <c r="E115" s="1012">
        <v>12730522.699999999</v>
      </c>
    </row>
    <row r="116" spans="1:5">
      <c r="A116" s="630" t="s">
        <v>3947</v>
      </c>
      <c r="B116" s="1012">
        <v>10611884.7664</v>
      </c>
      <c r="C116" s="1012">
        <v>10611884.7664</v>
      </c>
      <c r="D116" s="1012">
        <v>7428319.3364799991</v>
      </c>
      <c r="E116" s="1012">
        <v>7428319.3364799991</v>
      </c>
    </row>
    <row r="117" spans="1:5">
      <c r="A117" s="630" t="s">
        <v>3991</v>
      </c>
      <c r="B117" s="1012">
        <v>10011774</v>
      </c>
      <c r="C117" s="1012">
        <v>10011774</v>
      </c>
      <c r="D117" s="1012">
        <v>6007064.3999999994</v>
      </c>
      <c r="E117" s="1012">
        <v>6007064.3999999994</v>
      </c>
    </row>
    <row r="118" spans="1:5">
      <c r="A118" s="630" t="s">
        <v>3957</v>
      </c>
      <c r="B118" s="1012">
        <v>48648591</v>
      </c>
      <c r="C118" s="1012">
        <v>48648591</v>
      </c>
      <c r="D118" s="1012">
        <v>24324295.5</v>
      </c>
      <c r="E118" s="1012">
        <v>24324295.5</v>
      </c>
    </row>
    <row r="119" spans="1:5">
      <c r="A119" s="630" t="s">
        <v>3551</v>
      </c>
      <c r="B119" s="1012">
        <v>57928911</v>
      </c>
      <c r="C119" s="1012">
        <v>57928911</v>
      </c>
      <c r="D119" s="1012">
        <v>28964455.5</v>
      </c>
      <c r="E119" s="1012">
        <v>28964455.5</v>
      </c>
    </row>
    <row r="120" spans="1:5">
      <c r="A120" s="630" t="s">
        <v>2467</v>
      </c>
      <c r="B120" s="1012">
        <v>36792062.609999999</v>
      </c>
      <c r="C120" s="1012">
        <v>36792062.609999999</v>
      </c>
      <c r="D120" s="1012">
        <v>16556428.1745</v>
      </c>
      <c r="E120" s="1012">
        <v>16556428.1745</v>
      </c>
    </row>
    <row r="121" spans="1:5">
      <c r="A121" s="630" t="s">
        <v>239</v>
      </c>
      <c r="B121" s="1012">
        <v>115628090</v>
      </c>
      <c r="C121" s="1012">
        <v>115628090</v>
      </c>
      <c r="D121" s="1012">
        <v>52032640.5</v>
      </c>
      <c r="E121" s="1012">
        <v>52032640.5</v>
      </c>
    </row>
    <row r="122" spans="1:5">
      <c r="A122" s="630" t="s">
        <v>3971</v>
      </c>
      <c r="B122" s="1012">
        <v>22856394</v>
      </c>
      <c r="C122" s="1012">
        <v>22856394</v>
      </c>
      <c r="D122" s="1012">
        <v>15999475.799999999</v>
      </c>
      <c r="E122" s="1012">
        <v>15999475.799999999</v>
      </c>
    </row>
    <row r="123" spans="1:5">
      <c r="A123" s="630" t="s">
        <v>3215</v>
      </c>
      <c r="B123" s="1012">
        <v>84201701</v>
      </c>
      <c r="C123" s="1012">
        <v>84201701</v>
      </c>
      <c r="D123" s="1012">
        <v>67361360.799999997</v>
      </c>
      <c r="E123" s="1012">
        <v>67361360.799999997</v>
      </c>
    </row>
    <row r="124" spans="1:5">
      <c r="A124" s="630" t="s">
        <v>3974</v>
      </c>
      <c r="B124" s="1012">
        <v>54054434</v>
      </c>
      <c r="C124" s="1012">
        <v>54054434</v>
      </c>
      <c r="D124" s="1012">
        <v>24324495.300000001</v>
      </c>
      <c r="E124" s="1012">
        <v>24324495.300000001</v>
      </c>
    </row>
    <row r="125" spans="1:5">
      <c r="A125" s="630" t="s">
        <v>3963</v>
      </c>
      <c r="B125" s="1012">
        <v>26112208</v>
      </c>
      <c r="C125" s="1012">
        <v>26112208</v>
      </c>
      <c r="D125" s="1012">
        <v>15667324.799999999</v>
      </c>
      <c r="E125" s="1012">
        <v>15667324.799999999</v>
      </c>
    </row>
    <row r="126" spans="1:5">
      <c r="A126" s="630" t="s">
        <v>3981</v>
      </c>
      <c r="B126" s="1012">
        <v>20921729</v>
      </c>
      <c r="C126" s="1012">
        <v>20921729</v>
      </c>
      <c r="D126" s="1012">
        <v>10460864.5</v>
      </c>
      <c r="E126" s="1012">
        <v>10460864.5</v>
      </c>
    </row>
    <row r="127" spans="1:5">
      <c r="A127" s="630" t="s">
        <v>3985</v>
      </c>
      <c r="B127" s="1012">
        <v>39945290</v>
      </c>
      <c r="C127" s="1012">
        <v>39945290</v>
      </c>
      <c r="D127" s="1012">
        <v>31956232</v>
      </c>
      <c r="E127" s="1012">
        <v>31956232</v>
      </c>
    </row>
    <row r="128" spans="1:5">
      <c r="A128" s="630" t="s">
        <v>3549</v>
      </c>
      <c r="B128" s="1012">
        <v>97337136</v>
      </c>
      <c r="C128" s="1012">
        <v>97337136</v>
      </c>
      <c r="D128" s="1012">
        <v>68135995.200000003</v>
      </c>
      <c r="E128" s="1012">
        <v>68135995.200000003</v>
      </c>
    </row>
    <row r="129" spans="1:5">
      <c r="A129" s="630" t="s">
        <v>3955</v>
      </c>
      <c r="B129" s="1012">
        <v>14359775</v>
      </c>
      <c r="C129" s="1012">
        <v>14359775</v>
      </c>
      <c r="D129" s="1012">
        <v>10051842.5</v>
      </c>
      <c r="E129" s="1012">
        <v>10051842.5</v>
      </c>
    </row>
    <row r="130" spans="1:5">
      <c r="A130" s="630" t="s">
        <v>3554</v>
      </c>
      <c r="B130" s="1012">
        <v>50730007</v>
      </c>
      <c r="C130" s="1012">
        <v>50730007</v>
      </c>
      <c r="D130" s="1012">
        <v>25365003.5</v>
      </c>
      <c r="E130" s="1012">
        <v>25365003.5</v>
      </c>
    </row>
    <row r="131" spans="1:5">
      <c r="A131" s="630" t="s">
        <v>3911</v>
      </c>
      <c r="B131" s="1012">
        <v>72001328</v>
      </c>
      <c r="C131" s="1012">
        <v>72001328</v>
      </c>
      <c r="D131" s="1012">
        <v>49064451.399999991</v>
      </c>
      <c r="E131" s="1012">
        <v>49064451.399999991</v>
      </c>
    </row>
    <row r="132" spans="1:5">
      <c r="A132" s="630" t="s">
        <v>3956</v>
      </c>
      <c r="B132" s="1012">
        <v>33984941</v>
      </c>
      <c r="C132" s="1012">
        <v>33984941</v>
      </c>
      <c r="D132" s="1012">
        <v>23789458.699999999</v>
      </c>
      <c r="E132" s="1012">
        <v>23789458.699999999</v>
      </c>
    </row>
    <row r="133" spans="1:5">
      <c r="A133" s="630" t="s">
        <v>3935</v>
      </c>
      <c r="B133" s="1012">
        <v>33723707</v>
      </c>
      <c r="C133" s="1012">
        <v>33723707</v>
      </c>
      <c r="D133" s="1012">
        <v>23606594.899999999</v>
      </c>
      <c r="E133" s="1012">
        <v>23606594.899999999</v>
      </c>
    </row>
    <row r="134" spans="1:5">
      <c r="A134" s="630" t="s">
        <v>3968</v>
      </c>
      <c r="B134" s="1012">
        <v>32267715</v>
      </c>
      <c r="C134" s="1012">
        <v>32267715</v>
      </c>
      <c r="D134" s="1012">
        <v>14520471.75</v>
      </c>
      <c r="E134" s="1012">
        <v>14520471.75</v>
      </c>
    </row>
    <row r="135" spans="1:5">
      <c r="A135" s="630" t="s">
        <v>4004</v>
      </c>
      <c r="B135" s="1012">
        <v>71943362.242399991</v>
      </c>
      <c r="C135" s="1012">
        <v>71943362.242399991</v>
      </c>
      <c r="D135" s="1012">
        <v>32374513.009079996</v>
      </c>
      <c r="E135" s="1012">
        <v>32374513.009079996</v>
      </c>
    </row>
    <row r="136" spans="1:5">
      <c r="A136" s="630" t="s">
        <v>3996</v>
      </c>
      <c r="B136" s="1012">
        <v>28346139</v>
      </c>
      <c r="C136" s="1012">
        <v>28346139</v>
      </c>
      <c r="D136" s="1012">
        <v>18357722.699999999</v>
      </c>
      <c r="E136" s="1012">
        <v>18357722.699999999</v>
      </c>
    </row>
    <row r="137" spans="1:5">
      <c r="A137" s="630" t="s">
        <v>3905</v>
      </c>
      <c r="B137" s="1012">
        <v>2349949</v>
      </c>
      <c r="C137" s="1012">
        <v>2349949</v>
      </c>
      <c r="D137" s="1012">
        <v>1409969.4</v>
      </c>
      <c r="E137" s="1012">
        <v>1409969.4</v>
      </c>
    </row>
    <row r="138" spans="1:5">
      <c r="A138" s="630" t="s">
        <v>3907</v>
      </c>
      <c r="B138" s="1012">
        <v>4038362</v>
      </c>
      <c r="C138" s="1012">
        <v>4038362</v>
      </c>
      <c r="D138" s="1012">
        <v>2423017.1999999997</v>
      </c>
      <c r="E138" s="1012">
        <v>2423017.1999999997</v>
      </c>
    </row>
    <row r="139" spans="1:5">
      <c r="A139" s="630" t="s">
        <v>3906</v>
      </c>
      <c r="B139" s="1012">
        <v>1880881</v>
      </c>
      <c r="C139" s="1012">
        <v>1880881</v>
      </c>
      <c r="D139" s="1012">
        <v>1128528.5999999999</v>
      </c>
      <c r="E139" s="1012">
        <v>1128528.5999999999</v>
      </c>
    </row>
    <row r="140" spans="1:5">
      <c r="A140" s="630" t="s">
        <v>3929</v>
      </c>
      <c r="B140" s="1012">
        <v>13775457</v>
      </c>
      <c r="C140" s="1012">
        <v>13775457</v>
      </c>
      <c r="D140" s="1012">
        <v>5510182.8000000007</v>
      </c>
      <c r="E140" s="1012">
        <v>5510182.8000000007</v>
      </c>
    </row>
    <row r="141" spans="1:5">
      <c r="A141" s="630" t="s">
        <v>3980</v>
      </c>
      <c r="B141" s="1012">
        <v>28966184</v>
      </c>
      <c r="C141" s="1012">
        <v>28966184</v>
      </c>
      <c r="D141" s="1012">
        <v>17379710.399999999</v>
      </c>
      <c r="E141" s="1012">
        <v>17379710.399999999</v>
      </c>
    </row>
    <row r="142" spans="1:5">
      <c r="A142" s="630" t="s">
        <v>3994</v>
      </c>
      <c r="B142" s="1012">
        <v>50137622</v>
      </c>
      <c r="C142" s="1012">
        <v>50137622</v>
      </c>
      <c r="D142" s="1012">
        <v>40110097.600000001</v>
      </c>
      <c r="E142" s="1012">
        <v>40110097.600000001</v>
      </c>
    </row>
    <row r="143" spans="1:5">
      <c r="A143" s="630" t="s">
        <v>3995</v>
      </c>
      <c r="B143" s="1012">
        <v>57648085</v>
      </c>
      <c r="C143" s="1012">
        <v>57648085</v>
      </c>
      <c r="D143" s="1012">
        <v>28824042.5</v>
      </c>
      <c r="E143" s="1012">
        <v>28824042.5</v>
      </c>
    </row>
    <row r="144" spans="1:5">
      <c r="A144" s="630" t="s">
        <v>3976</v>
      </c>
      <c r="B144" s="1012">
        <v>53878255</v>
      </c>
      <c r="C144" s="1012">
        <v>53878255</v>
      </c>
      <c r="D144" s="1012">
        <v>26939127.5</v>
      </c>
      <c r="E144" s="1012">
        <v>26939127.5</v>
      </c>
    </row>
    <row r="145" spans="1:5">
      <c r="A145" s="630" t="s">
        <v>3900</v>
      </c>
      <c r="B145" s="1012">
        <v>7744421</v>
      </c>
      <c r="C145" s="1012">
        <v>7744421</v>
      </c>
      <c r="D145" s="1012">
        <v>4646652.5999999996</v>
      </c>
      <c r="E145" s="1012">
        <v>4646652.5999999996</v>
      </c>
    </row>
    <row r="146" spans="1:5">
      <c r="A146" s="630" t="s">
        <v>4323</v>
      </c>
      <c r="B146" s="1012">
        <v>1364741068</v>
      </c>
      <c r="C146" s="1012">
        <v>1364741068</v>
      </c>
      <c r="D146" s="1012">
        <v>1364741068</v>
      </c>
      <c r="E146" s="1012">
        <v>1364741068</v>
      </c>
    </row>
    <row r="147" spans="1:5">
      <c r="A147" s="630" t="s">
        <v>3990</v>
      </c>
      <c r="B147" s="1012">
        <v>21268248</v>
      </c>
      <c r="C147" s="1012">
        <v>21268248</v>
      </c>
      <c r="D147" s="1012">
        <v>14887773.6</v>
      </c>
      <c r="E147" s="1012">
        <v>14887773.6</v>
      </c>
    </row>
    <row r="148" spans="1:5">
      <c r="A148" s="630" t="s">
        <v>3042</v>
      </c>
      <c r="B148" s="1012">
        <v>69798516</v>
      </c>
      <c r="C148" s="1012">
        <v>69798516</v>
      </c>
      <c r="D148" s="1012">
        <v>48858961.199999996</v>
      </c>
      <c r="E148" s="1012">
        <v>48858961.199999996</v>
      </c>
    </row>
    <row r="149" spans="1:5">
      <c r="A149" s="630" t="s">
        <v>3973</v>
      </c>
      <c r="B149" s="1012">
        <v>40100878</v>
      </c>
      <c r="C149" s="1012">
        <v>40100878</v>
      </c>
      <c r="D149" s="1012">
        <v>20050439</v>
      </c>
      <c r="E149" s="1012">
        <v>20050439</v>
      </c>
    </row>
    <row r="150" spans="1:5">
      <c r="A150" s="630" t="s">
        <v>3216</v>
      </c>
      <c r="B150" s="1012">
        <v>44237587</v>
      </c>
      <c r="C150" s="1012">
        <v>44237587</v>
      </c>
      <c r="D150" s="1012">
        <v>30966310.899999999</v>
      </c>
      <c r="E150" s="1012">
        <v>30966310.899999999</v>
      </c>
    </row>
    <row r="151" spans="1:5">
      <c r="A151" s="630" t="s">
        <v>4009</v>
      </c>
      <c r="B151" s="1012">
        <v>129800392</v>
      </c>
      <c r="C151" s="1012">
        <v>129800392</v>
      </c>
      <c r="D151" s="1012">
        <v>58410176.400000006</v>
      </c>
      <c r="E151" s="1012">
        <v>58410176.400000006</v>
      </c>
    </row>
    <row r="152" spans="1:5">
      <c r="A152" s="630" t="s">
        <v>3988</v>
      </c>
      <c r="B152" s="1012">
        <v>23040026</v>
      </c>
      <c r="C152" s="1012">
        <v>23040026</v>
      </c>
      <c r="D152" s="1012">
        <v>18432020.800000001</v>
      </c>
      <c r="E152" s="1012">
        <v>18432020.800000001</v>
      </c>
    </row>
    <row r="153" spans="1:5">
      <c r="A153" s="630" t="s">
        <v>3919</v>
      </c>
      <c r="B153" s="1012">
        <v>35494717</v>
      </c>
      <c r="C153" s="1012">
        <v>35494717</v>
      </c>
      <c r="D153" s="1012">
        <v>21296830.199999999</v>
      </c>
      <c r="E153" s="1012">
        <v>21296830.199999999</v>
      </c>
    </row>
    <row r="154" spans="1:5">
      <c r="A154" s="630" t="s">
        <v>3987</v>
      </c>
      <c r="B154" s="1012">
        <v>134850649</v>
      </c>
      <c r="C154" s="1012">
        <v>134850649</v>
      </c>
      <c r="D154" s="1012">
        <v>71721155.599999994</v>
      </c>
      <c r="E154" s="1012">
        <v>71721155.599999994</v>
      </c>
    </row>
    <row r="155" spans="1:5">
      <c r="A155" s="630" t="s">
        <v>3927</v>
      </c>
      <c r="B155" s="1012">
        <v>56154444</v>
      </c>
      <c r="C155" s="1012">
        <v>56154444</v>
      </c>
      <c r="D155" s="1012">
        <v>25269499.800000001</v>
      </c>
      <c r="E155" s="1012">
        <v>25269499.800000001</v>
      </c>
    </row>
    <row r="156" spans="1:5">
      <c r="A156" s="630" t="s">
        <v>4286</v>
      </c>
      <c r="B156" s="1012">
        <v>98448915</v>
      </c>
      <c r="C156" s="1012">
        <v>98448915</v>
      </c>
      <c r="D156" s="1012">
        <v>78759132</v>
      </c>
      <c r="E156" s="1012">
        <v>78759132</v>
      </c>
    </row>
    <row r="157" spans="1:5">
      <c r="A157" s="630" t="s">
        <v>4288</v>
      </c>
      <c r="B157" s="1012">
        <v>321077859</v>
      </c>
      <c r="C157" s="1012">
        <v>321077859</v>
      </c>
      <c r="D157" s="1012">
        <v>224754501.29999998</v>
      </c>
      <c r="E157" s="1012">
        <v>224754501.29999998</v>
      </c>
    </row>
    <row r="158" spans="1:5">
      <c r="A158" s="630" t="s">
        <v>2707</v>
      </c>
      <c r="B158" s="1012">
        <v>24485262</v>
      </c>
      <c r="C158" s="1012">
        <v>27952110.874400001</v>
      </c>
      <c r="D158" s="1012">
        <v>13976055.437200001</v>
      </c>
      <c r="E158" s="1012">
        <v>13976055.437200001</v>
      </c>
    </row>
    <row r="159" spans="1:5">
      <c r="A159" s="630" t="s">
        <v>351</v>
      </c>
      <c r="B159" s="1012">
        <v>270892600</v>
      </c>
      <c r="C159" s="1012">
        <v>270892600</v>
      </c>
      <c r="D159" s="1012">
        <v>101213648.7771</v>
      </c>
      <c r="E159" s="1012">
        <v>101213648.7771</v>
      </c>
    </row>
    <row r="160" spans="1:5">
      <c r="A160" s="630" t="s">
        <v>257</v>
      </c>
      <c r="B160" s="1012">
        <v>623190559</v>
      </c>
      <c r="C160" s="1012">
        <v>623190559</v>
      </c>
      <c r="D160" s="1012">
        <v>623190559</v>
      </c>
      <c r="E160" s="1012">
        <v>623190559</v>
      </c>
    </row>
    <row r="161" spans="1:5">
      <c r="A161" s="630" t="s">
        <v>4002</v>
      </c>
      <c r="B161" s="1012">
        <v>16105045</v>
      </c>
      <c r="C161" s="1012">
        <v>16105045</v>
      </c>
      <c r="D161" s="1012">
        <v>9663027</v>
      </c>
      <c r="E161" s="1012">
        <v>9663027</v>
      </c>
    </row>
    <row r="162" spans="1:5">
      <c r="A162" s="630" t="s">
        <v>3917</v>
      </c>
      <c r="B162" s="1012">
        <v>17486509</v>
      </c>
      <c r="C162" s="1012">
        <v>17486509</v>
      </c>
      <c r="D162" s="1012">
        <v>12240556.299999999</v>
      </c>
      <c r="E162" s="1012">
        <v>12240556.299999999</v>
      </c>
    </row>
    <row r="163" spans="1:5">
      <c r="A163" s="630" t="s">
        <v>3041</v>
      </c>
      <c r="B163" s="1012">
        <v>98448915</v>
      </c>
      <c r="C163" s="1012">
        <v>98448915</v>
      </c>
      <c r="D163" s="1012">
        <v>68914240.5</v>
      </c>
      <c r="E163" s="1012">
        <v>68914240.5</v>
      </c>
    </row>
    <row r="164" spans="1:5">
      <c r="A164" s="630" t="s">
        <v>3932</v>
      </c>
      <c r="B164" s="1012">
        <v>9616082</v>
      </c>
      <c r="C164" s="1012">
        <v>9616082</v>
      </c>
      <c r="D164" s="1012">
        <v>5769649.2000000002</v>
      </c>
      <c r="E164" s="1012">
        <v>5769649.2000000002</v>
      </c>
    </row>
    <row r="165" spans="1:5">
      <c r="A165" s="630" t="s">
        <v>276</v>
      </c>
      <c r="B165" s="1012">
        <v>745424391</v>
      </c>
      <c r="C165" s="1012">
        <v>745424391</v>
      </c>
      <c r="D165" s="1012">
        <v>745424391</v>
      </c>
      <c r="E165" s="1012">
        <v>745424391</v>
      </c>
    </row>
    <row r="166" spans="1:5">
      <c r="A166" s="630" t="s">
        <v>4328</v>
      </c>
      <c r="B166" s="1012">
        <v>1040880584</v>
      </c>
      <c r="C166" s="1012">
        <v>1040880584</v>
      </c>
      <c r="D166" s="1012">
        <v>1040880584</v>
      </c>
      <c r="E166" s="1012">
        <v>1040880584</v>
      </c>
    </row>
    <row r="167" spans="1:5">
      <c r="A167" s="630" t="s">
        <v>3999</v>
      </c>
      <c r="B167" s="1012">
        <v>72239512</v>
      </c>
      <c r="C167" s="1012">
        <v>72239512</v>
      </c>
      <c r="D167" s="1012">
        <v>36119756</v>
      </c>
      <c r="E167" s="1012">
        <v>36119756</v>
      </c>
    </row>
    <row r="168" spans="1:5">
      <c r="A168" s="630" t="s">
        <v>3938</v>
      </c>
      <c r="B168" s="1012">
        <v>82534801</v>
      </c>
      <c r="C168" s="1012">
        <v>82534801</v>
      </c>
      <c r="D168" s="1012">
        <v>49520880.600000001</v>
      </c>
      <c r="E168" s="1012">
        <v>49520880.600000001</v>
      </c>
    </row>
    <row r="169" spans="1:5">
      <c r="A169" s="630" t="s">
        <v>3928</v>
      </c>
      <c r="B169" s="1012">
        <v>89012624</v>
      </c>
      <c r="C169" s="1012">
        <v>89012624</v>
      </c>
      <c r="D169" s="1012">
        <v>44506312</v>
      </c>
      <c r="E169" s="1012">
        <v>44506312</v>
      </c>
    </row>
    <row r="170" spans="1:5">
      <c r="A170" s="630" t="s">
        <v>3909</v>
      </c>
      <c r="B170" s="1012">
        <v>61553253.432999998</v>
      </c>
      <c r="C170" s="1012">
        <v>61553253.432999998</v>
      </c>
      <c r="D170" s="1012">
        <v>33854289.388149999</v>
      </c>
      <c r="E170" s="1012">
        <v>33854289.388149999</v>
      </c>
    </row>
    <row r="171" spans="1:5">
      <c r="A171" s="630" t="s">
        <v>3908</v>
      </c>
      <c r="B171" s="1012">
        <v>35350270</v>
      </c>
      <c r="C171" s="1012">
        <v>35350270</v>
      </c>
      <c r="D171" s="1012">
        <v>24745189</v>
      </c>
      <c r="E171" s="1012">
        <v>24745189</v>
      </c>
    </row>
    <row r="172" spans="1:5">
      <c r="A172" s="630" t="s">
        <v>2588</v>
      </c>
      <c r="B172" s="1012">
        <v>152889590</v>
      </c>
      <c r="C172" s="1012">
        <v>152889590</v>
      </c>
      <c r="D172" s="1012">
        <v>98504580.400000006</v>
      </c>
      <c r="E172" s="1012">
        <v>98504580.400000006</v>
      </c>
    </row>
    <row r="173" spans="1:5">
      <c r="A173" s="630" t="s">
        <v>3899</v>
      </c>
      <c r="B173" s="1012">
        <v>44856480</v>
      </c>
      <c r="C173" s="1012">
        <v>44856480</v>
      </c>
      <c r="D173" s="1012">
        <v>35885184</v>
      </c>
      <c r="E173" s="1012">
        <v>35885184</v>
      </c>
    </row>
    <row r="174" spans="1:5">
      <c r="A174" s="630" t="s">
        <v>3952</v>
      </c>
      <c r="B174" s="1012">
        <v>26940088</v>
      </c>
      <c r="C174" s="1012">
        <v>26940088</v>
      </c>
      <c r="D174" s="1012">
        <v>18858061.599999998</v>
      </c>
      <c r="E174" s="1012">
        <v>18858061.599999998</v>
      </c>
    </row>
    <row r="175" spans="1:5">
      <c r="A175" s="630" t="s">
        <v>3555</v>
      </c>
      <c r="B175" s="1012">
        <v>68897260</v>
      </c>
      <c r="C175" s="1012">
        <v>68897260</v>
      </c>
      <c r="D175" s="1012">
        <v>34448630</v>
      </c>
      <c r="E175" s="1012">
        <v>34448630</v>
      </c>
    </row>
    <row r="176" spans="1:5">
      <c r="A176" s="630" t="s">
        <v>3926</v>
      </c>
      <c r="B176" s="1012">
        <v>13478112</v>
      </c>
      <c r="C176" s="1012">
        <v>13478112</v>
      </c>
      <c r="D176" s="1012">
        <v>9434678.3999999985</v>
      </c>
      <c r="E176" s="1012">
        <v>9434678.3999999985</v>
      </c>
    </row>
    <row r="177" spans="1:5">
      <c r="A177" s="630" t="s">
        <v>3040</v>
      </c>
      <c r="B177" s="1012">
        <v>13788134</v>
      </c>
      <c r="C177" s="1012">
        <v>13788134</v>
      </c>
      <c r="D177" s="1012">
        <v>9651693.7999999989</v>
      </c>
      <c r="E177" s="1012">
        <v>9651693.7999999989</v>
      </c>
    </row>
    <row r="178" spans="1:5">
      <c r="A178" s="630" t="s">
        <v>3918</v>
      </c>
      <c r="B178" s="1012">
        <v>17468069</v>
      </c>
      <c r="C178" s="1012">
        <v>17468069</v>
      </c>
      <c r="D178" s="1012">
        <v>13974455.200000001</v>
      </c>
      <c r="E178" s="1012">
        <v>13974455.200000001</v>
      </c>
    </row>
    <row r="179" spans="1:5">
      <c r="A179" s="630" t="s">
        <v>3896</v>
      </c>
      <c r="B179" s="1012">
        <v>21796093</v>
      </c>
      <c r="C179" s="1012">
        <v>21796093</v>
      </c>
      <c r="D179" s="1012">
        <v>15257265.1</v>
      </c>
      <c r="E179" s="1012">
        <v>15257265.1</v>
      </c>
    </row>
    <row r="180" spans="1:5">
      <c r="A180" s="630" t="s">
        <v>3998</v>
      </c>
      <c r="B180" s="1012">
        <v>108017744</v>
      </c>
      <c r="C180" s="1012">
        <v>108017744</v>
      </c>
      <c r="D180" s="1012">
        <v>55485263.799999997</v>
      </c>
      <c r="E180" s="1012">
        <v>55485263.799999997</v>
      </c>
    </row>
    <row r="181" spans="1:5">
      <c r="A181" s="630" t="s">
        <v>3924</v>
      </c>
      <c r="B181" s="1012">
        <v>68914932</v>
      </c>
      <c r="C181" s="1012">
        <v>68914932</v>
      </c>
      <c r="D181" s="1012">
        <v>48240452.399999999</v>
      </c>
      <c r="E181" s="1012">
        <v>48240452.399999999</v>
      </c>
    </row>
    <row r="182" spans="1:5">
      <c r="A182" s="630" t="s">
        <v>3993</v>
      </c>
      <c r="B182" s="1012">
        <v>77912121</v>
      </c>
      <c r="C182" s="1012">
        <v>77912121</v>
      </c>
      <c r="D182" s="1012">
        <v>62329696.800000004</v>
      </c>
      <c r="E182" s="1012">
        <v>62329696.800000004</v>
      </c>
    </row>
    <row r="183" spans="1:5">
      <c r="A183" s="630" t="s">
        <v>3992</v>
      </c>
      <c r="B183" s="1012">
        <v>17368186</v>
      </c>
      <c r="C183" s="1012">
        <v>17368186</v>
      </c>
      <c r="D183" s="1012">
        <v>10420911.6</v>
      </c>
      <c r="E183" s="1012">
        <v>10420911.6</v>
      </c>
    </row>
    <row r="184" spans="1:5">
      <c r="A184" s="630" t="s">
        <v>3920</v>
      </c>
      <c r="B184" s="1012">
        <v>21564056</v>
      </c>
      <c r="C184" s="1012">
        <v>21564056</v>
      </c>
      <c r="D184" s="1012">
        <v>17251244.800000001</v>
      </c>
      <c r="E184" s="1012">
        <v>17251244.800000001</v>
      </c>
    </row>
    <row r="185" spans="1:5">
      <c r="A185" s="630" t="s">
        <v>3922</v>
      </c>
      <c r="B185" s="1012">
        <v>66916880</v>
      </c>
      <c r="C185" s="1012">
        <v>66916880</v>
      </c>
      <c r="D185" s="1012">
        <v>33458440</v>
      </c>
      <c r="E185" s="1012">
        <v>33458440</v>
      </c>
    </row>
    <row r="186" spans="1:5">
      <c r="A186" s="630" t="s">
        <v>415</v>
      </c>
      <c r="B186" s="1012">
        <v>297791198</v>
      </c>
      <c r="C186" s="1012">
        <v>297791198</v>
      </c>
      <c r="D186" s="1012">
        <v>134006039.10000001</v>
      </c>
      <c r="E186" s="1012">
        <v>134006039.10000001</v>
      </c>
    </row>
    <row r="187" spans="1:5">
      <c r="A187" s="630" t="s">
        <v>3948</v>
      </c>
      <c r="B187" s="1012">
        <v>1158542.4351999999</v>
      </c>
      <c r="C187" s="1012">
        <v>1158542.4351999999</v>
      </c>
      <c r="D187" s="1012">
        <v>695125.46111999999</v>
      </c>
      <c r="E187" s="1012">
        <v>695125.46111999999</v>
      </c>
    </row>
    <row r="188" spans="1:5">
      <c r="A188" s="630" t="s">
        <v>3969</v>
      </c>
      <c r="B188" s="1012">
        <v>59579676</v>
      </c>
      <c r="C188" s="1012">
        <v>59579676</v>
      </c>
      <c r="D188" s="1012">
        <v>41705773.199999996</v>
      </c>
      <c r="E188" s="1012">
        <v>41705773.199999996</v>
      </c>
    </row>
    <row r="189" spans="1:5">
      <c r="A189" s="630" t="s">
        <v>3939</v>
      </c>
      <c r="B189" s="1012">
        <v>21821832</v>
      </c>
      <c r="C189" s="1012">
        <v>21821832</v>
      </c>
      <c r="D189" s="1012">
        <v>10910916</v>
      </c>
      <c r="E189" s="1012">
        <v>10910916</v>
      </c>
    </row>
    <row r="190" spans="1:5">
      <c r="A190" s="630" t="s">
        <v>285</v>
      </c>
      <c r="B190" s="1012">
        <v>1152500700</v>
      </c>
      <c r="C190" s="1012">
        <v>1152500700</v>
      </c>
      <c r="D190" s="1012">
        <v>1152500700</v>
      </c>
      <c r="E190" s="1012">
        <v>1152500700</v>
      </c>
    </row>
    <row r="191" spans="1:5">
      <c r="A191" s="630" t="s">
        <v>3944</v>
      </c>
      <c r="B191" s="1012">
        <v>6832024</v>
      </c>
      <c r="C191" s="1012">
        <v>6832024</v>
      </c>
      <c r="D191" s="1012">
        <v>5465619.2000000002</v>
      </c>
      <c r="E191" s="1012">
        <v>5465619.2000000002</v>
      </c>
    </row>
    <row r="192" spans="1:5">
      <c r="A192" s="630" t="s">
        <v>4006</v>
      </c>
      <c r="B192" s="1012">
        <v>108260154</v>
      </c>
      <c r="C192" s="1012">
        <v>108260154</v>
      </c>
      <c r="D192" s="1012">
        <v>75782107.799999997</v>
      </c>
      <c r="E192" s="1012">
        <v>75782107.799999997</v>
      </c>
    </row>
    <row r="193" spans="1:5">
      <c r="A193" s="630" t="s">
        <v>3972</v>
      </c>
      <c r="B193" s="1012">
        <v>107968571</v>
      </c>
      <c r="C193" s="1012">
        <v>107968571</v>
      </c>
      <c r="D193" s="1012">
        <v>52311123.399999999</v>
      </c>
      <c r="E193" s="1012">
        <v>52311123.399999999</v>
      </c>
    </row>
    <row r="194" spans="1:5">
      <c r="A194" s="630" t="s">
        <v>3386</v>
      </c>
      <c r="B194" s="1012">
        <v>88533183</v>
      </c>
      <c r="C194" s="1012">
        <v>88533183</v>
      </c>
      <c r="D194" s="1012">
        <v>44266591.5</v>
      </c>
      <c r="E194" s="1012">
        <v>44266591.5</v>
      </c>
    </row>
    <row r="195" spans="1:5">
      <c r="A195" s="630" t="s">
        <v>3945</v>
      </c>
      <c r="B195" s="1012">
        <v>106136479</v>
      </c>
      <c r="C195" s="1012">
        <v>106136479</v>
      </c>
      <c r="D195" s="1012">
        <v>74295535.299999997</v>
      </c>
      <c r="E195" s="1012">
        <v>74295535.299999997</v>
      </c>
    </row>
    <row r="196" spans="1:5">
      <c r="A196" s="630" t="s">
        <v>3925</v>
      </c>
      <c r="B196" s="1012">
        <v>112649260</v>
      </c>
      <c r="C196" s="1012">
        <v>112649260</v>
      </c>
      <c r="D196" s="1012">
        <v>78854482</v>
      </c>
      <c r="E196" s="1012">
        <v>78854482</v>
      </c>
    </row>
    <row r="197" spans="1:5">
      <c r="A197" s="630" t="s">
        <v>3964</v>
      </c>
      <c r="B197" s="1012">
        <v>101890282</v>
      </c>
      <c r="C197" s="1012">
        <v>101890282</v>
      </c>
      <c r="D197" s="1012">
        <v>71323197.399999991</v>
      </c>
      <c r="E197" s="1012">
        <v>71323197.399999991</v>
      </c>
    </row>
    <row r="198" spans="1:5">
      <c r="A198" s="630" t="s">
        <v>3548</v>
      </c>
      <c r="B198" s="1012">
        <v>94931098</v>
      </c>
      <c r="C198" s="1012">
        <v>94931098</v>
      </c>
      <c r="D198" s="1012">
        <v>66451768.599999994</v>
      </c>
      <c r="E198" s="1012">
        <v>66451768.599999994</v>
      </c>
    </row>
    <row r="199" spans="1:5">
      <c r="A199" s="630" t="s">
        <v>3958</v>
      </c>
      <c r="B199" s="1012">
        <v>14715129</v>
      </c>
      <c r="C199" s="1012">
        <v>14715129</v>
      </c>
      <c r="D199" s="1012">
        <v>10300590.299999999</v>
      </c>
      <c r="E199" s="1012">
        <v>10300590.299999999</v>
      </c>
    </row>
    <row r="200" spans="1:5">
      <c r="A200" s="630" t="s">
        <v>3941</v>
      </c>
      <c r="B200" s="1012">
        <v>105510287</v>
      </c>
      <c r="C200" s="1012">
        <v>105510287</v>
      </c>
      <c r="D200" s="1012">
        <v>73857200.899999991</v>
      </c>
      <c r="E200" s="1012">
        <v>73857200.899999991</v>
      </c>
    </row>
    <row r="201" spans="1:5">
      <c r="A201" s="630" t="s">
        <v>3897</v>
      </c>
      <c r="B201" s="1012">
        <v>51144524</v>
      </c>
      <c r="C201" s="1012">
        <v>51144524</v>
      </c>
      <c r="D201" s="1012">
        <v>23015035.800000001</v>
      </c>
      <c r="E201" s="1012">
        <v>23015035.800000001</v>
      </c>
    </row>
    <row r="202" spans="1:5">
      <c r="A202" s="630" t="s">
        <v>3978</v>
      </c>
      <c r="B202" s="1012">
        <v>35041400</v>
      </c>
      <c r="C202" s="1012">
        <v>35041400</v>
      </c>
      <c r="D202" s="1012">
        <v>28033120</v>
      </c>
      <c r="E202" s="1012">
        <v>28033120</v>
      </c>
    </row>
    <row r="203" spans="1:5">
      <c r="A203" s="630" t="s">
        <v>3934</v>
      </c>
      <c r="B203" s="1012">
        <v>57313476</v>
      </c>
      <c r="C203" s="1012">
        <v>57313476</v>
      </c>
      <c r="D203" s="1012">
        <v>34388085.600000001</v>
      </c>
      <c r="E203" s="1012">
        <v>34388085.600000001</v>
      </c>
    </row>
    <row r="204" spans="1:5">
      <c r="A204" s="630" t="s">
        <v>4005</v>
      </c>
      <c r="B204" s="1012">
        <v>289898105</v>
      </c>
      <c r="C204" s="1012">
        <v>289898105</v>
      </c>
      <c r="D204" s="1012">
        <v>130454147.25</v>
      </c>
      <c r="E204" s="1012">
        <v>130454147.25</v>
      </c>
    </row>
    <row r="205" spans="1:5">
      <c r="A205" s="630" t="s">
        <v>3895</v>
      </c>
      <c r="B205" s="1012">
        <v>11827731</v>
      </c>
      <c r="C205" s="1012">
        <v>11827731</v>
      </c>
      <c r="D205" s="1012">
        <v>9462184.8000000007</v>
      </c>
      <c r="E205" s="1012">
        <v>9462184.8000000007</v>
      </c>
    </row>
    <row r="206" spans="1:5">
      <c r="A206" s="630" t="s">
        <v>3986</v>
      </c>
      <c r="B206" s="1012">
        <v>55407239</v>
      </c>
      <c r="C206" s="1012">
        <v>55407239</v>
      </c>
      <c r="D206" s="1012">
        <v>44325791.200000003</v>
      </c>
      <c r="E206" s="1012">
        <v>44325791.200000003</v>
      </c>
    </row>
    <row r="207" spans="1:5">
      <c r="A207" s="630" t="s">
        <v>3997</v>
      </c>
      <c r="B207" s="1012">
        <v>67941453</v>
      </c>
      <c r="C207" s="1012">
        <v>67941453</v>
      </c>
      <c r="D207" s="1012">
        <v>54353162.400000006</v>
      </c>
      <c r="E207" s="1012">
        <v>54353162.400000006</v>
      </c>
    </row>
    <row r="208" spans="1:5">
      <c r="A208" s="630" t="s">
        <v>3983</v>
      </c>
      <c r="B208" s="1012">
        <v>18678195</v>
      </c>
      <c r="C208" s="1012">
        <v>18678195</v>
      </c>
      <c r="D208" s="1012">
        <v>14942556</v>
      </c>
      <c r="E208" s="1012">
        <v>14942556</v>
      </c>
    </row>
    <row r="209" spans="1:5">
      <c r="A209" s="630" t="s">
        <v>3937</v>
      </c>
      <c r="B209" s="1012">
        <v>21859481</v>
      </c>
      <c r="C209" s="1012">
        <v>21859481</v>
      </c>
      <c r="D209" s="1012">
        <v>9836766.4500000011</v>
      </c>
      <c r="E209" s="1012">
        <v>9836766.4500000011</v>
      </c>
    </row>
    <row r="210" spans="1:5">
      <c r="A210" s="630" t="s">
        <v>2587</v>
      </c>
      <c r="B210" s="1012">
        <v>20386969</v>
      </c>
      <c r="C210" s="1012">
        <v>20386969</v>
      </c>
      <c r="D210" s="1012">
        <v>14270878.299999999</v>
      </c>
      <c r="E210" s="1012">
        <v>14270878.299999999</v>
      </c>
    </row>
    <row r="211" spans="1:5">
      <c r="A211" s="630" t="s">
        <v>2584</v>
      </c>
      <c r="B211" s="1012">
        <v>61734844.344800003</v>
      </c>
      <c r="C211" s="1012">
        <v>61734844.344800003</v>
      </c>
      <c r="D211" s="1012">
        <v>30867422.172400001</v>
      </c>
      <c r="E211" s="1012">
        <v>30867422.172400001</v>
      </c>
    </row>
    <row r="212" spans="1:5">
      <c r="A212" s="630" t="s">
        <v>3949</v>
      </c>
      <c r="B212" s="1012">
        <v>24762630</v>
      </c>
      <c r="C212" s="1012">
        <v>24762630</v>
      </c>
      <c r="D212" s="1012">
        <v>17333841</v>
      </c>
      <c r="E212" s="1012">
        <v>17333841</v>
      </c>
    </row>
    <row r="213" spans="1:5">
      <c r="A213" s="630" t="s">
        <v>4010</v>
      </c>
      <c r="B213" s="1012">
        <v>1161575.2688</v>
      </c>
      <c r="C213" s="1012">
        <v>1161575.2688</v>
      </c>
      <c r="D213" s="1012">
        <v>464630.10752000002</v>
      </c>
      <c r="E213" s="1012">
        <v>464630.10752000002</v>
      </c>
    </row>
    <row r="214" spans="1:5">
      <c r="A214" s="630" t="s">
        <v>3931</v>
      </c>
      <c r="B214" s="1012">
        <v>180435893</v>
      </c>
      <c r="C214" s="1012">
        <v>180435893</v>
      </c>
      <c r="D214" s="1012">
        <v>90217946.5</v>
      </c>
      <c r="E214" s="1012">
        <v>90217946.5</v>
      </c>
    </row>
    <row r="215" spans="1:5">
      <c r="A215" s="630" t="s">
        <v>4008</v>
      </c>
      <c r="B215" s="1012">
        <v>158149219</v>
      </c>
      <c r="C215" s="1012">
        <v>158149219</v>
      </c>
      <c r="D215" s="1012">
        <v>94889531.399999991</v>
      </c>
      <c r="E215" s="1012">
        <v>94889531.399999991</v>
      </c>
    </row>
    <row r="216" spans="1:5">
      <c r="A216" s="630" t="s">
        <v>379</v>
      </c>
      <c r="B216" s="1012">
        <v>244118857</v>
      </c>
      <c r="C216" s="1012">
        <v>244118857</v>
      </c>
      <c r="D216" s="1012">
        <v>66597169.5</v>
      </c>
      <c r="E216" s="1012">
        <v>66597169.5</v>
      </c>
    </row>
    <row r="217" spans="1:5">
      <c r="A217" s="630" t="s">
        <v>3904</v>
      </c>
      <c r="B217" s="1012">
        <v>56114875</v>
      </c>
      <c r="C217" s="1012">
        <v>56114875</v>
      </c>
      <c r="D217" s="1012">
        <v>33668925</v>
      </c>
      <c r="E217" s="1012">
        <v>33668925</v>
      </c>
    </row>
    <row r="218" spans="1:5">
      <c r="A218" s="630" t="s">
        <v>357</v>
      </c>
      <c r="B218" s="1012">
        <v>68164654</v>
      </c>
      <c r="C218" s="1012">
        <v>68164654</v>
      </c>
      <c r="D218" s="1012">
        <v>51530611.2984</v>
      </c>
      <c r="E218" s="1012">
        <v>51530611.2984</v>
      </c>
    </row>
    <row r="219" spans="1:5">
      <c r="A219" s="630" t="s">
        <v>3913</v>
      </c>
      <c r="B219" s="1012">
        <v>58112927</v>
      </c>
      <c r="C219" s="1012">
        <v>58112927</v>
      </c>
      <c r="D219" s="1012">
        <v>29056463.5</v>
      </c>
      <c r="E219" s="1012">
        <v>29056463.5</v>
      </c>
    </row>
    <row r="220" spans="1:5">
      <c r="A220" s="630" t="s">
        <v>4331</v>
      </c>
      <c r="B220" s="1012">
        <v>1440241158</v>
      </c>
      <c r="C220" s="1012">
        <v>1440241158</v>
      </c>
      <c r="D220" s="1012">
        <v>1440241158</v>
      </c>
      <c r="E220" s="1012">
        <v>1440241158</v>
      </c>
    </row>
    <row r="221" spans="1:5">
      <c r="A221" s="630" t="s">
        <v>3898</v>
      </c>
      <c r="B221" s="1012">
        <v>56224747</v>
      </c>
      <c r="C221" s="1012">
        <v>56224747</v>
      </c>
      <c r="D221" s="1012">
        <v>50602272.300000004</v>
      </c>
      <c r="E221" s="1012">
        <v>50602272.300000004</v>
      </c>
    </row>
    <row r="222" spans="1:5">
      <c r="A222" s="630" t="s">
        <v>3959</v>
      </c>
      <c r="B222" s="1012">
        <v>17486509</v>
      </c>
      <c r="C222" s="1012">
        <v>21514163.349999998</v>
      </c>
      <c r="D222" s="1012">
        <v>17211330.68</v>
      </c>
      <c r="E222" s="1012">
        <v>17211330.68</v>
      </c>
    </row>
    <row r="223" spans="1:5">
      <c r="A223" s="630" t="s">
        <v>3966</v>
      </c>
      <c r="B223" s="1012">
        <v>88163714.543599993</v>
      </c>
      <c r="C223" s="1012">
        <v>88163714.543599993</v>
      </c>
      <c r="D223" s="1012">
        <v>44081857.271799996</v>
      </c>
      <c r="E223" s="1012">
        <v>44081857.271799996</v>
      </c>
    </row>
    <row r="224" spans="1:5">
      <c r="A224" s="630" t="s">
        <v>3942</v>
      </c>
      <c r="B224" s="1012">
        <v>82296617</v>
      </c>
      <c r="C224" s="1012">
        <v>82296617</v>
      </c>
      <c r="D224" s="1012">
        <v>41148308.5</v>
      </c>
      <c r="E224" s="1012">
        <v>41148308.5</v>
      </c>
    </row>
    <row r="225" spans="1:5">
      <c r="A225" s="630" t="s">
        <v>3910</v>
      </c>
      <c r="B225" s="1012">
        <v>206354482</v>
      </c>
      <c r="C225" s="1012">
        <v>206354482</v>
      </c>
      <c r="D225" s="1012">
        <v>103177241</v>
      </c>
      <c r="E225" s="1012">
        <v>103177241</v>
      </c>
    </row>
    <row r="226" spans="1:5">
      <c r="A226" s="630" t="s">
        <v>3902</v>
      </c>
      <c r="B226" s="1012">
        <v>25527122</v>
      </c>
      <c r="C226" s="1012">
        <v>25527122</v>
      </c>
      <c r="D226" s="1012">
        <v>20421697.600000001</v>
      </c>
      <c r="E226" s="1012">
        <v>20421697.600000001</v>
      </c>
    </row>
    <row r="227" spans="1:5">
      <c r="A227" s="630" t="s">
        <v>3982</v>
      </c>
      <c r="B227" s="1012">
        <v>84319640</v>
      </c>
      <c r="C227" s="1012">
        <v>84319640</v>
      </c>
      <c r="D227" s="1012">
        <v>67455712</v>
      </c>
      <c r="E227" s="1012">
        <v>67455712</v>
      </c>
    </row>
    <row r="228" spans="1:5">
      <c r="A228" s="630" t="s">
        <v>3984</v>
      </c>
      <c r="B228" s="1012">
        <v>48003191</v>
      </c>
      <c r="C228" s="1012">
        <v>48003191</v>
      </c>
      <c r="D228" s="1012">
        <v>38402552.800000004</v>
      </c>
      <c r="E228" s="1012">
        <v>38402552.800000004</v>
      </c>
    </row>
    <row r="229" spans="1:5">
      <c r="A229" s="630" t="s">
        <v>4000</v>
      </c>
      <c r="B229" s="1012">
        <v>23470677</v>
      </c>
      <c r="C229" s="1012">
        <v>23470677</v>
      </c>
      <c r="D229" s="1012">
        <v>16429473.899999999</v>
      </c>
      <c r="E229" s="1012">
        <v>16429473.899999999</v>
      </c>
    </row>
    <row r="230" spans="1:5">
      <c r="A230" s="630" t="s">
        <v>3979</v>
      </c>
      <c r="B230" s="1012">
        <v>13012885</v>
      </c>
      <c r="C230" s="1012">
        <v>13012885</v>
      </c>
      <c r="D230" s="1012">
        <v>7807731</v>
      </c>
      <c r="E230" s="1012">
        <v>7807731</v>
      </c>
    </row>
    <row r="231" spans="1:5">
      <c r="A231" s="630" t="s">
        <v>3970</v>
      </c>
      <c r="B231" s="1012">
        <v>58354952</v>
      </c>
      <c r="C231" s="1012">
        <v>58354952</v>
      </c>
      <c r="D231" s="1012">
        <v>46683961.600000001</v>
      </c>
      <c r="E231" s="1012">
        <v>46683961.600000001</v>
      </c>
    </row>
    <row r="232" spans="1:5">
      <c r="A232" s="630" t="s">
        <v>3933</v>
      </c>
      <c r="B232" s="1012">
        <v>78418837</v>
      </c>
      <c r="C232" s="1012">
        <v>78418837</v>
      </c>
      <c r="D232" s="1012">
        <v>54893185.899999999</v>
      </c>
      <c r="E232" s="1012">
        <v>54893185.899999999</v>
      </c>
    </row>
    <row r="233" spans="1:5">
      <c r="A233" s="630" t="s">
        <v>3946</v>
      </c>
      <c r="B233" s="1012">
        <v>25856737</v>
      </c>
      <c r="C233" s="1012">
        <v>25856737</v>
      </c>
      <c r="D233" s="1012">
        <v>18099715.899999999</v>
      </c>
      <c r="E233" s="1012">
        <v>18099715.899999999</v>
      </c>
    </row>
    <row r="234" spans="1:5">
      <c r="A234" s="630" t="s">
        <v>3553</v>
      </c>
      <c r="B234" s="1012">
        <v>135152605</v>
      </c>
      <c r="C234" s="1012">
        <v>135152605</v>
      </c>
      <c r="D234" s="1012">
        <v>67576302.5</v>
      </c>
      <c r="E234" s="1012">
        <v>67576302.5</v>
      </c>
    </row>
    <row r="235" spans="1:5">
      <c r="A235" s="630" t="s">
        <v>3975</v>
      </c>
      <c r="B235" s="1012">
        <v>17486509</v>
      </c>
      <c r="C235" s="1012">
        <v>17486509</v>
      </c>
      <c r="D235" s="1012">
        <v>13989207.200000001</v>
      </c>
      <c r="E235" s="1012">
        <v>13989207.200000001</v>
      </c>
    </row>
    <row r="236" spans="1:5">
      <c r="A236" s="630" t="s">
        <v>3894</v>
      </c>
      <c r="B236" s="1012">
        <v>1651841</v>
      </c>
      <c r="C236" s="1012">
        <v>1651841</v>
      </c>
      <c r="D236" s="1012">
        <v>1321472.8</v>
      </c>
      <c r="E236" s="1012">
        <v>1321472.8</v>
      </c>
    </row>
    <row r="237" spans="1:5">
      <c r="A237" s="630" t="s">
        <v>271</v>
      </c>
      <c r="B237" s="1012">
        <v>2164680943</v>
      </c>
      <c r="C237" s="1012">
        <v>2164680943</v>
      </c>
      <c r="D237" s="1012">
        <v>2164680943</v>
      </c>
      <c r="E237" s="1012">
        <v>2164680943</v>
      </c>
    </row>
    <row r="238" spans="1:5">
      <c r="A238" s="630" t="s">
        <v>3965</v>
      </c>
      <c r="B238" s="1012">
        <v>48489546</v>
      </c>
      <c r="C238" s="1012">
        <v>48489546</v>
      </c>
      <c r="D238" s="1012">
        <v>33942682.199999996</v>
      </c>
      <c r="E238" s="1012">
        <v>33942682.199999996</v>
      </c>
    </row>
    <row r="239" spans="1:5">
      <c r="A239" s="630" t="s">
        <v>2062</v>
      </c>
      <c r="B239" s="1012">
        <v>48896763</v>
      </c>
      <c r="C239" s="1012">
        <v>48896763</v>
      </c>
      <c r="D239" s="1012">
        <v>19558705.199999999</v>
      </c>
      <c r="E239" s="1012">
        <v>19558705.199999999</v>
      </c>
    </row>
    <row r="240" spans="1:5">
      <c r="A240" s="630" t="s">
        <v>3953</v>
      </c>
      <c r="B240" s="1012">
        <v>9679853</v>
      </c>
      <c r="C240" s="1012">
        <v>9679853</v>
      </c>
      <c r="D240" s="1012">
        <v>6775897.0999999996</v>
      </c>
      <c r="E240" s="1012">
        <v>6775897.0999999996</v>
      </c>
    </row>
    <row r="241" spans="1:5">
      <c r="A241" s="630" t="s">
        <v>281</v>
      </c>
      <c r="B241" s="1012">
        <v>676036550</v>
      </c>
      <c r="C241" s="1012">
        <v>676036550</v>
      </c>
      <c r="D241" s="1012">
        <v>676036550</v>
      </c>
      <c r="E241" s="1012">
        <v>676036550</v>
      </c>
    </row>
    <row r="242" spans="1:5">
      <c r="A242" s="630" t="s">
        <v>3940</v>
      </c>
      <c r="B242" s="1012">
        <v>16705113</v>
      </c>
      <c r="C242" s="1012">
        <v>16705113</v>
      </c>
      <c r="D242" s="1012">
        <v>11693579.1</v>
      </c>
      <c r="E242" s="1012">
        <v>11693579.1</v>
      </c>
    </row>
    <row r="243" spans="1:5">
      <c r="A243" s="630" t="s">
        <v>3961</v>
      </c>
      <c r="B243" s="1012">
        <v>16645568</v>
      </c>
      <c r="C243" s="1012">
        <v>16645568</v>
      </c>
      <c r="D243" s="1012">
        <v>8322784</v>
      </c>
      <c r="E243" s="1012">
        <v>8322784</v>
      </c>
    </row>
    <row r="244" spans="1:5">
      <c r="A244" s="630" t="s">
        <v>3977</v>
      </c>
      <c r="B244" s="1012">
        <v>58321145</v>
      </c>
      <c r="C244" s="1012">
        <v>58321145</v>
      </c>
      <c r="D244" s="1012">
        <v>46656916</v>
      </c>
      <c r="E244" s="1012">
        <v>46656916</v>
      </c>
    </row>
    <row r="245" spans="1:5">
      <c r="A245" s="630" t="s">
        <v>266</v>
      </c>
      <c r="B245" s="1012">
        <v>3931439969</v>
      </c>
      <c r="C245" s="1012">
        <v>3931439969</v>
      </c>
      <c r="D245" s="1012">
        <v>3931439969</v>
      </c>
      <c r="E245" s="1012">
        <v>3931439969</v>
      </c>
    </row>
    <row r="246" spans="1:5">
      <c r="A246" s="629" t="s">
        <v>2469</v>
      </c>
      <c r="B246" s="1012">
        <v>37001385617.751999</v>
      </c>
      <c r="C246" s="1012">
        <v>35844542336.976395</v>
      </c>
      <c r="D246" s="1012">
        <v>29087193892.622124</v>
      </c>
      <c r="E246" s="1012">
        <v>34549398007.360077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A3F8-0AEE-4474-BC04-87A02BCB4950}">
  <dimension ref="A2:E482"/>
  <sheetViews>
    <sheetView workbookViewId="0">
      <selection activeCell="B4" sqref="B4:E482"/>
    </sheetView>
  </sheetViews>
  <sheetFormatPr baseColWidth="10" defaultRowHeight="14.5"/>
  <cols>
    <col min="1" max="1" width="52.26953125" bestFit="1" customWidth="1"/>
    <col min="2" max="2" width="15.1796875" style="4" bestFit="1" customWidth="1"/>
    <col min="3" max="3" width="14.54296875" style="4" bestFit="1" customWidth="1"/>
    <col min="4" max="4" width="15.1796875" style="4" bestFit="1" customWidth="1"/>
    <col min="5" max="5" width="14.54296875" style="4" bestFit="1" customWidth="1"/>
  </cols>
  <sheetData>
    <row r="2" spans="1:5">
      <c r="A2" s="119" t="s">
        <v>4336</v>
      </c>
    </row>
    <row r="3" spans="1:5" ht="29">
      <c r="A3" s="628" t="s">
        <v>2468</v>
      </c>
      <c r="B3" s="1010" t="s">
        <v>2470</v>
      </c>
      <c r="C3" s="1010" t="s">
        <v>2471</v>
      </c>
      <c r="D3" s="1010" t="s">
        <v>2472</v>
      </c>
      <c r="E3" s="1010" t="s">
        <v>2473</v>
      </c>
    </row>
    <row r="4" spans="1:5">
      <c r="A4" s="629" t="s">
        <v>4036</v>
      </c>
      <c r="B4" s="1012">
        <v>689791639</v>
      </c>
      <c r="C4" s="1012">
        <v>689791639</v>
      </c>
      <c r="D4" s="1012">
        <v>551833311.20000005</v>
      </c>
      <c r="E4" s="1012">
        <v>551833311.20000005</v>
      </c>
    </row>
    <row r="5" spans="1:5">
      <c r="A5" s="630" t="s">
        <v>105</v>
      </c>
      <c r="B5" s="1012">
        <v>689791639</v>
      </c>
      <c r="C5" s="1012">
        <v>689791639</v>
      </c>
      <c r="D5" s="1012">
        <v>551833311.20000005</v>
      </c>
      <c r="E5" s="1012">
        <v>551833311.20000005</v>
      </c>
    </row>
    <row r="6" spans="1:5">
      <c r="A6" s="629" t="s">
        <v>3384</v>
      </c>
      <c r="B6" s="1012">
        <v>10135139</v>
      </c>
      <c r="C6" s="1012">
        <v>10135139</v>
      </c>
      <c r="D6" s="1012">
        <v>6081083.3999999994</v>
      </c>
      <c r="E6" s="1012">
        <v>6081083.3999999994</v>
      </c>
    </row>
    <row r="7" spans="1:5">
      <c r="A7" s="630" t="s">
        <v>3074</v>
      </c>
      <c r="B7" s="1012">
        <v>10135139</v>
      </c>
      <c r="C7" s="1012">
        <v>10135139</v>
      </c>
      <c r="D7" s="1012">
        <v>6081083.3999999994</v>
      </c>
      <c r="E7" s="1012">
        <v>6081083.3999999994</v>
      </c>
    </row>
    <row r="8" spans="1:5">
      <c r="A8" s="629" t="s">
        <v>3642</v>
      </c>
      <c r="B8" s="1012">
        <v>15623245</v>
      </c>
      <c r="C8" s="1012">
        <v>15623245</v>
      </c>
      <c r="D8" s="1012">
        <v>6249298</v>
      </c>
      <c r="E8" s="1012">
        <v>6249298</v>
      </c>
    </row>
    <row r="9" spans="1:5">
      <c r="A9" s="630" t="s">
        <v>3074</v>
      </c>
      <c r="B9" s="1012">
        <v>15623245</v>
      </c>
      <c r="C9" s="1012">
        <v>15623245</v>
      </c>
      <c r="D9" s="1012">
        <v>6249298</v>
      </c>
      <c r="E9" s="1012">
        <v>6249298</v>
      </c>
    </row>
    <row r="10" spans="1:5">
      <c r="A10" s="629" t="s">
        <v>3989</v>
      </c>
      <c r="B10" s="1012">
        <v>57096806</v>
      </c>
      <c r="C10" s="1012">
        <v>57096806</v>
      </c>
      <c r="D10" s="1012">
        <v>45677444.800000004</v>
      </c>
      <c r="E10" s="1012">
        <v>45677444.800000004</v>
      </c>
    </row>
    <row r="11" spans="1:5">
      <c r="A11" s="630" t="s">
        <v>385</v>
      </c>
      <c r="B11" s="1012">
        <v>57096806</v>
      </c>
      <c r="C11" s="1012">
        <v>57096806</v>
      </c>
      <c r="D11" s="1012">
        <v>45677444.800000004</v>
      </c>
      <c r="E11" s="1012">
        <v>45677444.800000004</v>
      </c>
    </row>
    <row r="12" spans="1:5">
      <c r="A12" s="629" t="s">
        <v>3923</v>
      </c>
      <c r="B12" s="1012">
        <v>50777644</v>
      </c>
      <c r="C12" s="1012">
        <v>50777644</v>
      </c>
      <c r="D12" s="1012">
        <v>35544350.799999997</v>
      </c>
      <c r="E12" s="1012">
        <v>35544350.799999997</v>
      </c>
    </row>
    <row r="13" spans="1:5">
      <c r="A13" s="630" t="s">
        <v>385</v>
      </c>
      <c r="B13" s="1012">
        <v>50777644</v>
      </c>
      <c r="C13" s="1012">
        <v>50777644</v>
      </c>
      <c r="D13" s="1012">
        <v>35544350.799999997</v>
      </c>
      <c r="E13" s="1012">
        <v>35544350.799999997</v>
      </c>
    </row>
    <row r="14" spans="1:5">
      <c r="A14" s="629" t="s">
        <v>364</v>
      </c>
      <c r="B14" s="1012">
        <v>30302701</v>
      </c>
      <c r="C14" s="1012">
        <v>30302701</v>
      </c>
      <c r="D14" s="1012">
        <v>30302701</v>
      </c>
      <c r="E14" s="1012">
        <v>396098355.58019996</v>
      </c>
    </row>
    <row r="15" spans="1:5">
      <c r="A15" s="630" t="s">
        <v>289</v>
      </c>
      <c r="B15" s="1012"/>
      <c r="C15" s="1012"/>
      <c r="D15" s="1012"/>
      <c r="E15" s="1012">
        <v>61931930.115899995</v>
      </c>
    </row>
    <row r="16" spans="1:5">
      <c r="A16" s="630" t="s">
        <v>373</v>
      </c>
      <c r="B16" s="1012">
        <v>30302701</v>
      </c>
      <c r="C16" s="1012">
        <v>30302701</v>
      </c>
      <c r="D16" s="1012">
        <v>30302701</v>
      </c>
      <c r="E16" s="1012">
        <v>334166425.46429998</v>
      </c>
    </row>
    <row r="17" spans="1:5">
      <c r="A17" s="629" t="s">
        <v>3954</v>
      </c>
      <c r="B17" s="1012">
        <v>20535257</v>
      </c>
      <c r="C17" s="1012">
        <v>20535257</v>
      </c>
      <c r="D17" s="1012">
        <v>14374679.899999999</v>
      </c>
      <c r="E17" s="1012">
        <v>14374679.899999999</v>
      </c>
    </row>
    <row r="18" spans="1:5">
      <c r="A18" s="630" t="s">
        <v>385</v>
      </c>
      <c r="B18" s="1012">
        <v>20535257</v>
      </c>
      <c r="C18" s="1012">
        <v>20535257</v>
      </c>
      <c r="D18" s="1012">
        <v>14374679.899999999</v>
      </c>
      <c r="E18" s="1012">
        <v>14374679.899999999</v>
      </c>
    </row>
    <row r="19" spans="1:5">
      <c r="A19" s="629" t="s">
        <v>2694</v>
      </c>
      <c r="B19" s="1012">
        <v>315739860</v>
      </c>
      <c r="C19" s="1012">
        <v>315739860</v>
      </c>
      <c r="D19" s="1012">
        <v>189443916</v>
      </c>
      <c r="E19" s="1012">
        <v>189443916</v>
      </c>
    </row>
    <row r="20" spans="1:5">
      <c r="A20" s="630" t="s">
        <v>385</v>
      </c>
      <c r="B20" s="1012">
        <v>315739860</v>
      </c>
      <c r="C20" s="1012">
        <v>315739860</v>
      </c>
      <c r="D20" s="1012">
        <v>189443916</v>
      </c>
      <c r="E20" s="1012">
        <v>189443916</v>
      </c>
    </row>
    <row r="21" spans="1:5">
      <c r="A21" s="629" t="s">
        <v>3889</v>
      </c>
      <c r="B21" s="1012">
        <v>15119922</v>
      </c>
      <c r="C21" s="1012">
        <v>15119922</v>
      </c>
      <c r="D21" s="1012">
        <v>9071953.1999999993</v>
      </c>
      <c r="E21" s="1012">
        <v>9071953.1999999993</v>
      </c>
    </row>
    <row r="22" spans="1:5">
      <c r="A22" s="630" t="s">
        <v>3074</v>
      </c>
      <c r="B22" s="1012">
        <v>15119922</v>
      </c>
      <c r="C22" s="1012">
        <v>15119922</v>
      </c>
      <c r="D22" s="1012">
        <v>9071953.1999999993</v>
      </c>
      <c r="E22" s="1012">
        <v>9071953.1999999993</v>
      </c>
    </row>
    <row r="23" spans="1:5">
      <c r="A23" s="629" t="s">
        <v>3039</v>
      </c>
      <c r="B23" s="1012">
        <v>126657138</v>
      </c>
      <c r="C23" s="1012">
        <v>126657138</v>
      </c>
      <c r="D23" s="1012">
        <v>75994282.799999997</v>
      </c>
      <c r="E23" s="1012">
        <v>75994282.799999997</v>
      </c>
    </row>
    <row r="24" spans="1:5">
      <c r="A24" s="630" t="s">
        <v>385</v>
      </c>
      <c r="B24" s="1012">
        <v>126657138</v>
      </c>
      <c r="C24" s="1012">
        <v>126657138</v>
      </c>
      <c r="D24" s="1012">
        <v>75994282.799999997</v>
      </c>
      <c r="E24" s="1012">
        <v>75994282.799999997</v>
      </c>
    </row>
    <row r="25" spans="1:5">
      <c r="A25" s="629" t="s">
        <v>2626</v>
      </c>
      <c r="B25" s="1012">
        <v>107736556</v>
      </c>
      <c r="C25" s="1012">
        <v>5171355</v>
      </c>
      <c r="D25" s="1012">
        <v>5171355</v>
      </c>
      <c r="E25" s="1012">
        <v>38551148.414999999</v>
      </c>
    </row>
    <row r="26" spans="1:5">
      <c r="A26" s="630" t="s">
        <v>186</v>
      </c>
      <c r="B26" s="1012">
        <v>107736556</v>
      </c>
      <c r="C26" s="1012">
        <v>5171355</v>
      </c>
      <c r="D26" s="1012">
        <v>5171355</v>
      </c>
      <c r="E26" s="1012">
        <v>38551148.414999999</v>
      </c>
    </row>
    <row r="27" spans="1:5">
      <c r="A27" s="629" t="s">
        <v>4164</v>
      </c>
      <c r="B27" s="1012">
        <v>16000000</v>
      </c>
      <c r="C27" s="1012">
        <v>16000000</v>
      </c>
      <c r="D27" s="1012">
        <v>6400000</v>
      </c>
      <c r="E27" s="1012">
        <v>6400000</v>
      </c>
    </row>
    <row r="28" spans="1:5">
      <c r="A28" s="630" t="s">
        <v>3074</v>
      </c>
      <c r="B28" s="1012">
        <v>16000000</v>
      </c>
      <c r="C28" s="1012">
        <v>16000000</v>
      </c>
      <c r="D28" s="1012">
        <v>6400000</v>
      </c>
      <c r="E28" s="1012">
        <v>6400000</v>
      </c>
    </row>
    <row r="29" spans="1:5">
      <c r="A29" s="629" t="s">
        <v>163</v>
      </c>
      <c r="B29" s="1012">
        <v>1707087726</v>
      </c>
      <c r="C29" s="1012">
        <v>1634770922</v>
      </c>
      <c r="D29" s="1012">
        <v>1634770922</v>
      </c>
      <c r="E29" s="1012">
        <v>5541607532.5</v>
      </c>
    </row>
    <row r="30" spans="1:5">
      <c r="A30" s="630" t="s">
        <v>155</v>
      </c>
      <c r="B30" s="1012">
        <v>1707087726</v>
      </c>
      <c r="C30" s="1012">
        <v>1634770922</v>
      </c>
      <c r="D30" s="1012">
        <v>1634770922</v>
      </c>
      <c r="E30" s="1012">
        <v>5541607532.5</v>
      </c>
    </row>
    <row r="31" spans="1:5">
      <c r="A31" s="629" t="s">
        <v>2773</v>
      </c>
      <c r="B31" s="1012">
        <v>487292388</v>
      </c>
      <c r="C31" s="1012">
        <v>487292388</v>
      </c>
      <c r="D31" s="1012">
        <v>389833910.40000004</v>
      </c>
      <c r="E31" s="1012">
        <v>389833910.40000004</v>
      </c>
    </row>
    <row r="32" spans="1:5">
      <c r="A32" s="630" t="s">
        <v>99</v>
      </c>
      <c r="B32" s="1012">
        <v>487292388</v>
      </c>
      <c r="C32" s="1012">
        <v>487292388</v>
      </c>
      <c r="D32" s="1012">
        <v>389833910.40000004</v>
      </c>
      <c r="E32" s="1012">
        <v>389833910.40000004</v>
      </c>
    </row>
    <row r="33" spans="1:5">
      <c r="A33" s="629" t="s">
        <v>3936</v>
      </c>
      <c r="B33" s="1012">
        <v>86835165</v>
      </c>
      <c r="C33" s="1012">
        <v>86835165</v>
      </c>
      <c r="D33" s="1012">
        <v>60784615.499999993</v>
      </c>
      <c r="E33" s="1012">
        <v>60784615.499999993</v>
      </c>
    </row>
    <row r="34" spans="1:5">
      <c r="A34" s="630" t="s">
        <v>385</v>
      </c>
      <c r="B34" s="1012">
        <v>86835165</v>
      </c>
      <c r="C34" s="1012">
        <v>86835165</v>
      </c>
      <c r="D34" s="1012">
        <v>60784615.499999993</v>
      </c>
      <c r="E34" s="1012">
        <v>60784615.499999993</v>
      </c>
    </row>
    <row r="35" spans="1:5">
      <c r="A35" s="629" t="s">
        <v>3903</v>
      </c>
      <c r="B35" s="1012">
        <v>209446641</v>
      </c>
      <c r="C35" s="1012">
        <v>209446641</v>
      </c>
      <c r="D35" s="1012">
        <v>125667984.59999999</v>
      </c>
      <c r="E35" s="1012">
        <v>125667984.59999999</v>
      </c>
    </row>
    <row r="36" spans="1:5">
      <c r="A36" s="630" t="s">
        <v>385</v>
      </c>
      <c r="B36" s="1012">
        <v>209446641</v>
      </c>
      <c r="C36" s="1012">
        <v>209446641</v>
      </c>
      <c r="D36" s="1012">
        <v>125667984.59999999</v>
      </c>
      <c r="E36" s="1012">
        <v>125667984.59999999</v>
      </c>
    </row>
    <row r="37" spans="1:5">
      <c r="A37" s="629" t="s">
        <v>2695</v>
      </c>
      <c r="B37" s="1012">
        <v>48173377</v>
      </c>
      <c r="C37" s="1012">
        <v>48173377</v>
      </c>
      <c r="D37" s="1012">
        <v>24086688.5</v>
      </c>
      <c r="E37" s="1012">
        <v>24086688.5</v>
      </c>
    </row>
    <row r="38" spans="1:5">
      <c r="A38" s="630" t="s">
        <v>385</v>
      </c>
      <c r="B38" s="1012">
        <v>48173377</v>
      </c>
      <c r="C38" s="1012">
        <v>48173377</v>
      </c>
      <c r="D38" s="1012">
        <v>24086688.5</v>
      </c>
      <c r="E38" s="1012">
        <v>24086688.5</v>
      </c>
    </row>
    <row r="39" spans="1:5">
      <c r="A39" s="629" t="s">
        <v>3960</v>
      </c>
      <c r="B39" s="1012">
        <v>78083075</v>
      </c>
      <c r="C39" s="1012">
        <v>78083075</v>
      </c>
      <c r="D39" s="1012">
        <v>54658152.5</v>
      </c>
      <c r="E39" s="1012">
        <v>54658152.5</v>
      </c>
    </row>
    <row r="40" spans="1:5">
      <c r="A40" s="630" t="s">
        <v>385</v>
      </c>
      <c r="B40" s="1012">
        <v>78083075</v>
      </c>
      <c r="C40" s="1012">
        <v>78083075</v>
      </c>
      <c r="D40" s="1012">
        <v>54658152.5</v>
      </c>
      <c r="E40" s="1012">
        <v>54658152.5</v>
      </c>
    </row>
    <row r="41" spans="1:5">
      <c r="A41" s="629" t="s">
        <v>3962</v>
      </c>
      <c r="B41" s="1012">
        <v>119555428</v>
      </c>
      <c r="C41" s="1012">
        <v>119555428</v>
      </c>
      <c r="D41" s="1012">
        <v>71733256.799999997</v>
      </c>
      <c r="E41" s="1012">
        <v>71733256.799999997</v>
      </c>
    </row>
    <row r="42" spans="1:5">
      <c r="A42" s="630" t="s">
        <v>385</v>
      </c>
      <c r="B42" s="1012">
        <v>119555428</v>
      </c>
      <c r="C42" s="1012">
        <v>119555428</v>
      </c>
      <c r="D42" s="1012">
        <v>71733256.799999997</v>
      </c>
      <c r="E42" s="1012">
        <v>71733256.799999997</v>
      </c>
    </row>
    <row r="43" spans="1:5">
      <c r="A43" s="629" t="s">
        <v>4003</v>
      </c>
      <c r="B43" s="1012">
        <v>72872235</v>
      </c>
      <c r="C43" s="1012">
        <v>72872235</v>
      </c>
      <c r="D43" s="1012">
        <v>43723341</v>
      </c>
      <c r="E43" s="1012">
        <v>43723341</v>
      </c>
    </row>
    <row r="44" spans="1:5">
      <c r="A44" s="630" t="s">
        <v>385</v>
      </c>
      <c r="B44" s="1012">
        <v>72872235</v>
      </c>
      <c r="C44" s="1012">
        <v>72872235</v>
      </c>
      <c r="D44" s="1012">
        <v>43723341</v>
      </c>
      <c r="E44" s="1012">
        <v>43723341</v>
      </c>
    </row>
    <row r="45" spans="1:5">
      <c r="A45" s="629" t="s">
        <v>3967</v>
      </c>
      <c r="B45" s="1012">
        <v>185968665</v>
      </c>
      <c r="C45" s="1012">
        <v>185968665</v>
      </c>
      <c r="D45" s="1012">
        <v>83685899.25</v>
      </c>
      <c r="E45" s="1012">
        <v>83685899.25</v>
      </c>
    </row>
    <row r="46" spans="1:5">
      <c r="A46" s="630" t="s">
        <v>385</v>
      </c>
      <c r="B46" s="1012">
        <v>185968665</v>
      </c>
      <c r="C46" s="1012">
        <v>185968665</v>
      </c>
      <c r="D46" s="1012">
        <v>83685899.25</v>
      </c>
      <c r="E46" s="1012">
        <v>83685899.25</v>
      </c>
    </row>
    <row r="47" spans="1:5">
      <c r="A47" s="629" t="s">
        <v>2598</v>
      </c>
      <c r="B47" s="1012">
        <v>19090869</v>
      </c>
      <c r="C47" s="1012">
        <v>19090869</v>
      </c>
      <c r="D47" s="1012">
        <v>15272695.200000001</v>
      </c>
      <c r="E47" s="1012">
        <v>15272695.200000001</v>
      </c>
    </row>
    <row r="48" spans="1:5">
      <c r="A48" s="630" t="s">
        <v>99</v>
      </c>
      <c r="B48" s="1012">
        <v>19090869</v>
      </c>
      <c r="C48" s="1012">
        <v>19090869</v>
      </c>
      <c r="D48" s="1012">
        <v>15272695.200000001</v>
      </c>
      <c r="E48" s="1012">
        <v>15272695.200000001</v>
      </c>
    </row>
    <row r="49" spans="1:5">
      <c r="A49" s="629" t="s">
        <v>3890</v>
      </c>
      <c r="B49" s="1012">
        <v>7112647</v>
      </c>
      <c r="C49" s="1012">
        <v>7112647</v>
      </c>
      <c r="D49" s="1012">
        <v>4267588.2</v>
      </c>
      <c r="E49" s="1012">
        <v>4267588.2</v>
      </c>
    </row>
    <row r="50" spans="1:5">
      <c r="A50" s="630" t="s">
        <v>3074</v>
      </c>
      <c r="B50" s="1012">
        <v>7112647</v>
      </c>
      <c r="C50" s="1012">
        <v>7112647</v>
      </c>
      <c r="D50" s="1012">
        <v>4267588.2</v>
      </c>
      <c r="E50" s="1012">
        <v>4267588.2</v>
      </c>
    </row>
    <row r="51" spans="1:5">
      <c r="A51" s="629" t="s">
        <v>4007</v>
      </c>
      <c r="B51" s="1012">
        <v>89943075</v>
      </c>
      <c r="C51" s="1012">
        <v>89943075</v>
      </c>
      <c r="D51" s="1012">
        <v>62960152.499999993</v>
      </c>
      <c r="E51" s="1012">
        <v>62960152.499999993</v>
      </c>
    </row>
    <row r="52" spans="1:5">
      <c r="A52" s="630" t="s">
        <v>385</v>
      </c>
      <c r="B52" s="1012">
        <v>89943075</v>
      </c>
      <c r="C52" s="1012">
        <v>89943075</v>
      </c>
      <c r="D52" s="1012">
        <v>62960152.499999993</v>
      </c>
      <c r="E52" s="1012">
        <v>62960152.499999993</v>
      </c>
    </row>
    <row r="53" spans="1:5">
      <c r="A53" s="629" t="s">
        <v>3914</v>
      </c>
      <c r="B53" s="1012">
        <v>59612715</v>
      </c>
      <c r="C53" s="1012">
        <v>59612715</v>
      </c>
      <c r="D53" s="1012">
        <v>29806357.5</v>
      </c>
      <c r="E53" s="1012">
        <v>29806357.5</v>
      </c>
    </row>
    <row r="54" spans="1:5">
      <c r="A54" s="630" t="s">
        <v>385</v>
      </c>
      <c r="B54" s="1012">
        <v>59612715</v>
      </c>
      <c r="C54" s="1012">
        <v>59612715</v>
      </c>
      <c r="D54" s="1012">
        <v>29806357.5</v>
      </c>
      <c r="E54" s="1012">
        <v>29806357.5</v>
      </c>
    </row>
    <row r="55" spans="1:5">
      <c r="A55" s="629" t="s">
        <v>3594</v>
      </c>
      <c r="B55" s="1012">
        <v>42078621</v>
      </c>
      <c r="C55" s="1012">
        <v>42078621</v>
      </c>
      <c r="D55" s="1012">
        <v>13293669.350000001</v>
      </c>
      <c r="E55" s="1012">
        <v>13293669.350000001</v>
      </c>
    </row>
    <row r="56" spans="1:5">
      <c r="A56" s="630" t="s">
        <v>3074</v>
      </c>
      <c r="B56" s="1012">
        <v>8390135</v>
      </c>
      <c r="C56" s="1012">
        <v>8390135</v>
      </c>
      <c r="D56" s="1012">
        <v>5034081</v>
      </c>
      <c r="E56" s="1012">
        <v>5034081</v>
      </c>
    </row>
    <row r="57" spans="1:5">
      <c r="A57" s="630" t="s">
        <v>186</v>
      </c>
      <c r="B57" s="1012">
        <v>33688486</v>
      </c>
      <c r="C57" s="1012">
        <v>33688486</v>
      </c>
      <c r="D57" s="1012">
        <v>8259588.3500000006</v>
      </c>
      <c r="E57" s="1012">
        <v>8259588.3500000006</v>
      </c>
    </row>
    <row r="58" spans="1:5">
      <c r="A58" s="629" t="s">
        <v>3930</v>
      </c>
      <c r="B58" s="1012">
        <v>15654801</v>
      </c>
      <c r="C58" s="1012">
        <v>15654801</v>
      </c>
      <c r="D58" s="1012">
        <v>10958360.699999999</v>
      </c>
      <c r="E58" s="1012">
        <v>10958360.699999999</v>
      </c>
    </row>
    <row r="59" spans="1:5">
      <c r="A59" s="630" t="s">
        <v>385</v>
      </c>
      <c r="B59" s="1012">
        <v>15654801</v>
      </c>
      <c r="C59" s="1012">
        <v>15654801</v>
      </c>
      <c r="D59" s="1012">
        <v>10958360.699999999</v>
      </c>
      <c r="E59" s="1012">
        <v>10958360.699999999</v>
      </c>
    </row>
    <row r="60" spans="1:5">
      <c r="A60" s="629" t="s">
        <v>4188</v>
      </c>
      <c r="B60" s="1012">
        <v>11187614</v>
      </c>
      <c r="C60" s="1012">
        <v>11187614</v>
      </c>
      <c r="D60" s="1012">
        <v>6712568.3999999994</v>
      </c>
      <c r="E60" s="1012">
        <v>6712568.3999999994</v>
      </c>
    </row>
    <row r="61" spans="1:5">
      <c r="A61" s="630" t="s">
        <v>3074</v>
      </c>
      <c r="B61" s="1012">
        <v>11187614</v>
      </c>
      <c r="C61" s="1012">
        <v>11187614</v>
      </c>
      <c r="D61" s="1012">
        <v>6712568.3999999994</v>
      </c>
      <c r="E61" s="1012">
        <v>6712568.3999999994</v>
      </c>
    </row>
    <row r="62" spans="1:5">
      <c r="A62" s="629" t="s">
        <v>3644</v>
      </c>
      <c r="B62" s="1012">
        <v>2697977</v>
      </c>
      <c r="C62" s="1012">
        <v>2697977</v>
      </c>
      <c r="D62" s="1012">
        <v>1618786.2</v>
      </c>
      <c r="E62" s="1012">
        <v>1618786.2</v>
      </c>
    </row>
    <row r="63" spans="1:5">
      <c r="A63" s="630" t="s">
        <v>3074</v>
      </c>
      <c r="B63" s="1012">
        <v>2697977</v>
      </c>
      <c r="C63" s="1012">
        <v>2697977</v>
      </c>
      <c r="D63" s="1012">
        <v>1618786.2</v>
      </c>
      <c r="E63" s="1012">
        <v>1618786.2</v>
      </c>
    </row>
    <row r="64" spans="1:5">
      <c r="A64" s="629" t="s">
        <v>3943</v>
      </c>
      <c r="B64" s="1012">
        <v>29884727</v>
      </c>
      <c r="C64" s="1012">
        <v>29884727</v>
      </c>
      <c r="D64" s="1012">
        <v>16436599.850000001</v>
      </c>
      <c r="E64" s="1012">
        <v>16436599.850000001</v>
      </c>
    </row>
    <row r="65" spans="1:5">
      <c r="A65" s="630" t="s">
        <v>385</v>
      </c>
      <c r="B65" s="1012">
        <v>29884727</v>
      </c>
      <c r="C65" s="1012">
        <v>29884727</v>
      </c>
      <c r="D65" s="1012">
        <v>16436599.850000001</v>
      </c>
      <c r="E65" s="1012">
        <v>16436599.850000001</v>
      </c>
    </row>
    <row r="66" spans="1:5">
      <c r="A66" s="629" t="s">
        <v>4189</v>
      </c>
      <c r="B66" s="1012">
        <v>20127202</v>
      </c>
      <c r="C66" s="1012">
        <v>20127202</v>
      </c>
      <c r="D66" s="1012">
        <v>12076321.199999999</v>
      </c>
      <c r="E66" s="1012">
        <v>12076321.199999999</v>
      </c>
    </row>
    <row r="67" spans="1:5">
      <c r="A67" s="630" t="s">
        <v>3074</v>
      </c>
      <c r="B67" s="1012">
        <v>20127202</v>
      </c>
      <c r="C67" s="1012">
        <v>20127202</v>
      </c>
      <c r="D67" s="1012">
        <v>12076321.199999999</v>
      </c>
      <c r="E67" s="1012">
        <v>12076321.199999999</v>
      </c>
    </row>
    <row r="68" spans="1:5">
      <c r="A68" s="629" t="s">
        <v>4169</v>
      </c>
      <c r="B68" s="1012">
        <v>5000000</v>
      </c>
      <c r="C68" s="1012">
        <v>5000000</v>
      </c>
      <c r="D68" s="1012">
        <v>3000000</v>
      </c>
      <c r="E68" s="1012">
        <v>3000000</v>
      </c>
    </row>
    <row r="69" spans="1:5">
      <c r="A69" s="630" t="s">
        <v>3074</v>
      </c>
      <c r="B69" s="1012">
        <v>5000000</v>
      </c>
      <c r="C69" s="1012">
        <v>5000000</v>
      </c>
      <c r="D69" s="1012">
        <v>3000000</v>
      </c>
      <c r="E69" s="1012">
        <v>3000000</v>
      </c>
    </row>
    <row r="70" spans="1:5">
      <c r="A70" s="629" t="s">
        <v>3077</v>
      </c>
      <c r="B70" s="1012">
        <v>27832794</v>
      </c>
      <c r="C70" s="1012">
        <v>13800000</v>
      </c>
      <c r="D70" s="1012">
        <v>5520000</v>
      </c>
      <c r="E70" s="1012">
        <v>5520000</v>
      </c>
    </row>
    <row r="71" spans="1:5">
      <c r="A71" s="630" t="s">
        <v>3074</v>
      </c>
      <c r="B71" s="1012">
        <v>27832794</v>
      </c>
      <c r="C71" s="1012">
        <v>13800000</v>
      </c>
      <c r="D71" s="1012">
        <v>5520000</v>
      </c>
      <c r="E71" s="1012">
        <v>5520000</v>
      </c>
    </row>
    <row r="72" spans="1:5">
      <c r="A72" s="629" t="s">
        <v>3921</v>
      </c>
      <c r="B72" s="1012">
        <v>123635554.10779999</v>
      </c>
      <c r="C72" s="1012">
        <v>123635554.10779999</v>
      </c>
      <c r="D72" s="1012">
        <v>68219292.664680004</v>
      </c>
      <c r="E72" s="1012">
        <v>68219292.664680004</v>
      </c>
    </row>
    <row r="73" spans="1:5">
      <c r="A73" s="630" t="s">
        <v>385</v>
      </c>
      <c r="B73" s="1012">
        <v>123635554.10779999</v>
      </c>
      <c r="C73" s="1012">
        <v>123635554.10779999</v>
      </c>
      <c r="D73" s="1012">
        <v>68219292.664680004</v>
      </c>
      <c r="E73" s="1012">
        <v>68219292.664680004</v>
      </c>
    </row>
    <row r="74" spans="1:5">
      <c r="A74" s="629" t="s">
        <v>3951</v>
      </c>
      <c r="B74" s="1012">
        <v>14394350</v>
      </c>
      <c r="C74" s="1012">
        <v>14394350</v>
      </c>
      <c r="D74" s="1012">
        <v>10076045</v>
      </c>
      <c r="E74" s="1012">
        <v>10076045</v>
      </c>
    </row>
    <row r="75" spans="1:5">
      <c r="A75" s="630" t="s">
        <v>385</v>
      </c>
      <c r="B75" s="1012">
        <v>14394350</v>
      </c>
      <c r="C75" s="1012">
        <v>14394350</v>
      </c>
      <c r="D75" s="1012">
        <v>10076045</v>
      </c>
      <c r="E75" s="1012">
        <v>10076045</v>
      </c>
    </row>
    <row r="76" spans="1:5">
      <c r="A76" s="629" t="s">
        <v>3912</v>
      </c>
      <c r="B76" s="1012">
        <v>97543818</v>
      </c>
      <c r="C76" s="1012">
        <v>97543818</v>
      </c>
      <c r="D76" s="1012">
        <v>68280672.599999994</v>
      </c>
      <c r="E76" s="1012">
        <v>68280672.599999994</v>
      </c>
    </row>
    <row r="77" spans="1:5">
      <c r="A77" s="630" t="s">
        <v>385</v>
      </c>
      <c r="B77" s="1012">
        <v>97543818</v>
      </c>
      <c r="C77" s="1012">
        <v>97543818</v>
      </c>
      <c r="D77" s="1012">
        <v>68280672.599999994</v>
      </c>
      <c r="E77" s="1012">
        <v>68280672.599999994</v>
      </c>
    </row>
    <row r="78" spans="1:5">
      <c r="A78" s="629" t="s">
        <v>79</v>
      </c>
      <c r="B78" s="1012">
        <v>213150454</v>
      </c>
      <c r="C78" s="1012">
        <v>213150454</v>
      </c>
      <c r="D78" s="1012">
        <v>191835408.59999999</v>
      </c>
      <c r="E78" s="1012">
        <v>191835408.59999999</v>
      </c>
    </row>
    <row r="79" spans="1:5">
      <c r="A79" s="630" t="s">
        <v>72</v>
      </c>
      <c r="B79" s="1012">
        <v>213150454</v>
      </c>
      <c r="C79" s="1012">
        <v>213150454</v>
      </c>
      <c r="D79" s="1012">
        <v>191835408.59999999</v>
      </c>
      <c r="E79" s="1012">
        <v>191835408.59999999</v>
      </c>
    </row>
    <row r="80" spans="1:5">
      <c r="A80" s="629" t="s">
        <v>4182</v>
      </c>
      <c r="B80" s="1012">
        <v>35216188</v>
      </c>
      <c r="C80" s="1012">
        <v>35216188</v>
      </c>
      <c r="D80" s="1012">
        <v>21129712.800000001</v>
      </c>
      <c r="E80" s="1012">
        <v>21129712.800000001</v>
      </c>
    </row>
    <row r="81" spans="1:5">
      <c r="A81" s="630" t="s">
        <v>3074</v>
      </c>
      <c r="B81" s="1012">
        <v>35216188</v>
      </c>
      <c r="C81" s="1012">
        <v>35216188</v>
      </c>
      <c r="D81" s="1012">
        <v>21129712.800000001</v>
      </c>
      <c r="E81" s="1012">
        <v>21129712.800000001</v>
      </c>
    </row>
    <row r="82" spans="1:5">
      <c r="A82" s="629" t="s">
        <v>3901</v>
      </c>
      <c r="B82" s="1012">
        <v>29556265</v>
      </c>
      <c r="C82" s="1012">
        <v>29556265</v>
      </c>
      <c r="D82" s="1012">
        <v>20689385.5</v>
      </c>
      <c r="E82" s="1012">
        <v>20689385.5</v>
      </c>
    </row>
    <row r="83" spans="1:5">
      <c r="A83" s="630" t="s">
        <v>385</v>
      </c>
      <c r="B83" s="1012">
        <v>29556265</v>
      </c>
      <c r="C83" s="1012">
        <v>29556265</v>
      </c>
      <c r="D83" s="1012">
        <v>20689385.5</v>
      </c>
      <c r="E83" s="1012">
        <v>20689385.5</v>
      </c>
    </row>
    <row r="84" spans="1:5">
      <c r="A84" s="629" t="s">
        <v>187</v>
      </c>
      <c r="B84" s="1012">
        <v>306810735</v>
      </c>
      <c r="C84" s="1012">
        <v>303754633</v>
      </c>
      <c r="D84" s="1012">
        <v>40163384.549000002</v>
      </c>
      <c r="E84" s="1012">
        <v>54844124.549000002</v>
      </c>
    </row>
    <row r="85" spans="1:5">
      <c r="A85" s="630" t="s">
        <v>3333</v>
      </c>
      <c r="B85" s="1012">
        <v>2570000</v>
      </c>
      <c r="C85" s="1012">
        <v>2570000</v>
      </c>
      <c r="D85" s="1012">
        <v>2570000</v>
      </c>
      <c r="E85" s="1012">
        <v>17250740</v>
      </c>
    </row>
    <row r="86" spans="1:5">
      <c r="A86" s="630" t="s">
        <v>3074</v>
      </c>
      <c r="B86" s="1012">
        <v>33275487</v>
      </c>
      <c r="C86" s="1012">
        <v>33275487</v>
      </c>
      <c r="D86" s="1012">
        <v>13310194.800000001</v>
      </c>
      <c r="E86" s="1012">
        <v>13310194.800000001</v>
      </c>
    </row>
    <row r="87" spans="1:5">
      <c r="A87" s="630" t="s">
        <v>186</v>
      </c>
      <c r="B87" s="1012">
        <v>270965248</v>
      </c>
      <c r="C87" s="1012">
        <v>267909146</v>
      </c>
      <c r="D87" s="1012">
        <v>24283189.749000002</v>
      </c>
      <c r="E87" s="1012">
        <v>24283189.749000002</v>
      </c>
    </row>
    <row r="88" spans="1:5">
      <c r="A88" s="629" t="s">
        <v>3915</v>
      </c>
      <c r="B88" s="1012">
        <v>6538905</v>
      </c>
      <c r="C88" s="1012">
        <v>6538905</v>
      </c>
      <c r="D88" s="1012">
        <v>3923343</v>
      </c>
      <c r="E88" s="1012">
        <v>3923343</v>
      </c>
    </row>
    <row r="89" spans="1:5">
      <c r="A89" s="630" t="s">
        <v>385</v>
      </c>
      <c r="B89" s="1012">
        <v>6538905</v>
      </c>
      <c r="C89" s="1012">
        <v>6538905</v>
      </c>
      <c r="D89" s="1012">
        <v>3923343</v>
      </c>
      <c r="E89" s="1012">
        <v>3923343</v>
      </c>
    </row>
    <row r="90" spans="1:5">
      <c r="A90" s="629" t="s">
        <v>3950</v>
      </c>
      <c r="B90" s="1012">
        <v>44614839</v>
      </c>
      <c r="C90" s="1012">
        <v>44614839</v>
      </c>
      <c r="D90" s="1012">
        <v>35691871.200000003</v>
      </c>
      <c r="E90" s="1012">
        <v>35691871.200000003</v>
      </c>
    </row>
    <row r="91" spans="1:5">
      <c r="A91" s="630" t="s">
        <v>385</v>
      </c>
      <c r="B91" s="1012">
        <v>44614839</v>
      </c>
      <c r="C91" s="1012">
        <v>44614839</v>
      </c>
      <c r="D91" s="1012">
        <v>35691871.200000003</v>
      </c>
      <c r="E91" s="1012">
        <v>35691871.200000003</v>
      </c>
    </row>
    <row r="92" spans="1:5">
      <c r="A92" s="629" t="s">
        <v>3552</v>
      </c>
      <c r="B92" s="1012">
        <v>42042457</v>
      </c>
      <c r="C92" s="1012">
        <v>42042457</v>
      </c>
      <c r="D92" s="1012">
        <v>29429719.899999999</v>
      </c>
      <c r="E92" s="1012">
        <v>29429719.899999999</v>
      </c>
    </row>
    <row r="93" spans="1:5">
      <c r="A93" s="630" t="s">
        <v>385</v>
      </c>
      <c r="B93" s="1012">
        <v>42042457</v>
      </c>
      <c r="C93" s="1012">
        <v>42042457</v>
      </c>
      <c r="D93" s="1012">
        <v>29429719.899999999</v>
      </c>
      <c r="E93" s="1012">
        <v>29429719.899999999</v>
      </c>
    </row>
    <row r="94" spans="1:5">
      <c r="A94" s="629" t="s">
        <v>345</v>
      </c>
      <c r="B94" s="1012">
        <v>18186461</v>
      </c>
      <c r="C94" s="1012">
        <v>18186461</v>
      </c>
      <c r="D94" s="1012">
        <v>12730522.699999999</v>
      </c>
      <c r="E94" s="1012">
        <v>12730522.699999999</v>
      </c>
    </row>
    <row r="95" spans="1:5">
      <c r="A95" s="630" t="s">
        <v>385</v>
      </c>
      <c r="B95" s="1012">
        <v>18186461</v>
      </c>
      <c r="C95" s="1012">
        <v>18186461</v>
      </c>
      <c r="D95" s="1012">
        <v>12730522.699999999</v>
      </c>
      <c r="E95" s="1012">
        <v>12730522.699999999</v>
      </c>
    </row>
    <row r="96" spans="1:5">
      <c r="A96" s="629" t="s">
        <v>3947</v>
      </c>
      <c r="B96" s="1012">
        <v>10611884.7664</v>
      </c>
      <c r="C96" s="1012">
        <v>10611884.7664</v>
      </c>
      <c r="D96" s="1012">
        <v>7428319.3364799991</v>
      </c>
      <c r="E96" s="1012">
        <v>7428319.3364799991</v>
      </c>
    </row>
    <row r="97" spans="1:5">
      <c r="A97" s="630" t="s">
        <v>385</v>
      </c>
      <c r="B97" s="1012">
        <v>10611884.7664</v>
      </c>
      <c r="C97" s="1012">
        <v>10611884.7664</v>
      </c>
      <c r="D97" s="1012">
        <v>7428319.3364799991</v>
      </c>
      <c r="E97" s="1012">
        <v>7428319.3364799991</v>
      </c>
    </row>
    <row r="98" spans="1:5">
      <c r="A98" s="629" t="s">
        <v>3991</v>
      </c>
      <c r="B98" s="1012">
        <v>10011774</v>
      </c>
      <c r="C98" s="1012">
        <v>10011774</v>
      </c>
      <c r="D98" s="1012">
        <v>6007064.3999999994</v>
      </c>
      <c r="E98" s="1012">
        <v>6007064.3999999994</v>
      </c>
    </row>
    <row r="99" spans="1:5">
      <c r="A99" s="630" t="s">
        <v>385</v>
      </c>
      <c r="B99" s="1012">
        <v>10011774</v>
      </c>
      <c r="C99" s="1012">
        <v>10011774</v>
      </c>
      <c r="D99" s="1012">
        <v>6007064.3999999994</v>
      </c>
      <c r="E99" s="1012">
        <v>6007064.3999999994</v>
      </c>
    </row>
    <row r="100" spans="1:5">
      <c r="A100" s="629" t="s">
        <v>4172</v>
      </c>
      <c r="B100" s="1012">
        <v>31227193</v>
      </c>
      <c r="C100" s="1012">
        <v>31227193</v>
      </c>
      <c r="D100" s="1012">
        <v>12490877.200000001</v>
      </c>
      <c r="E100" s="1012">
        <v>12490877.200000001</v>
      </c>
    </row>
    <row r="101" spans="1:5">
      <c r="A101" s="630" t="s">
        <v>3074</v>
      </c>
      <c r="B101" s="1012">
        <v>31227193</v>
      </c>
      <c r="C101" s="1012">
        <v>31227193</v>
      </c>
      <c r="D101" s="1012">
        <v>12490877.200000001</v>
      </c>
      <c r="E101" s="1012">
        <v>12490877.200000001</v>
      </c>
    </row>
    <row r="102" spans="1:5">
      <c r="A102" s="629" t="s">
        <v>131</v>
      </c>
      <c r="B102" s="1012">
        <v>496060000</v>
      </c>
      <c r="C102" s="1012">
        <v>496060000</v>
      </c>
      <c r="D102" s="1012">
        <v>396848000</v>
      </c>
      <c r="E102" s="1012">
        <v>396848000</v>
      </c>
    </row>
    <row r="103" spans="1:5">
      <c r="A103" s="630" t="s">
        <v>99</v>
      </c>
      <c r="B103" s="1012">
        <v>496060000</v>
      </c>
      <c r="C103" s="1012">
        <v>496060000</v>
      </c>
      <c r="D103" s="1012">
        <v>396848000</v>
      </c>
      <c r="E103" s="1012">
        <v>396848000</v>
      </c>
    </row>
    <row r="104" spans="1:5">
      <c r="A104" s="629" t="s">
        <v>3957</v>
      </c>
      <c r="B104" s="1012">
        <v>48648591</v>
      </c>
      <c r="C104" s="1012">
        <v>48648591</v>
      </c>
      <c r="D104" s="1012">
        <v>24324295.5</v>
      </c>
      <c r="E104" s="1012">
        <v>24324295.5</v>
      </c>
    </row>
    <row r="105" spans="1:5">
      <c r="A105" s="630" t="s">
        <v>385</v>
      </c>
      <c r="B105" s="1012">
        <v>48648591</v>
      </c>
      <c r="C105" s="1012">
        <v>48648591</v>
      </c>
      <c r="D105" s="1012">
        <v>24324295.5</v>
      </c>
      <c r="E105" s="1012">
        <v>24324295.5</v>
      </c>
    </row>
    <row r="106" spans="1:5">
      <c r="A106" s="629" t="s">
        <v>3551</v>
      </c>
      <c r="B106" s="1012">
        <v>57928911</v>
      </c>
      <c r="C106" s="1012">
        <v>57928911</v>
      </c>
      <c r="D106" s="1012">
        <v>28964455.5</v>
      </c>
      <c r="E106" s="1012">
        <v>28964455.5</v>
      </c>
    </row>
    <row r="107" spans="1:5">
      <c r="A107" s="630" t="s">
        <v>385</v>
      </c>
      <c r="B107" s="1012">
        <v>57928911</v>
      </c>
      <c r="C107" s="1012">
        <v>57928911</v>
      </c>
      <c r="D107" s="1012">
        <v>28964455.5</v>
      </c>
      <c r="E107" s="1012">
        <v>28964455.5</v>
      </c>
    </row>
    <row r="108" spans="1:5">
      <c r="A108" s="629" t="s">
        <v>2467</v>
      </c>
      <c r="B108" s="1012">
        <v>36792062.609999999</v>
      </c>
      <c r="C108" s="1012">
        <v>36792062.609999999</v>
      </c>
      <c r="D108" s="1012">
        <v>16556428.1745</v>
      </c>
      <c r="E108" s="1012">
        <v>16556428.1745</v>
      </c>
    </row>
    <row r="109" spans="1:5">
      <c r="A109" s="630" t="s">
        <v>385</v>
      </c>
      <c r="B109" s="1012">
        <v>36792062.609999999</v>
      </c>
      <c r="C109" s="1012">
        <v>36792062.609999999</v>
      </c>
      <c r="D109" s="1012">
        <v>16556428.1745</v>
      </c>
      <c r="E109" s="1012">
        <v>16556428.1745</v>
      </c>
    </row>
    <row r="110" spans="1:5">
      <c r="A110" s="629" t="s">
        <v>4175</v>
      </c>
      <c r="B110" s="1012">
        <v>60217608</v>
      </c>
      <c r="C110" s="1012">
        <v>60217608</v>
      </c>
      <c r="D110" s="1012">
        <v>36130564.799999997</v>
      </c>
      <c r="E110" s="1012">
        <v>36130564.799999997</v>
      </c>
    </row>
    <row r="111" spans="1:5">
      <c r="A111" s="630" t="s">
        <v>3074</v>
      </c>
      <c r="B111" s="1012">
        <v>60217608</v>
      </c>
      <c r="C111" s="1012">
        <v>60217608</v>
      </c>
      <c r="D111" s="1012">
        <v>36130564.799999997</v>
      </c>
      <c r="E111" s="1012">
        <v>36130564.799999997</v>
      </c>
    </row>
    <row r="112" spans="1:5">
      <c r="A112" s="629" t="s">
        <v>239</v>
      </c>
      <c r="B112" s="1012">
        <v>190812231</v>
      </c>
      <c r="C112" s="1012">
        <v>190812231</v>
      </c>
      <c r="D112" s="1012">
        <v>97143125.099999994</v>
      </c>
      <c r="E112" s="1012">
        <v>97143125.099999994</v>
      </c>
    </row>
    <row r="113" spans="1:5">
      <c r="A113" s="630" t="s">
        <v>3074</v>
      </c>
      <c r="B113" s="1012">
        <v>75184141</v>
      </c>
      <c r="C113" s="1012">
        <v>75184141</v>
      </c>
      <c r="D113" s="1012">
        <v>45110484.600000001</v>
      </c>
      <c r="E113" s="1012">
        <v>45110484.600000001</v>
      </c>
    </row>
    <row r="114" spans="1:5">
      <c r="A114" s="630" t="s">
        <v>385</v>
      </c>
      <c r="B114" s="1012">
        <v>115628090</v>
      </c>
      <c r="C114" s="1012">
        <v>115628090</v>
      </c>
      <c r="D114" s="1012">
        <v>52032640.5</v>
      </c>
      <c r="E114" s="1012">
        <v>52032640.5</v>
      </c>
    </row>
    <row r="115" spans="1:5">
      <c r="A115" s="629" t="s">
        <v>3971</v>
      </c>
      <c r="B115" s="1012">
        <v>22856394</v>
      </c>
      <c r="C115" s="1012">
        <v>22856394</v>
      </c>
      <c r="D115" s="1012">
        <v>15999475.799999999</v>
      </c>
      <c r="E115" s="1012">
        <v>15999475.799999999</v>
      </c>
    </row>
    <row r="116" spans="1:5">
      <c r="A116" s="630" t="s">
        <v>385</v>
      </c>
      <c r="B116" s="1012">
        <v>22856394</v>
      </c>
      <c r="C116" s="1012">
        <v>22856394</v>
      </c>
      <c r="D116" s="1012">
        <v>15999475.799999999</v>
      </c>
      <c r="E116" s="1012">
        <v>15999475.799999999</v>
      </c>
    </row>
    <row r="117" spans="1:5">
      <c r="A117" s="629" t="s">
        <v>4183</v>
      </c>
      <c r="B117" s="1012">
        <v>30196357</v>
      </c>
      <c r="C117" s="1012">
        <v>30196357</v>
      </c>
      <c r="D117" s="1012">
        <v>18117814.199999999</v>
      </c>
      <c r="E117" s="1012">
        <v>18117814.199999999</v>
      </c>
    </row>
    <row r="118" spans="1:5">
      <c r="A118" s="630" t="s">
        <v>3074</v>
      </c>
      <c r="B118" s="1012">
        <v>30196357</v>
      </c>
      <c r="C118" s="1012">
        <v>30196357</v>
      </c>
      <c r="D118" s="1012">
        <v>18117814.199999999</v>
      </c>
      <c r="E118" s="1012">
        <v>18117814.199999999</v>
      </c>
    </row>
    <row r="119" spans="1:5">
      <c r="A119" s="629" t="s">
        <v>3215</v>
      </c>
      <c r="B119" s="1012">
        <v>84201701</v>
      </c>
      <c r="C119" s="1012">
        <v>84201701</v>
      </c>
      <c r="D119" s="1012">
        <v>67361360.799999997</v>
      </c>
      <c r="E119" s="1012">
        <v>67361360.799999997</v>
      </c>
    </row>
    <row r="120" spans="1:5">
      <c r="A120" s="630" t="s">
        <v>385</v>
      </c>
      <c r="B120" s="1012">
        <v>84201701</v>
      </c>
      <c r="C120" s="1012">
        <v>84201701</v>
      </c>
      <c r="D120" s="1012">
        <v>67361360.799999997</v>
      </c>
      <c r="E120" s="1012">
        <v>67361360.799999997</v>
      </c>
    </row>
    <row r="121" spans="1:5">
      <c r="A121" s="629" t="s">
        <v>3974</v>
      </c>
      <c r="B121" s="1012">
        <v>54054434</v>
      </c>
      <c r="C121" s="1012">
        <v>54054434</v>
      </c>
      <c r="D121" s="1012">
        <v>24324495.300000001</v>
      </c>
      <c r="E121" s="1012">
        <v>24324495.300000001</v>
      </c>
    </row>
    <row r="122" spans="1:5">
      <c r="A122" s="630" t="s">
        <v>385</v>
      </c>
      <c r="B122" s="1012">
        <v>54054434</v>
      </c>
      <c r="C122" s="1012">
        <v>54054434</v>
      </c>
      <c r="D122" s="1012">
        <v>24324495.300000001</v>
      </c>
      <c r="E122" s="1012">
        <v>24324495.300000001</v>
      </c>
    </row>
    <row r="123" spans="1:5">
      <c r="A123" s="629" t="s">
        <v>3963</v>
      </c>
      <c r="B123" s="1012">
        <v>26112208</v>
      </c>
      <c r="C123" s="1012">
        <v>26112208</v>
      </c>
      <c r="D123" s="1012">
        <v>15667324.799999999</v>
      </c>
      <c r="E123" s="1012">
        <v>15667324.799999999</v>
      </c>
    </row>
    <row r="124" spans="1:5">
      <c r="A124" s="630" t="s">
        <v>385</v>
      </c>
      <c r="B124" s="1012">
        <v>26112208</v>
      </c>
      <c r="C124" s="1012">
        <v>26112208</v>
      </c>
      <c r="D124" s="1012">
        <v>15667324.799999999</v>
      </c>
      <c r="E124" s="1012">
        <v>15667324.799999999</v>
      </c>
    </row>
    <row r="125" spans="1:5">
      <c r="A125" s="629" t="s">
        <v>3981</v>
      </c>
      <c r="B125" s="1012">
        <v>20921729</v>
      </c>
      <c r="C125" s="1012">
        <v>20921729</v>
      </c>
      <c r="D125" s="1012">
        <v>10460864.5</v>
      </c>
      <c r="E125" s="1012">
        <v>10460864.5</v>
      </c>
    </row>
    <row r="126" spans="1:5">
      <c r="A126" s="630" t="s">
        <v>385</v>
      </c>
      <c r="B126" s="1012">
        <v>20921729</v>
      </c>
      <c r="C126" s="1012">
        <v>20921729</v>
      </c>
      <c r="D126" s="1012">
        <v>10460864.5</v>
      </c>
      <c r="E126" s="1012">
        <v>10460864.5</v>
      </c>
    </row>
    <row r="127" spans="1:5">
      <c r="A127" s="629" t="s">
        <v>2775</v>
      </c>
      <c r="B127" s="1012">
        <v>987543758</v>
      </c>
      <c r="C127" s="1012">
        <v>987543758</v>
      </c>
      <c r="D127" s="1012">
        <v>790035006.4000001</v>
      </c>
      <c r="E127" s="1012">
        <v>790035006.4000001</v>
      </c>
    </row>
    <row r="128" spans="1:5">
      <c r="A128" s="630" t="s">
        <v>99</v>
      </c>
      <c r="B128" s="1012">
        <v>987543758</v>
      </c>
      <c r="C128" s="1012">
        <v>987543758</v>
      </c>
      <c r="D128" s="1012">
        <v>790035006.4000001</v>
      </c>
      <c r="E128" s="1012">
        <v>790035006.4000001</v>
      </c>
    </row>
    <row r="129" spans="1:5">
      <c r="A129" s="629" t="s">
        <v>3985</v>
      </c>
      <c r="B129" s="1012">
        <v>39945290</v>
      </c>
      <c r="C129" s="1012">
        <v>39945290</v>
      </c>
      <c r="D129" s="1012">
        <v>31956232</v>
      </c>
      <c r="E129" s="1012">
        <v>31956232</v>
      </c>
    </row>
    <row r="130" spans="1:5">
      <c r="A130" s="630" t="s">
        <v>385</v>
      </c>
      <c r="B130" s="1012">
        <v>39945290</v>
      </c>
      <c r="C130" s="1012">
        <v>39945290</v>
      </c>
      <c r="D130" s="1012">
        <v>31956232</v>
      </c>
      <c r="E130" s="1012">
        <v>31956232</v>
      </c>
    </row>
    <row r="131" spans="1:5">
      <c r="A131" s="629" t="s">
        <v>3549</v>
      </c>
      <c r="B131" s="1012">
        <v>97337136</v>
      </c>
      <c r="C131" s="1012">
        <v>97337136</v>
      </c>
      <c r="D131" s="1012">
        <v>68135995.200000003</v>
      </c>
      <c r="E131" s="1012">
        <v>68135995.200000003</v>
      </c>
    </row>
    <row r="132" spans="1:5">
      <c r="A132" s="630" t="s">
        <v>385</v>
      </c>
      <c r="B132" s="1012">
        <v>97337136</v>
      </c>
      <c r="C132" s="1012">
        <v>97337136</v>
      </c>
      <c r="D132" s="1012">
        <v>68135995.200000003</v>
      </c>
      <c r="E132" s="1012">
        <v>68135995.200000003</v>
      </c>
    </row>
    <row r="133" spans="1:5">
      <c r="A133" s="629" t="s">
        <v>3955</v>
      </c>
      <c r="B133" s="1012">
        <v>14359775</v>
      </c>
      <c r="C133" s="1012">
        <v>14359775</v>
      </c>
      <c r="D133" s="1012">
        <v>10051842.5</v>
      </c>
      <c r="E133" s="1012">
        <v>10051842.5</v>
      </c>
    </row>
    <row r="134" spans="1:5">
      <c r="A134" s="630" t="s">
        <v>385</v>
      </c>
      <c r="B134" s="1012">
        <v>14359775</v>
      </c>
      <c r="C134" s="1012">
        <v>14359775</v>
      </c>
      <c r="D134" s="1012">
        <v>10051842.5</v>
      </c>
      <c r="E134" s="1012">
        <v>10051842.5</v>
      </c>
    </row>
    <row r="135" spans="1:5">
      <c r="A135" s="629" t="s">
        <v>3554</v>
      </c>
      <c r="B135" s="1012">
        <v>50730007</v>
      </c>
      <c r="C135" s="1012">
        <v>50730007</v>
      </c>
      <c r="D135" s="1012">
        <v>25365003.5</v>
      </c>
      <c r="E135" s="1012">
        <v>25365003.5</v>
      </c>
    </row>
    <row r="136" spans="1:5">
      <c r="A136" s="630" t="s">
        <v>385</v>
      </c>
      <c r="B136" s="1012">
        <v>50730007</v>
      </c>
      <c r="C136" s="1012">
        <v>50730007</v>
      </c>
      <c r="D136" s="1012">
        <v>25365003.5</v>
      </c>
      <c r="E136" s="1012">
        <v>25365003.5</v>
      </c>
    </row>
    <row r="137" spans="1:5">
      <c r="A137" s="629" t="s">
        <v>92</v>
      </c>
      <c r="B137" s="1012">
        <v>710380070</v>
      </c>
      <c r="C137" s="1012">
        <v>505272604</v>
      </c>
      <c r="D137" s="1012">
        <v>429481713.39999998</v>
      </c>
      <c r="E137" s="1012">
        <v>429481713.39999998</v>
      </c>
    </row>
    <row r="138" spans="1:5">
      <c r="A138" s="630" t="s">
        <v>91</v>
      </c>
      <c r="B138" s="1012">
        <v>710380070</v>
      </c>
      <c r="C138" s="1012">
        <v>505272604</v>
      </c>
      <c r="D138" s="1012">
        <v>429481713.39999998</v>
      </c>
      <c r="E138" s="1012">
        <v>429481713.39999998</v>
      </c>
    </row>
    <row r="139" spans="1:5">
      <c r="A139" s="629" t="s">
        <v>3911</v>
      </c>
      <c r="B139" s="1012">
        <v>72001328</v>
      </c>
      <c r="C139" s="1012">
        <v>72001328</v>
      </c>
      <c r="D139" s="1012">
        <v>49064451.399999991</v>
      </c>
      <c r="E139" s="1012">
        <v>49064451.399999991</v>
      </c>
    </row>
    <row r="140" spans="1:5">
      <c r="A140" s="630" t="s">
        <v>385</v>
      </c>
      <c r="B140" s="1012">
        <v>72001328</v>
      </c>
      <c r="C140" s="1012">
        <v>72001328</v>
      </c>
      <c r="D140" s="1012">
        <v>49064451.399999991</v>
      </c>
      <c r="E140" s="1012">
        <v>49064451.399999991</v>
      </c>
    </row>
    <row r="141" spans="1:5">
      <c r="A141" s="629" t="s">
        <v>3956</v>
      </c>
      <c r="B141" s="1012">
        <v>33984941</v>
      </c>
      <c r="C141" s="1012">
        <v>33984941</v>
      </c>
      <c r="D141" s="1012">
        <v>23789458.699999999</v>
      </c>
      <c r="E141" s="1012">
        <v>23789458.699999999</v>
      </c>
    </row>
    <row r="142" spans="1:5">
      <c r="A142" s="630" t="s">
        <v>385</v>
      </c>
      <c r="B142" s="1012">
        <v>33984941</v>
      </c>
      <c r="C142" s="1012">
        <v>33984941</v>
      </c>
      <c r="D142" s="1012">
        <v>23789458.699999999</v>
      </c>
      <c r="E142" s="1012">
        <v>23789458.699999999</v>
      </c>
    </row>
    <row r="143" spans="1:5">
      <c r="A143" s="629" t="s">
        <v>3935</v>
      </c>
      <c r="B143" s="1012">
        <v>33723707</v>
      </c>
      <c r="C143" s="1012">
        <v>33723707</v>
      </c>
      <c r="D143" s="1012">
        <v>23606594.899999999</v>
      </c>
      <c r="E143" s="1012">
        <v>23606594.899999999</v>
      </c>
    </row>
    <row r="144" spans="1:5">
      <c r="A144" s="630" t="s">
        <v>385</v>
      </c>
      <c r="B144" s="1012">
        <v>33723707</v>
      </c>
      <c r="C144" s="1012">
        <v>33723707</v>
      </c>
      <c r="D144" s="1012">
        <v>23606594.899999999</v>
      </c>
      <c r="E144" s="1012">
        <v>23606594.899999999</v>
      </c>
    </row>
    <row r="145" spans="1:5">
      <c r="A145" s="629" t="s">
        <v>3968</v>
      </c>
      <c r="B145" s="1012">
        <v>32267715</v>
      </c>
      <c r="C145" s="1012">
        <v>32267715</v>
      </c>
      <c r="D145" s="1012">
        <v>14520471.75</v>
      </c>
      <c r="E145" s="1012">
        <v>14520471.75</v>
      </c>
    </row>
    <row r="146" spans="1:5">
      <c r="A146" s="630" t="s">
        <v>385</v>
      </c>
      <c r="B146" s="1012">
        <v>32267715</v>
      </c>
      <c r="C146" s="1012">
        <v>32267715</v>
      </c>
      <c r="D146" s="1012">
        <v>14520471.75</v>
      </c>
      <c r="E146" s="1012">
        <v>14520471.75</v>
      </c>
    </row>
    <row r="147" spans="1:5">
      <c r="A147" s="629" t="s">
        <v>4004</v>
      </c>
      <c r="B147" s="1012">
        <v>71943362.242399991</v>
      </c>
      <c r="C147" s="1012">
        <v>71943362.242399991</v>
      </c>
      <c r="D147" s="1012">
        <v>32374513.009079996</v>
      </c>
      <c r="E147" s="1012">
        <v>32374513.009079996</v>
      </c>
    </row>
    <row r="148" spans="1:5">
      <c r="A148" s="630" t="s">
        <v>385</v>
      </c>
      <c r="B148" s="1012">
        <v>71943362.242399991</v>
      </c>
      <c r="C148" s="1012">
        <v>71943362.242399991</v>
      </c>
      <c r="D148" s="1012">
        <v>32374513.009079996</v>
      </c>
      <c r="E148" s="1012">
        <v>32374513.009079996</v>
      </c>
    </row>
    <row r="149" spans="1:5">
      <c r="A149" s="629" t="s">
        <v>3996</v>
      </c>
      <c r="B149" s="1012">
        <v>28346139</v>
      </c>
      <c r="C149" s="1012">
        <v>28346139</v>
      </c>
      <c r="D149" s="1012">
        <v>18357722.699999999</v>
      </c>
      <c r="E149" s="1012">
        <v>18357722.699999999</v>
      </c>
    </row>
    <row r="150" spans="1:5">
      <c r="A150" s="630" t="s">
        <v>385</v>
      </c>
      <c r="B150" s="1012">
        <v>28346139</v>
      </c>
      <c r="C150" s="1012">
        <v>28346139</v>
      </c>
      <c r="D150" s="1012">
        <v>18357722.699999999</v>
      </c>
      <c r="E150" s="1012">
        <v>18357722.699999999</v>
      </c>
    </row>
    <row r="151" spans="1:5">
      <c r="A151" s="629" t="s">
        <v>3905</v>
      </c>
      <c r="B151" s="1012">
        <v>2349949</v>
      </c>
      <c r="C151" s="1012">
        <v>2349949</v>
      </c>
      <c r="D151" s="1012">
        <v>1409969.4</v>
      </c>
      <c r="E151" s="1012">
        <v>1409969.4</v>
      </c>
    </row>
    <row r="152" spans="1:5">
      <c r="A152" s="630" t="s">
        <v>385</v>
      </c>
      <c r="B152" s="1012">
        <v>2349949</v>
      </c>
      <c r="C152" s="1012">
        <v>2349949</v>
      </c>
      <c r="D152" s="1012">
        <v>1409969.4</v>
      </c>
      <c r="E152" s="1012">
        <v>1409969.4</v>
      </c>
    </row>
    <row r="153" spans="1:5">
      <c r="A153" s="629" t="s">
        <v>3907</v>
      </c>
      <c r="B153" s="1012">
        <v>4038362</v>
      </c>
      <c r="C153" s="1012">
        <v>4038362</v>
      </c>
      <c r="D153" s="1012">
        <v>2423017.1999999997</v>
      </c>
      <c r="E153" s="1012">
        <v>2423017.1999999997</v>
      </c>
    </row>
    <row r="154" spans="1:5">
      <c r="A154" s="630" t="s">
        <v>385</v>
      </c>
      <c r="B154" s="1012">
        <v>4038362</v>
      </c>
      <c r="C154" s="1012">
        <v>4038362</v>
      </c>
      <c r="D154" s="1012">
        <v>2423017.1999999997</v>
      </c>
      <c r="E154" s="1012">
        <v>2423017.1999999997</v>
      </c>
    </row>
    <row r="155" spans="1:5">
      <c r="A155" s="629" t="s">
        <v>3906</v>
      </c>
      <c r="B155" s="1012">
        <v>1880881</v>
      </c>
      <c r="C155" s="1012">
        <v>1880881</v>
      </c>
      <c r="D155" s="1012">
        <v>1128528.5999999999</v>
      </c>
      <c r="E155" s="1012">
        <v>1128528.5999999999</v>
      </c>
    </row>
    <row r="156" spans="1:5">
      <c r="A156" s="630" t="s">
        <v>385</v>
      </c>
      <c r="B156" s="1012">
        <v>1880881</v>
      </c>
      <c r="C156" s="1012">
        <v>1880881</v>
      </c>
      <c r="D156" s="1012">
        <v>1128528.5999999999</v>
      </c>
      <c r="E156" s="1012">
        <v>1128528.5999999999</v>
      </c>
    </row>
    <row r="157" spans="1:5">
      <c r="A157" s="629" t="s">
        <v>3929</v>
      </c>
      <c r="B157" s="1012">
        <v>13775457</v>
      </c>
      <c r="C157" s="1012">
        <v>13775457</v>
      </c>
      <c r="D157" s="1012">
        <v>5510182.8000000007</v>
      </c>
      <c r="E157" s="1012">
        <v>5510182.8000000007</v>
      </c>
    </row>
    <row r="158" spans="1:5">
      <c r="A158" s="630" t="s">
        <v>385</v>
      </c>
      <c r="B158" s="1012">
        <v>13775457</v>
      </c>
      <c r="C158" s="1012">
        <v>13775457</v>
      </c>
      <c r="D158" s="1012">
        <v>5510182.8000000007</v>
      </c>
      <c r="E158" s="1012">
        <v>5510182.8000000007</v>
      </c>
    </row>
    <row r="159" spans="1:5">
      <c r="A159" s="629" t="s">
        <v>3980</v>
      </c>
      <c r="B159" s="1012">
        <v>28966184</v>
      </c>
      <c r="C159" s="1012">
        <v>28966184</v>
      </c>
      <c r="D159" s="1012">
        <v>17379710.399999999</v>
      </c>
      <c r="E159" s="1012">
        <v>17379710.399999999</v>
      </c>
    </row>
    <row r="160" spans="1:5">
      <c r="A160" s="630" t="s">
        <v>385</v>
      </c>
      <c r="B160" s="1012">
        <v>28966184</v>
      </c>
      <c r="C160" s="1012">
        <v>28966184</v>
      </c>
      <c r="D160" s="1012">
        <v>17379710.399999999</v>
      </c>
      <c r="E160" s="1012">
        <v>17379710.399999999</v>
      </c>
    </row>
    <row r="161" spans="1:5">
      <c r="A161" s="629" t="s">
        <v>3994</v>
      </c>
      <c r="B161" s="1012">
        <v>50137622</v>
      </c>
      <c r="C161" s="1012">
        <v>50137622</v>
      </c>
      <c r="D161" s="1012">
        <v>40110097.600000001</v>
      </c>
      <c r="E161" s="1012">
        <v>40110097.600000001</v>
      </c>
    </row>
    <row r="162" spans="1:5">
      <c r="A162" s="630" t="s">
        <v>385</v>
      </c>
      <c r="B162" s="1012">
        <v>50137622</v>
      </c>
      <c r="C162" s="1012">
        <v>50137622</v>
      </c>
      <c r="D162" s="1012">
        <v>40110097.600000001</v>
      </c>
      <c r="E162" s="1012">
        <v>40110097.600000001</v>
      </c>
    </row>
    <row r="163" spans="1:5">
      <c r="A163" s="629" t="s">
        <v>3995</v>
      </c>
      <c r="B163" s="1012">
        <v>57648085</v>
      </c>
      <c r="C163" s="1012">
        <v>57648085</v>
      </c>
      <c r="D163" s="1012">
        <v>28824042.5</v>
      </c>
      <c r="E163" s="1012">
        <v>28824042.5</v>
      </c>
    </row>
    <row r="164" spans="1:5">
      <c r="A164" s="630" t="s">
        <v>385</v>
      </c>
      <c r="B164" s="1012">
        <v>57648085</v>
      </c>
      <c r="C164" s="1012">
        <v>57648085</v>
      </c>
      <c r="D164" s="1012">
        <v>28824042.5</v>
      </c>
      <c r="E164" s="1012">
        <v>28824042.5</v>
      </c>
    </row>
    <row r="165" spans="1:5">
      <c r="A165" s="629" t="s">
        <v>2725</v>
      </c>
      <c r="B165" s="1012">
        <v>52706247</v>
      </c>
      <c r="C165" s="1012">
        <v>52706247</v>
      </c>
      <c r="D165" s="1012">
        <v>52706247</v>
      </c>
      <c r="E165" s="1012">
        <v>89556987.728</v>
      </c>
    </row>
    <row r="166" spans="1:5">
      <c r="A166" s="630" t="s">
        <v>186</v>
      </c>
      <c r="B166" s="1012">
        <v>52706247</v>
      </c>
      <c r="C166" s="1012">
        <v>52706247</v>
      </c>
      <c r="D166" s="1012">
        <v>52706247</v>
      </c>
      <c r="E166" s="1012">
        <v>89556987.728</v>
      </c>
    </row>
    <row r="167" spans="1:5">
      <c r="A167" s="629" t="s">
        <v>3976</v>
      </c>
      <c r="B167" s="1012">
        <v>53878255</v>
      </c>
      <c r="C167" s="1012">
        <v>53878255</v>
      </c>
      <c r="D167" s="1012">
        <v>26939127.5</v>
      </c>
      <c r="E167" s="1012">
        <v>26939127.5</v>
      </c>
    </row>
    <row r="168" spans="1:5">
      <c r="A168" s="630" t="s">
        <v>385</v>
      </c>
      <c r="B168" s="1012">
        <v>53878255</v>
      </c>
      <c r="C168" s="1012">
        <v>53878255</v>
      </c>
      <c r="D168" s="1012">
        <v>26939127.5</v>
      </c>
      <c r="E168" s="1012">
        <v>26939127.5</v>
      </c>
    </row>
    <row r="169" spans="1:5">
      <c r="A169" s="629" t="s">
        <v>3900</v>
      </c>
      <c r="B169" s="1012">
        <v>7744421</v>
      </c>
      <c r="C169" s="1012">
        <v>7744421</v>
      </c>
      <c r="D169" s="1012">
        <v>4646652.5999999996</v>
      </c>
      <c r="E169" s="1012">
        <v>4646652.5999999996</v>
      </c>
    </row>
    <row r="170" spans="1:5">
      <c r="A170" s="630" t="s">
        <v>385</v>
      </c>
      <c r="B170" s="1012">
        <v>7744421</v>
      </c>
      <c r="C170" s="1012">
        <v>7744421</v>
      </c>
      <c r="D170" s="1012">
        <v>4646652.5999999996</v>
      </c>
      <c r="E170" s="1012">
        <v>4646652.5999999996</v>
      </c>
    </row>
    <row r="171" spans="1:5">
      <c r="A171" s="629" t="s">
        <v>4170</v>
      </c>
      <c r="B171" s="1012">
        <v>1075278</v>
      </c>
      <c r="C171" s="1012">
        <v>1075278</v>
      </c>
      <c r="D171" s="1012">
        <v>645166.79999999993</v>
      </c>
      <c r="E171" s="1012">
        <v>645166.79999999993</v>
      </c>
    </row>
    <row r="172" spans="1:5">
      <c r="A172" s="630" t="s">
        <v>3074</v>
      </c>
      <c r="B172" s="1012">
        <v>1075278</v>
      </c>
      <c r="C172" s="1012">
        <v>1075278</v>
      </c>
      <c r="D172" s="1012">
        <v>645166.79999999993</v>
      </c>
      <c r="E172" s="1012">
        <v>645166.79999999993</v>
      </c>
    </row>
    <row r="173" spans="1:5">
      <c r="A173" s="629" t="s">
        <v>4323</v>
      </c>
      <c r="B173" s="1012">
        <v>1364741068</v>
      </c>
      <c r="C173" s="1012">
        <v>1364741068</v>
      </c>
      <c r="D173" s="1012">
        <v>1364741068</v>
      </c>
      <c r="E173" s="1012">
        <v>1364741068</v>
      </c>
    </row>
    <row r="174" spans="1:5">
      <c r="A174" s="630" t="s">
        <v>256</v>
      </c>
      <c r="B174" s="1012">
        <v>1364741068</v>
      </c>
      <c r="C174" s="1012">
        <v>1364741068</v>
      </c>
      <c r="D174" s="1012">
        <v>1364741068</v>
      </c>
      <c r="E174" s="1012">
        <v>1364741068</v>
      </c>
    </row>
    <row r="175" spans="1:5">
      <c r="A175" s="629" t="s">
        <v>3990</v>
      </c>
      <c r="B175" s="1012">
        <v>21268248</v>
      </c>
      <c r="C175" s="1012">
        <v>21268248</v>
      </c>
      <c r="D175" s="1012">
        <v>14887773.6</v>
      </c>
      <c r="E175" s="1012">
        <v>14887773.6</v>
      </c>
    </row>
    <row r="176" spans="1:5">
      <c r="A176" s="630" t="s">
        <v>385</v>
      </c>
      <c r="B176" s="1012">
        <v>21268248</v>
      </c>
      <c r="C176" s="1012">
        <v>21268248</v>
      </c>
      <c r="D176" s="1012">
        <v>14887773.6</v>
      </c>
      <c r="E176" s="1012">
        <v>14887773.6</v>
      </c>
    </row>
    <row r="177" spans="1:5">
      <c r="A177" s="629" t="s">
        <v>3042</v>
      </c>
      <c r="B177" s="1012">
        <v>69798516</v>
      </c>
      <c r="C177" s="1012">
        <v>69798516</v>
      </c>
      <c r="D177" s="1012">
        <v>48858961.199999996</v>
      </c>
      <c r="E177" s="1012">
        <v>48858961.199999996</v>
      </c>
    </row>
    <row r="178" spans="1:5">
      <c r="A178" s="630" t="s">
        <v>385</v>
      </c>
      <c r="B178" s="1012">
        <v>69798516</v>
      </c>
      <c r="C178" s="1012">
        <v>69798516</v>
      </c>
      <c r="D178" s="1012">
        <v>48858961.199999996</v>
      </c>
      <c r="E178" s="1012">
        <v>48858961.199999996</v>
      </c>
    </row>
    <row r="179" spans="1:5">
      <c r="A179" s="629" t="s">
        <v>2948</v>
      </c>
      <c r="B179" s="1012">
        <v>21986725</v>
      </c>
      <c r="C179" s="1012">
        <v>11986725</v>
      </c>
      <c r="D179" s="1012">
        <v>7921234.2000000002</v>
      </c>
      <c r="E179" s="1012">
        <v>14270618.663699999</v>
      </c>
    </row>
    <row r="180" spans="1:5">
      <c r="A180" s="630" t="s">
        <v>3074</v>
      </c>
      <c r="B180" s="1012">
        <v>20163727</v>
      </c>
      <c r="C180" s="1012">
        <v>10163727</v>
      </c>
      <c r="D180" s="1012">
        <v>6098236.2000000002</v>
      </c>
      <c r="E180" s="1012">
        <v>6098236.2000000002</v>
      </c>
    </row>
    <row r="181" spans="1:5">
      <c r="A181" s="630" t="s">
        <v>186</v>
      </c>
      <c r="B181" s="1012">
        <v>1822998</v>
      </c>
      <c r="C181" s="1012">
        <v>1822998</v>
      </c>
      <c r="D181" s="1012">
        <v>1822998</v>
      </c>
      <c r="E181" s="1012">
        <v>8172382.4637000002</v>
      </c>
    </row>
    <row r="182" spans="1:5">
      <c r="A182" s="629" t="s">
        <v>4174</v>
      </c>
      <c r="B182" s="1012">
        <v>16449627</v>
      </c>
      <c r="C182" s="1012">
        <v>16449627</v>
      </c>
      <c r="D182" s="1012">
        <v>6579850.8000000007</v>
      </c>
      <c r="E182" s="1012">
        <v>6579850.8000000007</v>
      </c>
    </row>
    <row r="183" spans="1:5">
      <c r="A183" s="630" t="s">
        <v>3074</v>
      </c>
      <c r="B183" s="1012">
        <v>16449627</v>
      </c>
      <c r="C183" s="1012">
        <v>16449627</v>
      </c>
      <c r="D183" s="1012">
        <v>6579850.8000000007</v>
      </c>
      <c r="E183" s="1012">
        <v>6579850.8000000007</v>
      </c>
    </row>
    <row r="184" spans="1:5">
      <c r="A184" s="629" t="s">
        <v>3973</v>
      </c>
      <c r="B184" s="1012">
        <v>40100878</v>
      </c>
      <c r="C184" s="1012">
        <v>40100878</v>
      </c>
      <c r="D184" s="1012">
        <v>20050439</v>
      </c>
      <c r="E184" s="1012">
        <v>20050439</v>
      </c>
    </row>
    <row r="185" spans="1:5">
      <c r="A185" s="630" t="s">
        <v>385</v>
      </c>
      <c r="B185" s="1012">
        <v>40100878</v>
      </c>
      <c r="C185" s="1012">
        <v>40100878</v>
      </c>
      <c r="D185" s="1012">
        <v>20050439</v>
      </c>
      <c r="E185" s="1012">
        <v>20050439</v>
      </c>
    </row>
    <row r="186" spans="1:5">
      <c r="A186" s="629" t="s">
        <v>3216</v>
      </c>
      <c r="B186" s="1012">
        <v>44237587</v>
      </c>
      <c r="C186" s="1012">
        <v>44237587</v>
      </c>
      <c r="D186" s="1012">
        <v>30966310.899999999</v>
      </c>
      <c r="E186" s="1012">
        <v>30966310.899999999</v>
      </c>
    </row>
    <row r="187" spans="1:5">
      <c r="A187" s="630" t="s">
        <v>385</v>
      </c>
      <c r="B187" s="1012">
        <v>44237587</v>
      </c>
      <c r="C187" s="1012">
        <v>44237587</v>
      </c>
      <c r="D187" s="1012">
        <v>30966310.899999999</v>
      </c>
      <c r="E187" s="1012">
        <v>30966310.899999999</v>
      </c>
    </row>
    <row r="188" spans="1:5">
      <c r="A188" s="629" t="s">
        <v>4009</v>
      </c>
      <c r="B188" s="1012">
        <v>129800392</v>
      </c>
      <c r="C188" s="1012">
        <v>129800392</v>
      </c>
      <c r="D188" s="1012">
        <v>58410176.400000006</v>
      </c>
      <c r="E188" s="1012">
        <v>58410176.400000006</v>
      </c>
    </row>
    <row r="189" spans="1:5">
      <c r="A189" s="630" t="s">
        <v>385</v>
      </c>
      <c r="B189" s="1012">
        <v>129800392</v>
      </c>
      <c r="C189" s="1012">
        <v>129800392</v>
      </c>
      <c r="D189" s="1012">
        <v>58410176.400000006</v>
      </c>
      <c r="E189" s="1012">
        <v>58410176.400000006</v>
      </c>
    </row>
    <row r="190" spans="1:5">
      <c r="A190" s="629" t="s">
        <v>73</v>
      </c>
      <c r="B190" s="1012">
        <v>259371104</v>
      </c>
      <c r="C190" s="1012">
        <v>238090229</v>
      </c>
      <c r="D190" s="1012">
        <v>214281206.09999999</v>
      </c>
      <c r="E190" s="1012">
        <v>214281206.09999999</v>
      </c>
    </row>
    <row r="191" spans="1:5">
      <c r="A191" s="630" t="s">
        <v>72</v>
      </c>
      <c r="B191" s="1012">
        <v>259371104</v>
      </c>
      <c r="C191" s="1012">
        <v>238090229</v>
      </c>
      <c r="D191" s="1012">
        <v>214281206.09999999</v>
      </c>
      <c r="E191" s="1012">
        <v>214281206.09999999</v>
      </c>
    </row>
    <row r="192" spans="1:5">
      <c r="A192" s="629" t="s">
        <v>3988</v>
      </c>
      <c r="B192" s="1012">
        <v>23040026</v>
      </c>
      <c r="C192" s="1012">
        <v>23040026</v>
      </c>
      <c r="D192" s="1012">
        <v>18432020.800000001</v>
      </c>
      <c r="E192" s="1012">
        <v>18432020.800000001</v>
      </c>
    </row>
    <row r="193" spans="1:5">
      <c r="A193" s="630" t="s">
        <v>385</v>
      </c>
      <c r="B193" s="1012">
        <v>23040026</v>
      </c>
      <c r="C193" s="1012">
        <v>23040026</v>
      </c>
      <c r="D193" s="1012">
        <v>18432020.800000001</v>
      </c>
      <c r="E193" s="1012">
        <v>18432020.800000001</v>
      </c>
    </row>
    <row r="194" spans="1:5">
      <c r="A194" s="629" t="s">
        <v>3919</v>
      </c>
      <c r="B194" s="1012">
        <v>35494717</v>
      </c>
      <c r="C194" s="1012">
        <v>35494717</v>
      </c>
      <c r="D194" s="1012">
        <v>21296830.199999999</v>
      </c>
      <c r="E194" s="1012">
        <v>21296830.199999999</v>
      </c>
    </row>
    <row r="195" spans="1:5">
      <c r="A195" s="630" t="s">
        <v>385</v>
      </c>
      <c r="B195" s="1012">
        <v>35494717</v>
      </c>
      <c r="C195" s="1012">
        <v>35494717</v>
      </c>
      <c r="D195" s="1012">
        <v>21296830.199999999</v>
      </c>
      <c r="E195" s="1012">
        <v>21296830.199999999</v>
      </c>
    </row>
    <row r="196" spans="1:5">
      <c r="A196" s="629" t="s">
        <v>3643</v>
      </c>
      <c r="B196" s="1012">
        <v>15111741</v>
      </c>
      <c r="C196" s="1012">
        <v>15111741</v>
      </c>
      <c r="D196" s="1012">
        <v>6044696.4000000004</v>
      </c>
      <c r="E196" s="1012">
        <v>6044696.4000000004</v>
      </c>
    </row>
    <row r="197" spans="1:5">
      <c r="A197" s="630" t="s">
        <v>3074</v>
      </c>
      <c r="B197" s="1012">
        <v>15111741</v>
      </c>
      <c r="C197" s="1012">
        <v>15111741</v>
      </c>
      <c r="D197" s="1012">
        <v>6044696.4000000004</v>
      </c>
      <c r="E197" s="1012">
        <v>6044696.4000000004</v>
      </c>
    </row>
    <row r="198" spans="1:5">
      <c r="A198" s="629" t="s">
        <v>3987</v>
      </c>
      <c r="B198" s="1012">
        <v>134850649</v>
      </c>
      <c r="C198" s="1012">
        <v>134850649</v>
      </c>
      <c r="D198" s="1012">
        <v>71721155.599999994</v>
      </c>
      <c r="E198" s="1012">
        <v>71721155.599999994</v>
      </c>
    </row>
    <row r="199" spans="1:5">
      <c r="A199" s="630" t="s">
        <v>385</v>
      </c>
      <c r="B199" s="1012">
        <v>134850649</v>
      </c>
      <c r="C199" s="1012">
        <v>134850649</v>
      </c>
      <c r="D199" s="1012">
        <v>71721155.599999994</v>
      </c>
      <c r="E199" s="1012">
        <v>71721155.599999994</v>
      </c>
    </row>
    <row r="200" spans="1:5">
      <c r="A200" s="629" t="s">
        <v>2499</v>
      </c>
      <c r="B200" s="1012">
        <v>5218242</v>
      </c>
      <c r="C200" s="1012">
        <v>5218242</v>
      </c>
      <c r="D200" s="1012">
        <v>5218242</v>
      </c>
      <c r="E200" s="1012">
        <v>19694700.295400001</v>
      </c>
    </row>
    <row r="201" spans="1:5">
      <c r="A201" s="630" t="s">
        <v>186</v>
      </c>
      <c r="B201" s="1012">
        <v>5218242</v>
      </c>
      <c r="C201" s="1012">
        <v>5218242</v>
      </c>
      <c r="D201" s="1012">
        <v>5218242</v>
      </c>
      <c r="E201" s="1012">
        <v>19694700.295400001</v>
      </c>
    </row>
    <row r="202" spans="1:5">
      <c r="A202" s="629" t="s">
        <v>3927</v>
      </c>
      <c r="B202" s="1012">
        <v>56154444</v>
      </c>
      <c r="C202" s="1012">
        <v>56154444</v>
      </c>
      <c r="D202" s="1012">
        <v>25269499.800000001</v>
      </c>
      <c r="E202" s="1012">
        <v>25269499.800000001</v>
      </c>
    </row>
    <row r="203" spans="1:5">
      <c r="A203" s="630" t="s">
        <v>385</v>
      </c>
      <c r="B203" s="1012">
        <v>56154444</v>
      </c>
      <c r="C203" s="1012">
        <v>56154444</v>
      </c>
      <c r="D203" s="1012">
        <v>25269499.800000001</v>
      </c>
      <c r="E203" s="1012">
        <v>25269499.800000001</v>
      </c>
    </row>
    <row r="204" spans="1:5">
      <c r="A204" s="629" t="s">
        <v>4286</v>
      </c>
      <c r="B204" s="1012">
        <v>98448915</v>
      </c>
      <c r="C204" s="1012">
        <v>98448915</v>
      </c>
      <c r="D204" s="1012">
        <v>78759132</v>
      </c>
      <c r="E204" s="1012">
        <v>78759132</v>
      </c>
    </row>
    <row r="205" spans="1:5">
      <c r="A205" s="630" t="s">
        <v>385</v>
      </c>
      <c r="B205" s="1012">
        <v>98448915</v>
      </c>
      <c r="C205" s="1012">
        <v>98448915</v>
      </c>
      <c r="D205" s="1012">
        <v>78759132</v>
      </c>
      <c r="E205" s="1012">
        <v>78759132</v>
      </c>
    </row>
    <row r="206" spans="1:5">
      <c r="A206" s="629" t="s">
        <v>4288</v>
      </c>
      <c r="B206" s="1012">
        <v>321077859</v>
      </c>
      <c r="C206" s="1012">
        <v>321077859</v>
      </c>
      <c r="D206" s="1012">
        <v>224754501.29999998</v>
      </c>
      <c r="E206" s="1012">
        <v>224754501.29999998</v>
      </c>
    </row>
    <row r="207" spans="1:5">
      <c r="A207" s="630" t="s">
        <v>385</v>
      </c>
      <c r="B207" s="1012">
        <v>321077859</v>
      </c>
      <c r="C207" s="1012">
        <v>321077859</v>
      </c>
      <c r="D207" s="1012">
        <v>224754501.29999998</v>
      </c>
      <c r="E207" s="1012">
        <v>224754501.29999998</v>
      </c>
    </row>
    <row r="208" spans="1:5">
      <c r="A208" s="629" t="s">
        <v>2707</v>
      </c>
      <c r="B208" s="1012">
        <v>24485262</v>
      </c>
      <c r="C208" s="1012">
        <v>27952110.874400001</v>
      </c>
      <c r="D208" s="1012">
        <v>13976055.437200001</v>
      </c>
      <c r="E208" s="1012">
        <v>13976055.437200001</v>
      </c>
    </row>
    <row r="209" spans="1:5">
      <c r="A209" s="630" t="s">
        <v>385</v>
      </c>
      <c r="B209" s="1012">
        <v>24485262</v>
      </c>
      <c r="C209" s="1012">
        <v>27952110.874400001</v>
      </c>
      <c r="D209" s="1012">
        <v>13976055.437200001</v>
      </c>
      <c r="E209" s="1012">
        <v>13976055.437200001</v>
      </c>
    </row>
    <row r="210" spans="1:5">
      <c r="A210" s="629" t="s">
        <v>351</v>
      </c>
      <c r="B210" s="1012">
        <v>270892600</v>
      </c>
      <c r="C210" s="1012">
        <v>270892600</v>
      </c>
      <c r="D210" s="1012">
        <v>101213648.7771</v>
      </c>
      <c r="E210" s="1012">
        <v>101213648.7771</v>
      </c>
    </row>
    <row r="211" spans="1:5">
      <c r="A211" s="630" t="s">
        <v>385</v>
      </c>
      <c r="B211" s="1012">
        <v>135912871</v>
      </c>
      <c r="C211" s="1012">
        <v>135912871</v>
      </c>
      <c r="D211" s="1012">
        <v>61160791.950000003</v>
      </c>
      <c r="E211" s="1012">
        <v>61160791.950000003</v>
      </c>
    </row>
    <row r="212" spans="1:5">
      <c r="A212" s="630" t="s">
        <v>289</v>
      </c>
      <c r="B212" s="1012">
        <v>134979729</v>
      </c>
      <c r="C212" s="1012">
        <v>134979729</v>
      </c>
      <c r="D212" s="1012">
        <v>40052856.827100001</v>
      </c>
      <c r="E212" s="1012">
        <v>40052856.827100001</v>
      </c>
    </row>
    <row r="213" spans="1:5">
      <c r="A213" s="629" t="s">
        <v>4171</v>
      </c>
      <c r="B213" s="1012">
        <v>1300000</v>
      </c>
      <c r="C213" s="1012">
        <v>1300000</v>
      </c>
      <c r="D213" s="1012">
        <v>780000</v>
      </c>
      <c r="E213" s="1012">
        <v>780000</v>
      </c>
    </row>
    <row r="214" spans="1:5">
      <c r="A214" s="630" t="s">
        <v>3074</v>
      </c>
      <c r="B214" s="1012">
        <v>1300000</v>
      </c>
      <c r="C214" s="1012">
        <v>1300000</v>
      </c>
      <c r="D214" s="1012">
        <v>780000</v>
      </c>
      <c r="E214" s="1012">
        <v>780000</v>
      </c>
    </row>
    <row r="215" spans="1:5">
      <c r="A215" s="629" t="s">
        <v>257</v>
      </c>
      <c r="B215" s="1012">
        <v>623190559</v>
      </c>
      <c r="C215" s="1012">
        <v>623190559</v>
      </c>
      <c r="D215" s="1012">
        <v>623190559</v>
      </c>
      <c r="E215" s="1012">
        <v>623190559</v>
      </c>
    </row>
    <row r="216" spans="1:5">
      <c r="A216" s="630" t="s">
        <v>256</v>
      </c>
      <c r="B216" s="1012">
        <v>623190559</v>
      </c>
      <c r="C216" s="1012">
        <v>623190559</v>
      </c>
      <c r="D216" s="1012">
        <v>623190559</v>
      </c>
      <c r="E216" s="1012">
        <v>623190559</v>
      </c>
    </row>
    <row r="217" spans="1:5">
      <c r="A217" s="629" t="s">
        <v>4002</v>
      </c>
      <c r="B217" s="1012">
        <v>16105045</v>
      </c>
      <c r="C217" s="1012">
        <v>16105045</v>
      </c>
      <c r="D217" s="1012">
        <v>9663027</v>
      </c>
      <c r="E217" s="1012">
        <v>9663027</v>
      </c>
    </row>
    <row r="218" spans="1:5">
      <c r="A218" s="630" t="s">
        <v>385</v>
      </c>
      <c r="B218" s="1012">
        <v>16105045</v>
      </c>
      <c r="C218" s="1012">
        <v>16105045</v>
      </c>
      <c r="D218" s="1012">
        <v>9663027</v>
      </c>
      <c r="E218" s="1012">
        <v>9663027</v>
      </c>
    </row>
    <row r="219" spans="1:5">
      <c r="A219" s="629" t="s">
        <v>3917</v>
      </c>
      <c r="B219" s="1012">
        <v>17486509</v>
      </c>
      <c r="C219" s="1012">
        <v>17486509</v>
      </c>
      <c r="D219" s="1012">
        <v>12240556.299999999</v>
      </c>
      <c r="E219" s="1012">
        <v>12240556.299999999</v>
      </c>
    </row>
    <row r="220" spans="1:5">
      <c r="A220" s="630" t="s">
        <v>385</v>
      </c>
      <c r="B220" s="1012">
        <v>17486509</v>
      </c>
      <c r="C220" s="1012">
        <v>17486509</v>
      </c>
      <c r="D220" s="1012">
        <v>12240556.299999999</v>
      </c>
      <c r="E220" s="1012">
        <v>12240556.299999999</v>
      </c>
    </row>
    <row r="221" spans="1:5">
      <c r="A221" s="629" t="s">
        <v>3041</v>
      </c>
      <c r="B221" s="1012">
        <v>98448915</v>
      </c>
      <c r="C221" s="1012">
        <v>98448915</v>
      </c>
      <c r="D221" s="1012">
        <v>68914240.5</v>
      </c>
      <c r="E221" s="1012">
        <v>68914240.5</v>
      </c>
    </row>
    <row r="222" spans="1:5">
      <c r="A222" s="630" t="s">
        <v>385</v>
      </c>
      <c r="B222" s="1012">
        <v>98448915</v>
      </c>
      <c r="C222" s="1012">
        <v>98448915</v>
      </c>
      <c r="D222" s="1012">
        <v>68914240.5</v>
      </c>
      <c r="E222" s="1012">
        <v>68914240.5</v>
      </c>
    </row>
    <row r="223" spans="1:5">
      <c r="A223" s="629" t="s">
        <v>4168</v>
      </c>
      <c r="B223" s="1012">
        <v>5000000</v>
      </c>
      <c r="C223" s="1012">
        <v>5000000</v>
      </c>
      <c r="D223" s="1012">
        <v>3000000</v>
      </c>
      <c r="E223" s="1012">
        <v>3000000</v>
      </c>
    </row>
    <row r="224" spans="1:5">
      <c r="A224" s="630" t="s">
        <v>3074</v>
      </c>
      <c r="B224" s="1012">
        <v>5000000</v>
      </c>
      <c r="C224" s="1012">
        <v>5000000</v>
      </c>
      <c r="D224" s="1012">
        <v>3000000</v>
      </c>
      <c r="E224" s="1012">
        <v>3000000</v>
      </c>
    </row>
    <row r="225" spans="1:5">
      <c r="A225" s="629" t="s">
        <v>3887</v>
      </c>
      <c r="B225" s="1012">
        <v>20152255</v>
      </c>
      <c r="C225" s="1012">
        <v>5000000</v>
      </c>
      <c r="D225" s="1012">
        <v>2000000</v>
      </c>
      <c r="E225" s="1012">
        <v>2000000</v>
      </c>
    </row>
    <row r="226" spans="1:5">
      <c r="A226" s="630" t="s">
        <v>3074</v>
      </c>
      <c r="B226" s="1012">
        <v>20152255</v>
      </c>
      <c r="C226" s="1012">
        <v>5000000</v>
      </c>
      <c r="D226" s="1012">
        <v>2000000</v>
      </c>
      <c r="E226" s="1012">
        <v>2000000</v>
      </c>
    </row>
    <row r="227" spans="1:5">
      <c r="A227" s="629" t="s">
        <v>3932</v>
      </c>
      <c r="B227" s="1012">
        <v>19707206</v>
      </c>
      <c r="C227" s="1012">
        <v>19707206</v>
      </c>
      <c r="D227" s="1012">
        <v>11824323.199999999</v>
      </c>
      <c r="E227" s="1012">
        <v>11824323.199999999</v>
      </c>
    </row>
    <row r="228" spans="1:5">
      <c r="A228" s="630" t="s">
        <v>3074</v>
      </c>
      <c r="B228" s="1012">
        <v>10091124</v>
      </c>
      <c r="C228" s="1012">
        <v>10091124</v>
      </c>
      <c r="D228" s="1012">
        <v>6054674</v>
      </c>
      <c r="E228" s="1012">
        <v>6054674</v>
      </c>
    </row>
    <row r="229" spans="1:5">
      <c r="A229" s="630" t="s">
        <v>385</v>
      </c>
      <c r="B229" s="1012">
        <v>9616082</v>
      </c>
      <c r="C229" s="1012">
        <v>9616082</v>
      </c>
      <c r="D229" s="1012">
        <v>5769649.2000000002</v>
      </c>
      <c r="E229" s="1012">
        <v>5769649.2000000002</v>
      </c>
    </row>
    <row r="230" spans="1:5">
      <c r="A230" s="629" t="s">
        <v>276</v>
      </c>
      <c r="B230" s="1012">
        <v>745424391</v>
      </c>
      <c r="C230" s="1012">
        <v>745424391</v>
      </c>
      <c r="D230" s="1012">
        <v>745424391</v>
      </c>
      <c r="E230" s="1012">
        <v>745424391</v>
      </c>
    </row>
    <row r="231" spans="1:5">
      <c r="A231" s="630" t="s">
        <v>256</v>
      </c>
      <c r="B231" s="1012">
        <v>745424391</v>
      </c>
      <c r="C231" s="1012">
        <v>745424391</v>
      </c>
      <c r="D231" s="1012">
        <v>745424391</v>
      </c>
      <c r="E231" s="1012">
        <v>745424391</v>
      </c>
    </row>
    <row r="232" spans="1:5">
      <c r="A232" s="629" t="s">
        <v>4328</v>
      </c>
      <c r="B232" s="1012">
        <v>1040880584</v>
      </c>
      <c r="C232" s="1012">
        <v>1040880584</v>
      </c>
      <c r="D232" s="1012">
        <v>1040880584</v>
      </c>
      <c r="E232" s="1012">
        <v>1040880584</v>
      </c>
    </row>
    <row r="233" spans="1:5">
      <c r="A233" s="630" t="s">
        <v>256</v>
      </c>
      <c r="B233" s="1012">
        <v>1040880584</v>
      </c>
      <c r="C233" s="1012">
        <v>1040880584</v>
      </c>
      <c r="D233" s="1012">
        <v>1040880584</v>
      </c>
      <c r="E233" s="1012">
        <v>1040880584</v>
      </c>
    </row>
    <row r="234" spans="1:5">
      <c r="A234" s="629" t="s">
        <v>4181</v>
      </c>
      <c r="B234" s="1012">
        <v>27354641</v>
      </c>
      <c r="C234" s="1012">
        <v>27354641</v>
      </c>
      <c r="D234" s="1012">
        <v>16412784.6</v>
      </c>
      <c r="E234" s="1012">
        <v>16412784.6</v>
      </c>
    </row>
    <row r="235" spans="1:5">
      <c r="A235" s="630" t="s">
        <v>3074</v>
      </c>
      <c r="B235" s="1012">
        <v>27354641</v>
      </c>
      <c r="C235" s="1012">
        <v>27354641</v>
      </c>
      <c r="D235" s="1012">
        <v>16412784.6</v>
      </c>
      <c r="E235" s="1012">
        <v>16412784.6</v>
      </c>
    </row>
    <row r="236" spans="1:5">
      <c r="A236" s="629" t="s">
        <v>3999</v>
      </c>
      <c r="B236" s="1012">
        <v>72239512</v>
      </c>
      <c r="C236" s="1012">
        <v>72239512</v>
      </c>
      <c r="D236" s="1012">
        <v>36119756</v>
      </c>
      <c r="E236" s="1012">
        <v>36119756</v>
      </c>
    </row>
    <row r="237" spans="1:5">
      <c r="A237" s="630" t="s">
        <v>385</v>
      </c>
      <c r="B237" s="1012">
        <v>72239512</v>
      </c>
      <c r="C237" s="1012">
        <v>72239512</v>
      </c>
      <c r="D237" s="1012">
        <v>36119756</v>
      </c>
      <c r="E237" s="1012">
        <v>36119756</v>
      </c>
    </row>
    <row r="238" spans="1:5">
      <c r="A238" s="629" t="s">
        <v>3938</v>
      </c>
      <c r="B238" s="1012">
        <v>82534801</v>
      </c>
      <c r="C238" s="1012">
        <v>82534801</v>
      </c>
      <c r="D238" s="1012">
        <v>49520880.600000001</v>
      </c>
      <c r="E238" s="1012">
        <v>49520880.600000001</v>
      </c>
    </row>
    <row r="239" spans="1:5">
      <c r="A239" s="630" t="s">
        <v>385</v>
      </c>
      <c r="B239" s="1012">
        <v>82534801</v>
      </c>
      <c r="C239" s="1012">
        <v>82534801</v>
      </c>
      <c r="D239" s="1012">
        <v>49520880.600000001</v>
      </c>
      <c r="E239" s="1012">
        <v>49520880.600000001</v>
      </c>
    </row>
    <row r="240" spans="1:5">
      <c r="A240" s="629" t="s">
        <v>3928</v>
      </c>
      <c r="B240" s="1012">
        <v>89012624</v>
      </c>
      <c r="C240" s="1012">
        <v>89012624</v>
      </c>
      <c r="D240" s="1012">
        <v>44506312</v>
      </c>
      <c r="E240" s="1012">
        <v>44506312</v>
      </c>
    </row>
    <row r="241" spans="1:5">
      <c r="A241" s="630" t="s">
        <v>385</v>
      </c>
      <c r="B241" s="1012">
        <v>89012624</v>
      </c>
      <c r="C241" s="1012">
        <v>89012624</v>
      </c>
      <c r="D241" s="1012">
        <v>44506312</v>
      </c>
      <c r="E241" s="1012">
        <v>44506312</v>
      </c>
    </row>
    <row r="242" spans="1:5">
      <c r="A242" s="629" t="s">
        <v>3909</v>
      </c>
      <c r="B242" s="1012">
        <v>61553253.432999998</v>
      </c>
      <c r="C242" s="1012">
        <v>61553253.432999998</v>
      </c>
      <c r="D242" s="1012">
        <v>33854289.388149999</v>
      </c>
      <c r="E242" s="1012">
        <v>33854289.388149999</v>
      </c>
    </row>
    <row r="243" spans="1:5">
      <c r="A243" s="630" t="s">
        <v>385</v>
      </c>
      <c r="B243" s="1012">
        <v>61553253.432999998</v>
      </c>
      <c r="C243" s="1012">
        <v>61553253.432999998</v>
      </c>
      <c r="D243" s="1012">
        <v>33854289.388149999</v>
      </c>
      <c r="E243" s="1012">
        <v>33854289.388149999</v>
      </c>
    </row>
    <row r="244" spans="1:5">
      <c r="A244" s="629" t="s">
        <v>3908</v>
      </c>
      <c r="B244" s="1012">
        <v>35350270</v>
      </c>
      <c r="C244" s="1012">
        <v>35350270</v>
      </c>
      <c r="D244" s="1012">
        <v>24745189</v>
      </c>
      <c r="E244" s="1012">
        <v>24745189</v>
      </c>
    </row>
    <row r="245" spans="1:5">
      <c r="A245" s="630" t="s">
        <v>385</v>
      </c>
      <c r="B245" s="1012">
        <v>35350270</v>
      </c>
      <c r="C245" s="1012">
        <v>35350270</v>
      </c>
      <c r="D245" s="1012">
        <v>24745189</v>
      </c>
      <c r="E245" s="1012">
        <v>24745189</v>
      </c>
    </row>
    <row r="246" spans="1:5">
      <c r="A246" s="629" t="s">
        <v>2588</v>
      </c>
      <c r="B246" s="1012">
        <v>698745325</v>
      </c>
      <c r="C246" s="1012">
        <v>201512100</v>
      </c>
      <c r="D246" s="1012">
        <v>147127090.40000001</v>
      </c>
      <c r="E246" s="1012">
        <v>295451583.35400003</v>
      </c>
    </row>
    <row r="247" spans="1:5">
      <c r="A247" s="630" t="s">
        <v>186</v>
      </c>
      <c r="B247" s="1012">
        <v>545855735</v>
      </c>
      <c r="C247" s="1012">
        <v>48622510</v>
      </c>
      <c r="D247" s="1012">
        <v>48622510</v>
      </c>
      <c r="E247" s="1012">
        <v>196947002.95400003</v>
      </c>
    </row>
    <row r="248" spans="1:5">
      <c r="A248" s="630" t="s">
        <v>385</v>
      </c>
      <c r="B248" s="1012">
        <v>152889590</v>
      </c>
      <c r="C248" s="1012">
        <v>152889590</v>
      </c>
      <c r="D248" s="1012">
        <v>98504580.400000006</v>
      </c>
      <c r="E248" s="1012">
        <v>98504580.400000006</v>
      </c>
    </row>
    <row r="249" spans="1:5">
      <c r="A249" s="629" t="s">
        <v>3899</v>
      </c>
      <c r="B249" s="1012">
        <v>44856480</v>
      </c>
      <c r="C249" s="1012">
        <v>44856480</v>
      </c>
      <c r="D249" s="1012">
        <v>35885184</v>
      </c>
      <c r="E249" s="1012">
        <v>35885184</v>
      </c>
    </row>
    <row r="250" spans="1:5">
      <c r="A250" s="630" t="s">
        <v>385</v>
      </c>
      <c r="B250" s="1012">
        <v>44856480</v>
      </c>
      <c r="C250" s="1012">
        <v>44856480</v>
      </c>
      <c r="D250" s="1012">
        <v>35885184</v>
      </c>
      <c r="E250" s="1012">
        <v>35885184</v>
      </c>
    </row>
    <row r="251" spans="1:5">
      <c r="A251" s="629" t="s">
        <v>3952</v>
      </c>
      <c r="B251" s="1012">
        <v>26940088</v>
      </c>
      <c r="C251" s="1012">
        <v>26940088</v>
      </c>
      <c r="D251" s="1012">
        <v>18858061.599999998</v>
      </c>
      <c r="E251" s="1012">
        <v>18858061.599999998</v>
      </c>
    </row>
    <row r="252" spans="1:5">
      <c r="A252" s="630" t="s">
        <v>385</v>
      </c>
      <c r="B252" s="1012">
        <v>26940088</v>
      </c>
      <c r="C252" s="1012">
        <v>26940088</v>
      </c>
      <c r="D252" s="1012">
        <v>18858061.599999998</v>
      </c>
      <c r="E252" s="1012">
        <v>18858061.599999998</v>
      </c>
    </row>
    <row r="253" spans="1:5">
      <c r="A253" s="629" t="s">
        <v>112</v>
      </c>
      <c r="B253" s="1012">
        <v>33106548</v>
      </c>
      <c r="C253" s="1012">
        <v>33106548</v>
      </c>
      <c r="D253" s="1012">
        <v>26485238.400000002</v>
      </c>
      <c r="E253" s="1012">
        <v>26485238.400000002</v>
      </c>
    </row>
    <row r="254" spans="1:5">
      <c r="A254" s="630" t="s">
        <v>105</v>
      </c>
      <c r="B254" s="1012">
        <v>33106548</v>
      </c>
      <c r="C254" s="1012">
        <v>33106548</v>
      </c>
      <c r="D254" s="1012">
        <v>26485238.400000002</v>
      </c>
      <c r="E254" s="1012">
        <v>26485238.400000002</v>
      </c>
    </row>
    <row r="255" spans="1:5">
      <c r="A255" s="629" t="s">
        <v>3555</v>
      </c>
      <c r="B255" s="1012">
        <v>68897260</v>
      </c>
      <c r="C255" s="1012">
        <v>68897260</v>
      </c>
      <c r="D255" s="1012">
        <v>34448630</v>
      </c>
      <c r="E255" s="1012">
        <v>34448630</v>
      </c>
    </row>
    <row r="256" spans="1:5">
      <c r="A256" s="630" t="s">
        <v>385</v>
      </c>
      <c r="B256" s="1012">
        <v>68897260</v>
      </c>
      <c r="C256" s="1012">
        <v>68897260</v>
      </c>
      <c r="D256" s="1012">
        <v>34448630</v>
      </c>
      <c r="E256" s="1012">
        <v>34448630</v>
      </c>
    </row>
    <row r="257" spans="1:5">
      <c r="A257" s="629" t="s">
        <v>4187</v>
      </c>
      <c r="B257" s="1012">
        <v>3223010</v>
      </c>
      <c r="C257" s="1012">
        <v>3223010</v>
      </c>
      <c r="D257" s="1012">
        <v>1933806</v>
      </c>
      <c r="E257" s="1012">
        <v>1933806</v>
      </c>
    </row>
    <row r="258" spans="1:5">
      <c r="A258" s="630" t="s">
        <v>3074</v>
      </c>
      <c r="B258" s="1012">
        <v>3223010</v>
      </c>
      <c r="C258" s="1012">
        <v>3223010</v>
      </c>
      <c r="D258" s="1012">
        <v>1933806</v>
      </c>
      <c r="E258" s="1012">
        <v>1933806</v>
      </c>
    </row>
    <row r="259" spans="1:5">
      <c r="A259" s="629" t="s">
        <v>3926</v>
      </c>
      <c r="B259" s="1012">
        <v>13478112</v>
      </c>
      <c r="C259" s="1012">
        <v>13478112</v>
      </c>
      <c r="D259" s="1012">
        <v>9434678.3999999985</v>
      </c>
      <c r="E259" s="1012">
        <v>9434678.3999999985</v>
      </c>
    </row>
    <row r="260" spans="1:5">
      <c r="A260" s="630" t="s">
        <v>385</v>
      </c>
      <c r="B260" s="1012">
        <v>13478112</v>
      </c>
      <c r="C260" s="1012">
        <v>13478112</v>
      </c>
      <c r="D260" s="1012">
        <v>9434678.3999999985</v>
      </c>
      <c r="E260" s="1012">
        <v>9434678.3999999985</v>
      </c>
    </row>
    <row r="261" spans="1:5">
      <c r="A261" s="629" t="s">
        <v>3645</v>
      </c>
      <c r="B261" s="1012">
        <v>10095367</v>
      </c>
      <c r="C261" s="1012">
        <v>10095367</v>
      </c>
      <c r="D261" s="1012">
        <v>6057220.2000000002</v>
      </c>
      <c r="E261" s="1012">
        <v>6057220.2000000002</v>
      </c>
    </row>
    <row r="262" spans="1:5">
      <c r="A262" s="630" t="s">
        <v>3074</v>
      </c>
      <c r="B262" s="1012">
        <v>10095367</v>
      </c>
      <c r="C262" s="1012">
        <v>10095367</v>
      </c>
      <c r="D262" s="1012">
        <v>6057220.2000000002</v>
      </c>
      <c r="E262" s="1012">
        <v>6057220.2000000002</v>
      </c>
    </row>
    <row r="263" spans="1:5">
      <c r="A263" s="629" t="s">
        <v>2092</v>
      </c>
      <c r="B263" s="1012">
        <v>73184632</v>
      </c>
      <c r="C263" s="1012">
        <v>73184632</v>
      </c>
      <c r="D263" s="1012">
        <v>43910779.199999996</v>
      </c>
      <c r="E263" s="1012">
        <v>43910779.199999996</v>
      </c>
    </row>
    <row r="264" spans="1:5">
      <c r="A264" s="630" t="s">
        <v>3074</v>
      </c>
      <c r="B264" s="1012">
        <v>73184632</v>
      </c>
      <c r="C264" s="1012">
        <v>73184632</v>
      </c>
      <c r="D264" s="1012">
        <v>43910779.199999996</v>
      </c>
      <c r="E264" s="1012">
        <v>43910779.199999996</v>
      </c>
    </row>
    <row r="265" spans="1:5">
      <c r="A265" s="629" t="s">
        <v>3040</v>
      </c>
      <c r="B265" s="1012">
        <v>13788134</v>
      </c>
      <c r="C265" s="1012">
        <v>13788134</v>
      </c>
      <c r="D265" s="1012">
        <v>9651693.7999999989</v>
      </c>
      <c r="E265" s="1012">
        <v>9651693.7999999989</v>
      </c>
    </row>
    <row r="266" spans="1:5">
      <c r="A266" s="630" t="s">
        <v>385</v>
      </c>
      <c r="B266" s="1012">
        <v>13788134</v>
      </c>
      <c r="C266" s="1012">
        <v>13788134</v>
      </c>
      <c r="D266" s="1012">
        <v>9651693.7999999989</v>
      </c>
      <c r="E266" s="1012">
        <v>9651693.7999999989</v>
      </c>
    </row>
    <row r="267" spans="1:5">
      <c r="A267" s="629" t="s">
        <v>3918</v>
      </c>
      <c r="B267" s="1012">
        <v>17468069</v>
      </c>
      <c r="C267" s="1012">
        <v>17468069</v>
      </c>
      <c r="D267" s="1012">
        <v>13974455.200000001</v>
      </c>
      <c r="E267" s="1012">
        <v>13974455.200000001</v>
      </c>
    </row>
    <row r="268" spans="1:5">
      <c r="A268" s="630" t="s">
        <v>385</v>
      </c>
      <c r="B268" s="1012">
        <v>17468069</v>
      </c>
      <c r="C268" s="1012">
        <v>17468069</v>
      </c>
      <c r="D268" s="1012">
        <v>13974455.200000001</v>
      </c>
      <c r="E268" s="1012">
        <v>13974455.200000001</v>
      </c>
    </row>
    <row r="269" spans="1:5">
      <c r="A269" s="629" t="s">
        <v>3896</v>
      </c>
      <c r="B269" s="1012">
        <v>21796093</v>
      </c>
      <c r="C269" s="1012">
        <v>21796093</v>
      </c>
      <c r="D269" s="1012">
        <v>15257265.1</v>
      </c>
      <c r="E269" s="1012">
        <v>15257265.1</v>
      </c>
    </row>
    <row r="270" spans="1:5">
      <c r="A270" s="630" t="s">
        <v>385</v>
      </c>
      <c r="B270" s="1012">
        <v>21796093</v>
      </c>
      <c r="C270" s="1012">
        <v>21796093</v>
      </c>
      <c r="D270" s="1012">
        <v>15257265.1</v>
      </c>
      <c r="E270" s="1012">
        <v>15257265.1</v>
      </c>
    </row>
    <row r="271" spans="1:5">
      <c r="A271" s="629" t="s">
        <v>3998</v>
      </c>
      <c r="B271" s="1012">
        <v>108017744</v>
      </c>
      <c r="C271" s="1012">
        <v>108017744</v>
      </c>
      <c r="D271" s="1012">
        <v>55485263.799999997</v>
      </c>
      <c r="E271" s="1012">
        <v>55485263.799999997</v>
      </c>
    </row>
    <row r="272" spans="1:5">
      <c r="A272" s="630" t="s">
        <v>385</v>
      </c>
      <c r="B272" s="1012">
        <v>108017744</v>
      </c>
      <c r="C272" s="1012">
        <v>108017744</v>
      </c>
      <c r="D272" s="1012">
        <v>55485263.799999997</v>
      </c>
      <c r="E272" s="1012">
        <v>55485263.799999997</v>
      </c>
    </row>
    <row r="273" spans="1:5">
      <c r="A273" s="629" t="s">
        <v>3924</v>
      </c>
      <c r="B273" s="1012">
        <v>68914932</v>
      </c>
      <c r="C273" s="1012">
        <v>68914932</v>
      </c>
      <c r="D273" s="1012">
        <v>48240452.399999999</v>
      </c>
      <c r="E273" s="1012">
        <v>48240452.399999999</v>
      </c>
    </row>
    <row r="274" spans="1:5">
      <c r="A274" s="630" t="s">
        <v>385</v>
      </c>
      <c r="B274" s="1012">
        <v>68914932</v>
      </c>
      <c r="C274" s="1012">
        <v>68914932</v>
      </c>
      <c r="D274" s="1012">
        <v>48240452.399999999</v>
      </c>
      <c r="E274" s="1012">
        <v>48240452.399999999</v>
      </c>
    </row>
    <row r="275" spans="1:5">
      <c r="A275" s="629" t="s">
        <v>3993</v>
      </c>
      <c r="B275" s="1012">
        <v>77912121</v>
      </c>
      <c r="C275" s="1012">
        <v>77912121</v>
      </c>
      <c r="D275" s="1012">
        <v>62329696.800000004</v>
      </c>
      <c r="E275" s="1012">
        <v>62329696.800000004</v>
      </c>
    </row>
    <row r="276" spans="1:5">
      <c r="A276" s="630" t="s">
        <v>385</v>
      </c>
      <c r="B276" s="1012">
        <v>77912121</v>
      </c>
      <c r="C276" s="1012">
        <v>77912121</v>
      </c>
      <c r="D276" s="1012">
        <v>62329696.800000004</v>
      </c>
      <c r="E276" s="1012">
        <v>62329696.800000004</v>
      </c>
    </row>
    <row r="277" spans="1:5">
      <c r="A277" s="629" t="s">
        <v>4176</v>
      </c>
      <c r="B277" s="1012">
        <v>25168594</v>
      </c>
      <c r="C277" s="1012">
        <v>25168594</v>
      </c>
      <c r="D277" s="1012">
        <v>15101156.399999999</v>
      </c>
      <c r="E277" s="1012">
        <v>15101156.399999999</v>
      </c>
    </row>
    <row r="278" spans="1:5">
      <c r="A278" s="630" t="s">
        <v>3074</v>
      </c>
      <c r="B278" s="1012">
        <v>25168594</v>
      </c>
      <c r="C278" s="1012">
        <v>25168594</v>
      </c>
      <c r="D278" s="1012">
        <v>15101156.399999999</v>
      </c>
      <c r="E278" s="1012">
        <v>15101156.399999999</v>
      </c>
    </row>
    <row r="279" spans="1:5">
      <c r="A279" s="629" t="s">
        <v>3992</v>
      </c>
      <c r="B279" s="1012">
        <v>17368186</v>
      </c>
      <c r="C279" s="1012">
        <v>17368186</v>
      </c>
      <c r="D279" s="1012">
        <v>10420911.6</v>
      </c>
      <c r="E279" s="1012">
        <v>10420911.6</v>
      </c>
    </row>
    <row r="280" spans="1:5">
      <c r="A280" s="630" t="s">
        <v>385</v>
      </c>
      <c r="B280" s="1012">
        <v>17368186</v>
      </c>
      <c r="C280" s="1012">
        <v>17368186</v>
      </c>
      <c r="D280" s="1012">
        <v>10420911.6</v>
      </c>
      <c r="E280" s="1012">
        <v>10420911.6</v>
      </c>
    </row>
    <row r="281" spans="1:5">
      <c r="A281" s="629" t="s">
        <v>4177</v>
      </c>
      <c r="B281" s="1012">
        <v>38976644</v>
      </c>
      <c r="C281" s="1012">
        <v>38976644</v>
      </c>
      <c r="D281" s="1012">
        <v>23385986.399999999</v>
      </c>
      <c r="E281" s="1012">
        <v>23385986.399999999</v>
      </c>
    </row>
    <row r="282" spans="1:5">
      <c r="A282" s="630" t="s">
        <v>3074</v>
      </c>
      <c r="B282" s="1012">
        <v>38976644</v>
      </c>
      <c r="C282" s="1012">
        <v>38976644</v>
      </c>
      <c r="D282" s="1012">
        <v>23385986.399999999</v>
      </c>
      <c r="E282" s="1012">
        <v>23385986.399999999</v>
      </c>
    </row>
    <row r="283" spans="1:5">
      <c r="A283" s="629" t="s">
        <v>118</v>
      </c>
      <c r="B283" s="1012">
        <v>1098373562</v>
      </c>
      <c r="C283" s="1012">
        <v>1098373562</v>
      </c>
      <c r="D283" s="1012">
        <v>878698849.60000002</v>
      </c>
      <c r="E283" s="1012">
        <v>878698849.60000002</v>
      </c>
    </row>
    <row r="284" spans="1:5">
      <c r="A284" s="630" t="s">
        <v>105</v>
      </c>
      <c r="B284" s="1012">
        <v>1098373562</v>
      </c>
      <c r="C284" s="1012">
        <v>1098373562</v>
      </c>
      <c r="D284" s="1012">
        <v>878698849.60000002</v>
      </c>
      <c r="E284" s="1012">
        <v>878698849.60000002</v>
      </c>
    </row>
    <row r="285" spans="1:5">
      <c r="A285" s="629" t="s">
        <v>53</v>
      </c>
      <c r="B285" s="1012">
        <v>214464090</v>
      </c>
      <c r="C285" s="1012">
        <v>214464090</v>
      </c>
      <c r="D285" s="1012">
        <v>214464090</v>
      </c>
      <c r="E285" s="1012">
        <v>357236617</v>
      </c>
    </row>
    <row r="286" spans="1:5">
      <c r="A286" s="630" t="s">
        <v>4319</v>
      </c>
      <c r="B286" s="1012">
        <v>214464090</v>
      </c>
      <c r="C286" s="1012">
        <v>214464090</v>
      </c>
      <c r="D286" s="1012">
        <v>214464090</v>
      </c>
      <c r="E286" s="1012">
        <v>357236617</v>
      </c>
    </row>
    <row r="287" spans="1:5">
      <c r="A287" s="629" t="s">
        <v>4173</v>
      </c>
      <c r="B287" s="1012">
        <v>67000000</v>
      </c>
      <c r="C287" s="1012">
        <v>67000000</v>
      </c>
      <c r="D287" s="1012">
        <v>40200000</v>
      </c>
      <c r="E287" s="1012">
        <v>40200000</v>
      </c>
    </row>
    <row r="288" spans="1:5">
      <c r="A288" s="630" t="s">
        <v>3074</v>
      </c>
      <c r="B288" s="1012">
        <v>67000000</v>
      </c>
      <c r="C288" s="1012">
        <v>67000000</v>
      </c>
      <c r="D288" s="1012">
        <v>40200000</v>
      </c>
      <c r="E288" s="1012">
        <v>40200000</v>
      </c>
    </row>
    <row r="289" spans="1:5">
      <c r="A289" s="629" t="s">
        <v>3920</v>
      </c>
      <c r="B289" s="1012">
        <v>21564056</v>
      </c>
      <c r="C289" s="1012">
        <v>21564056</v>
      </c>
      <c r="D289" s="1012">
        <v>17251244.800000001</v>
      </c>
      <c r="E289" s="1012">
        <v>17251244.800000001</v>
      </c>
    </row>
    <row r="290" spans="1:5">
      <c r="A290" s="630" t="s">
        <v>385</v>
      </c>
      <c r="B290" s="1012">
        <v>21564056</v>
      </c>
      <c r="C290" s="1012">
        <v>21564056</v>
      </c>
      <c r="D290" s="1012">
        <v>17251244.800000001</v>
      </c>
      <c r="E290" s="1012">
        <v>17251244.800000001</v>
      </c>
    </row>
    <row r="291" spans="1:5">
      <c r="A291" s="629" t="s">
        <v>4166</v>
      </c>
      <c r="B291" s="1012">
        <v>42600000</v>
      </c>
      <c r="C291" s="1012">
        <v>42600000</v>
      </c>
      <c r="D291" s="1012">
        <v>17040000</v>
      </c>
      <c r="E291" s="1012">
        <v>17040000</v>
      </c>
    </row>
    <row r="292" spans="1:5">
      <c r="A292" s="630" t="s">
        <v>3074</v>
      </c>
      <c r="B292" s="1012">
        <v>42600000</v>
      </c>
      <c r="C292" s="1012">
        <v>42600000</v>
      </c>
      <c r="D292" s="1012">
        <v>17040000</v>
      </c>
      <c r="E292" s="1012">
        <v>17040000</v>
      </c>
    </row>
    <row r="293" spans="1:5">
      <c r="A293" s="629" t="s">
        <v>3922</v>
      </c>
      <c r="B293" s="1012">
        <v>66916880</v>
      </c>
      <c r="C293" s="1012">
        <v>66916880</v>
      </c>
      <c r="D293" s="1012">
        <v>33458440</v>
      </c>
      <c r="E293" s="1012">
        <v>33458440</v>
      </c>
    </row>
    <row r="294" spans="1:5">
      <c r="A294" s="630" t="s">
        <v>385</v>
      </c>
      <c r="B294" s="1012">
        <v>66916880</v>
      </c>
      <c r="C294" s="1012">
        <v>66916880</v>
      </c>
      <c r="D294" s="1012">
        <v>33458440</v>
      </c>
      <c r="E294" s="1012">
        <v>33458440</v>
      </c>
    </row>
    <row r="295" spans="1:5">
      <c r="A295" s="629" t="s">
        <v>415</v>
      </c>
      <c r="B295" s="1012">
        <v>297791198</v>
      </c>
      <c r="C295" s="1012">
        <v>297791198</v>
      </c>
      <c r="D295" s="1012">
        <v>134006039.10000001</v>
      </c>
      <c r="E295" s="1012">
        <v>134006039.10000001</v>
      </c>
    </row>
    <row r="296" spans="1:5">
      <c r="A296" s="630" t="s">
        <v>385</v>
      </c>
      <c r="B296" s="1012">
        <v>297791198</v>
      </c>
      <c r="C296" s="1012">
        <v>297791198</v>
      </c>
      <c r="D296" s="1012">
        <v>134006039.10000001</v>
      </c>
      <c r="E296" s="1012">
        <v>134006039.10000001</v>
      </c>
    </row>
    <row r="297" spans="1:5">
      <c r="A297" s="629" t="s">
        <v>3948</v>
      </c>
      <c r="B297" s="1012">
        <v>1158542.4351999999</v>
      </c>
      <c r="C297" s="1012">
        <v>1158542.4351999999</v>
      </c>
      <c r="D297" s="1012">
        <v>695125.46111999999</v>
      </c>
      <c r="E297" s="1012">
        <v>695125.46111999999</v>
      </c>
    </row>
    <row r="298" spans="1:5">
      <c r="A298" s="630" t="s">
        <v>385</v>
      </c>
      <c r="B298" s="1012">
        <v>1158542.4351999999</v>
      </c>
      <c r="C298" s="1012">
        <v>1158542.4351999999</v>
      </c>
      <c r="D298" s="1012">
        <v>695125.46111999999</v>
      </c>
      <c r="E298" s="1012">
        <v>695125.46111999999</v>
      </c>
    </row>
    <row r="299" spans="1:5">
      <c r="A299" s="629" t="s">
        <v>3969</v>
      </c>
      <c r="B299" s="1012">
        <v>59579676</v>
      </c>
      <c r="C299" s="1012">
        <v>59579676</v>
      </c>
      <c r="D299" s="1012">
        <v>41705773.199999996</v>
      </c>
      <c r="E299" s="1012">
        <v>41705773.199999996</v>
      </c>
    </row>
    <row r="300" spans="1:5">
      <c r="A300" s="630" t="s">
        <v>385</v>
      </c>
      <c r="B300" s="1012">
        <v>59579676</v>
      </c>
      <c r="C300" s="1012">
        <v>59579676</v>
      </c>
      <c r="D300" s="1012">
        <v>41705773.199999996</v>
      </c>
      <c r="E300" s="1012">
        <v>41705773.199999996</v>
      </c>
    </row>
    <row r="301" spans="1:5">
      <c r="A301" s="629" t="s">
        <v>3939</v>
      </c>
      <c r="B301" s="1012">
        <v>21821832</v>
      </c>
      <c r="C301" s="1012">
        <v>21821832</v>
      </c>
      <c r="D301" s="1012">
        <v>10910916</v>
      </c>
      <c r="E301" s="1012">
        <v>10910916</v>
      </c>
    </row>
    <row r="302" spans="1:5">
      <c r="A302" s="630" t="s">
        <v>385</v>
      </c>
      <c r="B302" s="1012">
        <v>21821832</v>
      </c>
      <c r="C302" s="1012">
        <v>21821832</v>
      </c>
      <c r="D302" s="1012">
        <v>10910916</v>
      </c>
      <c r="E302" s="1012">
        <v>10910916</v>
      </c>
    </row>
    <row r="303" spans="1:5">
      <c r="A303" s="629" t="s">
        <v>285</v>
      </c>
      <c r="B303" s="1012">
        <v>1152500700</v>
      </c>
      <c r="C303" s="1012">
        <v>1152500700</v>
      </c>
      <c r="D303" s="1012">
        <v>1152500700</v>
      </c>
      <c r="E303" s="1012">
        <v>1152500700</v>
      </c>
    </row>
    <row r="304" spans="1:5">
      <c r="A304" s="630" t="s">
        <v>256</v>
      </c>
      <c r="B304" s="1012">
        <v>1152500700</v>
      </c>
      <c r="C304" s="1012">
        <v>1152500700</v>
      </c>
      <c r="D304" s="1012">
        <v>1152500700</v>
      </c>
      <c r="E304" s="1012">
        <v>1152500700</v>
      </c>
    </row>
    <row r="305" spans="1:5">
      <c r="A305" s="629" t="s">
        <v>3944</v>
      </c>
      <c r="B305" s="1012">
        <v>6832024</v>
      </c>
      <c r="C305" s="1012">
        <v>6832024</v>
      </c>
      <c r="D305" s="1012">
        <v>5465619.2000000002</v>
      </c>
      <c r="E305" s="1012">
        <v>5465619.2000000002</v>
      </c>
    </row>
    <row r="306" spans="1:5">
      <c r="A306" s="630" t="s">
        <v>385</v>
      </c>
      <c r="B306" s="1012">
        <v>6832024</v>
      </c>
      <c r="C306" s="1012">
        <v>6832024</v>
      </c>
      <c r="D306" s="1012">
        <v>5465619.2000000002</v>
      </c>
      <c r="E306" s="1012">
        <v>5465619.2000000002</v>
      </c>
    </row>
    <row r="307" spans="1:5">
      <c r="A307" s="629" t="s">
        <v>3120</v>
      </c>
      <c r="B307" s="1012">
        <v>54644296</v>
      </c>
      <c r="C307" s="1012">
        <v>54644296</v>
      </c>
      <c r="D307" s="1012">
        <v>32786577.599999998</v>
      </c>
      <c r="E307" s="1012">
        <v>32786577.599999998</v>
      </c>
    </row>
    <row r="308" spans="1:5">
      <c r="A308" s="630" t="s">
        <v>3074</v>
      </c>
      <c r="B308" s="1012">
        <v>54644296</v>
      </c>
      <c r="C308" s="1012">
        <v>54644296</v>
      </c>
      <c r="D308" s="1012">
        <v>32786577.599999998</v>
      </c>
      <c r="E308" s="1012">
        <v>32786577.599999998</v>
      </c>
    </row>
    <row r="309" spans="1:5">
      <c r="A309" s="629" t="s">
        <v>4006</v>
      </c>
      <c r="B309" s="1012">
        <v>108260154</v>
      </c>
      <c r="C309" s="1012">
        <v>108260154</v>
      </c>
      <c r="D309" s="1012">
        <v>75782107.799999997</v>
      </c>
      <c r="E309" s="1012">
        <v>75782107.799999997</v>
      </c>
    </row>
    <row r="310" spans="1:5">
      <c r="A310" s="630" t="s">
        <v>385</v>
      </c>
      <c r="B310" s="1012">
        <v>108260154</v>
      </c>
      <c r="C310" s="1012">
        <v>108260154</v>
      </c>
      <c r="D310" s="1012">
        <v>75782107.799999997</v>
      </c>
      <c r="E310" s="1012">
        <v>75782107.799999997</v>
      </c>
    </row>
    <row r="311" spans="1:5">
      <c r="A311" s="629" t="s">
        <v>3972</v>
      </c>
      <c r="B311" s="1012">
        <v>107968571</v>
      </c>
      <c r="C311" s="1012">
        <v>107968571</v>
      </c>
      <c r="D311" s="1012">
        <v>52311123.399999999</v>
      </c>
      <c r="E311" s="1012">
        <v>52311123.399999999</v>
      </c>
    </row>
    <row r="312" spans="1:5">
      <c r="A312" s="630" t="s">
        <v>385</v>
      </c>
      <c r="B312" s="1012">
        <v>107968571</v>
      </c>
      <c r="C312" s="1012">
        <v>107968571</v>
      </c>
      <c r="D312" s="1012">
        <v>52311123.399999999</v>
      </c>
      <c r="E312" s="1012">
        <v>52311123.399999999</v>
      </c>
    </row>
    <row r="313" spans="1:5">
      <c r="A313" s="629" t="s">
        <v>3289</v>
      </c>
      <c r="B313" s="1012">
        <v>485701082</v>
      </c>
      <c r="C313" s="1012">
        <v>485701082</v>
      </c>
      <c r="D313" s="1012">
        <v>485701082</v>
      </c>
      <c r="E313" s="1012">
        <v>956037747.34000003</v>
      </c>
    </row>
    <row r="314" spans="1:5">
      <c r="A314" s="630" t="s">
        <v>155</v>
      </c>
      <c r="B314" s="1012">
        <v>485701082</v>
      </c>
      <c r="C314" s="1012">
        <v>485701082</v>
      </c>
      <c r="D314" s="1012">
        <v>485701082</v>
      </c>
      <c r="E314" s="1012">
        <v>956037747.34000003</v>
      </c>
    </row>
    <row r="315" spans="1:5">
      <c r="A315" s="629" t="s">
        <v>3386</v>
      </c>
      <c r="B315" s="1012">
        <v>88533183</v>
      </c>
      <c r="C315" s="1012">
        <v>88533183</v>
      </c>
      <c r="D315" s="1012">
        <v>44266591.5</v>
      </c>
      <c r="E315" s="1012">
        <v>44266591.5</v>
      </c>
    </row>
    <row r="316" spans="1:5">
      <c r="A316" s="630" t="s">
        <v>385</v>
      </c>
      <c r="B316" s="1012">
        <v>88533183</v>
      </c>
      <c r="C316" s="1012">
        <v>88533183</v>
      </c>
      <c r="D316" s="1012">
        <v>44266591.5</v>
      </c>
      <c r="E316" s="1012">
        <v>44266591.5</v>
      </c>
    </row>
    <row r="317" spans="1:5">
      <c r="A317" s="629" t="s">
        <v>3945</v>
      </c>
      <c r="B317" s="1012">
        <v>106136479</v>
      </c>
      <c r="C317" s="1012">
        <v>106136479</v>
      </c>
      <c r="D317" s="1012">
        <v>74295535.299999997</v>
      </c>
      <c r="E317" s="1012">
        <v>74295535.299999997</v>
      </c>
    </row>
    <row r="318" spans="1:5">
      <c r="A318" s="630" t="s">
        <v>385</v>
      </c>
      <c r="B318" s="1012">
        <v>106136479</v>
      </c>
      <c r="C318" s="1012">
        <v>106136479</v>
      </c>
      <c r="D318" s="1012">
        <v>74295535.299999997</v>
      </c>
      <c r="E318" s="1012">
        <v>74295535.299999997</v>
      </c>
    </row>
    <row r="319" spans="1:5">
      <c r="A319" s="629" t="s">
        <v>106</v>
      </c>
      <c r="B319" s="1012">
        <v>1001507568</v>
      </c>
      <c r="C319" s="1012">
        <v>900773845</v>
      </c>
      <c r="D319" s="1012">
        <v>720619076</v>
      </c>
      <c r="E319" s="1012">
        <v>720619076</v>
      </c>
    </row>
    <row r="320" spans="1:5">
      <c r="A320" s="630" t="s">
        <v>105</v>
      </c>
      <c r="B320" s="1012">
        <v>1001507568</v>
      </c>
      <c r="C320" s="1012">
        <v>900773845</v>
      </c>
      <c r="D320" s="1012">
        <v>720619076</v>
      </c>
      <c r="E320" s="1012">
        <v>720619076</v>
      </c>
    </row>
    <row r="321" spans="1:5">
      <c r="A321" s="629" t="s">
        <v>4179</v>
      </c>
      <c r="B321" s="1012">
        <v>20135668</v>
      </c>
      <c r="C321" s="1012">
        <v>20135668</v>
      </c>
      <c r="D321" s="1012">
        <v>12081400.799999999</v>
      </c>
      <c r="E321" s="1012">
        <v>12081400.799999999</v>
      </c>
    </row>
    <row r="322" spans="1:5">
      <c r="A322" s="630" t="s">
        <v>3074</v>
      </c>
      <c r="B322" s="1012">
        <v>20135668</v>
      </c>
      <c r="C322" s="1012">
        <v>20135668</v>
      </c>
      <c r="D322" s="1012">
        <v>12081400.799999999</v>
      </c>
      <c r="E322" s="1012">
        <v>12081400.799999999</v>
      </c>
    </row>
    <row r="323" spans="1:5">
      <c r="A323" s="629" t="s">
        <v>3925</v>
      </c>
      <c r="B323" s="1012">
        <v>112649260</v>
      </c>
      <c r="C323" s="1012">
        <v>112649260</v>
      </c>
      <c r="D323" s="1012">
        <v>78854482</v>
      </c>
      <c r="E323" s="1012">
        <v>78854482</v>
      </c>
    </row>
    <row r="324" spans="1:5">
      <c r="A324" s="630" t="s">
        <v>385</v>
      </c>
      <c r="B324" s="1012">
        <v>112649260</v>
      </c>
      <c r="C324" s="1012">
        <v>112649260</v>
      </c>
      <c r="D324" s="1012">
        <v>78854482</v>
      </c>
      <c r="E324" s="1012">
        <v>78854482</v>
      </c>
    </row>
    <row r="325" spans="1:5">
      <c r="A325" s="629" t="s">
        <v>3964</v>
      </c>
      <c r="B325" s="1012">
        <v>101890282</v>
      </c>
      <c r="C325" s="1012">
        <v>101890282</v>
      </c>
      <c r="D325" s="1012">
        <v>71323197.399999991</v>
      </c>
      <c r="E325" s="1012">
        <v>71323197.399999991</v>
      </c>
    </row>
    <row r="326" spans="1:5">
      <c r="A326" s="630" t="s">
        <v>385</v>
      </c>
      <c r="B326" s="1012">
        <v>101890282</v>
      </c>
      <c r="C326" s="1012">
        <v>101890282</v>
      </c>
      <c r="D326" s="1012">
        <v>71323197.399999991</v>
      </c>
      <c r="E326" s="1012">
        <v>71323197.399999991</v>
      </c>
    </row>
    <row r="327" spans="1:5">
      <c r="A327" s="629" t="s">
        <v>3548</v>
      </c>
      <c r="B327" s="1012">
        <v>94931098</v>
      </c>
      <c r="C327" s="1012">
        <v>94931098</v>
      </c>
      <c r="D327" s="1012">
        <v>66451768.599999994</v>
      </c>
      <c r="E327" s="1012">
        <v>66451768.599999994</v>
      </c>
    </row>
    <row r="328" spans="1:5">
      <c r="A328" s="630" t="s">
        <v>385</v>
      </c>
      <c r="B328" s="1012">
        <v>94931098</v>
      </c>
      <c r="C328" s="1012">
        <v>94931098</v>
      </c>
      <c r="D328" s="1012">
        <v>66451768.599999994</v>
      </c>
      <c r="E328" s="1012">
        <v>66451768.599999994</v>
      </c>
    </row>
    <row r="329" spans="1:5">
      <c r="A329" s="629" t="s">
        <v>3958</v>
      </c>
      <c r="B329" s="1012">
        <v>14715129</v>
      </c>
      <c r="C329" s="1012">
        <v>14715129</v>
      </c>
      <c r="D329" s="1012">
        <v>10300590.299999999</v>
      </c>
      <c r="E329" s="1012">
        <v>10300590.299999999</v>
      </c>
    </row>
    <row r="330" spans="1:5">
      <c r="A330" s="630" t="s">
        <v>385</v>
      </c>
      <c r="B330" s="1012">
        <v>14715129</v>
      </c>
      <c r="C330" s="1012">
        <v>14715129</v>
      </c>
      <c r="D330" s="1012">
        <v>10300590.299999999</v>
      </c>
      <c r="E330" s="1012">
        <v>10300590.299999999</v>
      </c>
    </row>
    <row r="331" spans="1:5">
      <c r="A331" s="629" t="s">
        <v>3941</v>
      </c>
      <c r="B331" s="1012">
        <v>105510287</v>
      </c>
      <c r="C331" s="1012">
        <v>105510287</v>
      </c>
      <c r="D331" s="1012">
        <v>73857200.899999991</v>
      </c>
      <c r="E331" s="1012">
        <v>73857200.899999991</v>
      </c>
    </row>
    <row r="332" spans="1:5">
      <c r="A332" s="630" t="s">
        <v>385</v>
      </c>
      <c r="B332" s="1012">
        <v>105510287</v>
      </c>
      <c r="C332" s="1012">
        <v>105510287</v>
      </c>
      <c r="D332" s="1012">
        <v>73857200.899999991</v>
      </c>
      <c r="E332" s="1012">
        <v>73857200.899999991</v>
      </c>
    </row>
    <row r="333" spans="1:5">
      <c r="A333" s="629" t="s">
        <v>3897</v>
      </c>
      <c r="B333" s="1012">
        <v>51144524</v>
      </c>
      <c r="C333" s="1012">
        <v>51144524</v>
      </c>
      <c r="D333" s="1012">
        <v>23015035.800000001</v>
      </c>
      <c r="E333" s="1012">
        <v>23015035.800000001</v>
      </c>
    </row>
    <row r="334" spans="1:5">
      <c r="A334" s="630" t="s">
        <v>385</v>
      </c>
      <c r="B334" s="1012">
        <v>51144524</v>
      </c>
      <c r="C334" s="1012">
        <v>51144524</v>
      </c>
      <c r="D334" s="1012">
        <v>23015035.800000001</v>
      </c>
      <c r="E334" s="1012">
        <v>23015035.800000001</v>
      </c>
    </row>
    <row r="335" spans="1:5">
      <c r="A335" s="629" t="s">
        <v>3978</v>
      </c>
      <c r="B335" s="1012">
        <v>35041400</v>
      </c>
      <c r="C335" s="1012">
        <v>35041400</v>
      </c>
      <c r="D335" s="1012">
        <v>28033120</v>
      </c>
      <c r="E335" s="1012">
        <v>28033120</v>
      </c>
    </row>
    <row r="336" spans="1:5">
      <c r="A336" s="630" t="s">
        <v>385</v>
      </c>
      <c r="B336" s="1012">
        <v>35041400</v>
      </c>
      <c r="C336" s="1012">
        <v>35041400</v>
      </c>
      <c r="D336" s="1012">
        <v>28033120</v>
      </c>
      <c r="E336" s="1012">
        <v>28033120</v>
      </c>
    </row>
    <row r="337" spans="1:5">
      <c r="A337" s="629" t="s">
        <v>3382</v>
      </c>
      <c r="B337" s="1012">
        <v>20000000</v>
      </c>
      <c r="C337" s="1012">
        <v>20000000</v>
      </c>
      <c r="D337" s="1012">
        <v>8000000</v>
      </c>
      <c r="E337" s="1012">
        <v>8000000</v>
      </c>
    </row>
    <row r="338" spans="1:5">
      <c r="A338" s="630" t="s">
        <v>3074</v>
      </c>
      <c r="B338" s="1012">
        <v>20000000</v>
      </c>
      <c r="C338" s="1012">
        <v>20000000</v>
      </c>
      <c r="D338" s="1012">
        <v>8000000</v>
      </c>
      <c r="E338" s="1012">
        <v>8000000</v>
      </c>
    </row>
    <row r="339" spans="1:5">
      <c r="A339" s="629" t="s">
        <v>4186</v>
      </c>
      <c r="B339" s="1012">
        <v>25410657</v>
      </c>
      <c r="C339" s="1012">
        <v>25410657</v>
      </c>
      <c r="D339" s="1012">
        <v>10164262.800000001</v>
      </c>
      <c r="E339" s="1012">
        <v>10164262.800000001</v>
      </c>
    </row>
    <row r="340" spans="1:5">
      <c r="A340" s="630" t="s">
        <v>3074</v>
      </c>
      <c r="B340" s="1012">
        <v>25410657</v>
      </c>
      <c r="C340" s="1012">
        <v>25410657</v>
      </c>
      <c r="D340" s="1012">
        <v>10164262.800000001</v>
      </c>
      <c r="E340" s="1012">
        <v>10164262.800000001</v>
      </c>
    </row>
    <row r="341" spans="1:5">
      <c r="A341" s="629" t="s">
        <v>3934</v>
      </c>
      <c r="B341" s="1012">
        <v>57313476</v>
      </c>
      <c r="C341" s="1012">
        <v>57313476</v>
      </c>
      <c r="D341" s="1012">
        <v>34388085.600000001</v>
      </c>
      <c r="E341" s="1012">
        <v>34388085.600000001</v>
      </c>
    </row>
    <row r="342" spans="1:5">
      <c r="A342" s="630" t="s">
        <v>385</v>
      </c>
      <c r="B342" s="1012">
        <v>57313476</v>
      </c>
      <c r="C342" s="1012">
        <v>57313476</v>
      </c>
      <c r="D342" s="1012">
        <v>34388085.600000001</v>
      </c>
      <c r="E342" s="1012">
        <v>34388085.600000001</v>
      </c>
    </row>
    <row r="343" spans="1:5">
      <c r="A343" s="629" t="s">
        <v>4185</v>
      </c>
      <c r="B343" s="1012">
        <v>30198605</v>
      </c>
      <c r="C343" s="1012">
        <v>30198605</v>
      </c>
      <c r="D343" s="1012">
        <v>12079442</v>
      </c>
      <c r="E343" s="1012">
        <v>12079442</v>
      </c>
    </row>
    <row r="344" spans="1:5">
      <c r="A344" s="630" t="s">
        <v>3074</v>
      </c>
      <c r="B344" s="1012">
        <v>30198605</v>
      </c>
      <c r="C344" s="1012">
        <v>30198605</v>
      </c>
      <c r="D344" s="1012">
        <v>12079442</v>
      </c>
      <c r="E344" s="1012">
        <v>12079442</v>
      </c>
    </row>
    <row r="345" spans="1:5">
      <c r="A345" s="629" t="s">
        <v>4005</v>
      </c>
      <c r="B345" s="1012">
        <v>289898105</v>
      </c>
      <c r="C345" s="1012">
        <v>289898105</v>
      </c>
      <c r="D345" s="1012">
        <v>130454147.25</v>
      </c>
      <c r="E345" s="1012">
        <v>130454147.25</v>
      </c>
    </row>
    <row r="346" spans="1:5">
      <c r="A346" s="630" t="s">
        <v>385</v>
      </c>
      <c r="B346" s="1012">
        <v>289898105</v>
      </c>
      <c r="C346" s="1012">
        <v>289898105</v>
      </c>
      <c r="D346" s="1012">
        <v>130454147.25</v>
      </c>
      <c r="E346" s="1012">
        <v>130454147.25</v>
      </c>
    </row>
    <row r="347" spans="1:5">
      <c r="A347" s="629" t="s">
        <v>3895</v>
      </c>
      <c r="B347" s="1012">
        <v>11827731</v>
      </c>
      <c r="C347" s="1012">
        <v>11827731</v>
      </c>
      <c r="D347" s="1012">
        <v>9462184.8000000007</v>
      </c>
      <c r="E347" s="1012">
        <v>9462184.8000000007</v>
      </c>
    </row>
    <row r="348" spans="1:5">
      <c r="A348" s="630" t="s">
        <v>385</v>
      </c>
      <c r="B348" s="1012">
        <v>11827731</v>
      </c>
      <c r="C348" s="1012">
        <v>11827731</v>
      </c>
      <c r="D348" s="1012">
        <v>9462184.8000000007</v>
      </c>
      <c r="E348" s="1012">
        <v>9462184.8000000007</v>
      </c>
    </row>
    <row r="349" spans="1:5">
      <c r="A349" s="629" t="s">
        <v>3986</v>
      </c>
      <c r="B349" s="1012">
        <v>55407239</v>
      </c>
      <c r="C349" s="1012">
        <v>55407239</v>
      </c>
      <c r="D349" s="1012">
        <v>44325791.200000003</v>
      </c>
      <c r="E349" s="1012">
        <v>44325791.200000003</v>
      </c>
    </row>
    <row r="350" spans="1:5">
      <c r="A350" s="630" t="s">
        <v>385</v>
      </c>
      <c r="B350" s="1012">
        <v>55407239</v>
      </c>
      <c r="C350" s="1012">
        <v>55407239</v>
      </c>
      <c r="D350" s="1012">
        <v>44325791.200000003</v>
      </c>
      <c r="E350" s="1012">
        <v>44325791.200000003</v>
      </c>
    </row>
    <row r="351" spans="1:5">
      <c r="A351" s="629" t="s">
        <v>3997</v>
      </c>
      <c r="B351" s="1012">
        <v>67941453</v>
      </c>
      <c r="C351" s="1012">
        <v>67941453</v>
      </c>
      <c r="D351" s="1012">
        <v>54353162.400000006</v>
      </c>
      <c r="E351" s="1012">
        <v>54353162.400000006</v>
      </c>
    </row>
    <row r="352" spans="1:5">
      <c r="A352" s="630" t="s">
        <v>385</v>
      </c>
      <c r="B352" s="1012">
        <v>67941453</v>
      </c>
      <c r="C352" s="1012">
        <v>67941453</v>
      </c>
      <c r="D352" s="1012">
        <v>54353162.400000006</v>
      </c>
      <c r="E352" s="1012">
        <v>54353162.400000006</v>
      </c>
    </row>
    <row r="353" spans="1:5">
      <c r="A353" s="629" t="s">
        <v>3983</v>
      </c>
      <c r="B353" s="1012">
        <v>18678195</v>
      </c>
      <c r="C353" s="1012">
        <v>18678195</v>
      </c>
      <c r="D353" s="1012">
        <v>14942556</v>
      </c>
      <c r="E353" s="1012">
        <v>14942556</v>
      </c>
    </row>
    <row r="354" spans="1:5">
      <c r="A354" s="630" t="s">
        <v>385</v>
      </c>
      <c r="B354" s="1012">
        <v>18678195</v>
      </c>
      <c r="C354" s="1012">
        <v>18678195</v>
      </c>
      <c r="D354" s="1012">
        <v>14942556</v>
      </c>
      <c r="E354" s="1012">
        <v>14942556</v>
      </c>
    </row>
    <row r="355" spans="1:5">
      <c r="A355" s="629" t="s">
        <v>3937</v>
      </c>
      <c r="B355" s="1012">
        <v>21859481</v>
      </c>
      <c r="C355" s="1012">
        <v>21859481</v>
      </c>
      <c r="D355" s="1012">
        <v>9836766.4500000011</v>
      </c>
      <c r="E355" s="1012">
        <v>9836766.4500000011</v>
      </c>
    </row>
    <row r="356" spans="1:5">
      <c r="A356" s="630" t="s">
        <v>385</v>
      </c>
      <c r="B356" s="1012">
        <v>21859481</v>
      </c>
      <c r="C356" s="1012">
        <v>21859481</v>
      </c>
      <c r="D356" s="1012">
        <v>9836766.4500000011</v>
      </c>
      <c r="E356" s="1012">
        <v>9836766.4500000011</v>
      </c>
    </row>
    <row r="357" spans="1:5">
      <c r="A357" s="629" t="s">
        <v>2587</v>
      </c>
      <c r="B357" s="1012">
        <v>20386969</v>
      </c>
      <c r="C357" s="1012">
        <v>20386969</v>
      </c>
      <c r="D357" s="1012">
        <v>14270878.299999999</v>
      </c>
      <c r="E357" s="1012">
        <v>14270878.299999999</v>
      </c>
    </row>
    <row r="358" spans="1:5">
      <c r="A358" s="630" t="s">
        <v>385</v>
      </c>
      <c r="B358" s="1012">
        <v>20386969</v>
      </c>
      <c r="C358" s="1012">
        <v>20386969</v>
      </c>
      <c r="D358" s="1012">
        <v>14270878.299999999</v>
      </c>
      <c r="E358" s="1012">
        <v>14270878.299999999</v>
      </c>
    </row>
    <row r="359" spans="1:5">
      <c r="A359" s="629" t="s">
        <v>2584</v>
      </c>
      <c r="B359" s="1012">
        <v>61734844.344800003</v>
      </c>
      <c r="C359" s="1012">
        <v>61734844.344800003</v>
      </c>
      <c r="D359" s="1012">
        <v>30867422.172400001</v>
      </c>
      <c r="E359" s="1012">
        <v>30867422.172400001</v>
      </c>
    </row>
    <row r="360" spans="1:5">
      <c r="A360" s="630" t="s">
        <v>385</v>
      </c>
      <c r="B360" s="1012">
        <v>61734844.344800003</v>
      </c>
      <c r="C360" s="1012">
        <v>61734844.344800003</v>
      </c>
      <c r="D360" s="1012">
        <v>30867422.172400001</v>
      </c>
      <c r="E360" s="1012">
        <v>30867422.172400001</v>
      </c>
    </row>
    <row r="361" spans="1:5">
      <c r="A361" s="629" t="s">
        <v>3949</v>
      </c>
      <c r="B361" s="1012">
        <v>24762630</v>
      </c>
      <c r="C361" s="1012">
        <v>24762630</v>
      </c>
      <c r="D361" s="1012">
        <v>17333841</v>
      </c>
      <c r="E361" s="1012">
        <v>17333841</v>
      </c>
    </row>
    <row r="362" spans="1:5">
      <c r="A362" s="630" t="s">
        <v>385</v>
      </c>
      <c r="B362" s="1012">
        <v>24762630</v>
      </c>
      <c r="C362" s="1012">
        <v>24762630</v>
      </c>
      <c r="D362" s="1012">
        <v>17333841</v>
      </c>
      <c r="E362" s="1012">
        <v>17333841</v>
      </c>
    </row>
    <row r="363" spans="1:5">
      <c r="A363" s="629" t="s">
        <v>4010</v>
      </c>
      <c r="B363" s="1012">
        <v>1161575.2688</v>
      </c>
      <c r="C363" s="1012">
        <v>1161575.2688</v>
      </c>
      <c r="D363" s="1012">
        <v>464630.10752000002</v>
      </c>
      <c r="E363" s="1012">
        <v>464630.10752000002</v>
      </c>
    </row>
    <row r="364" spans="1:5">
      <c r="A364" s="630" t="s">
        <v>385</v>
      </c>
      <c r="B364" s="1012">
        <v>1161575.2688</v>
      </c>
      <c r="C364" s="1012">
        <v>1161575.2688</v>
      </c>
      <c r="D364" s="1012">
        <v>464630.10752000002</v>
      </c>
      <c r="E364" s="1012">
        <v>464630.10752000002</v>
      </c>
    </row>
    <row r="365" spans="1:5">
      <c r="A365" s="629" t="s">
        <v>3931</v>
      </c>
      <c r="B365" s="1012">
        <v>180435893</v>
      </c>
      <c r="C365" s="1012">
        <v>180435893</v>
      </c>
      <c r="D365" s="1012">
        <v>90217946.5</v>
      </c>
      <c r="E365" s="1012">
        <v>90217946.5</v>
      </c>
    </row>
    <row r="366" spans="1:5">
      <c r="A366" s="630" t="s">
        <v>385</v>
      </c>
      <c r="B366" s="1012">
        <v>180435893</v>
      </c>
      <c r="C366" s="1012">
        <v>180435893</v>
      </c>
      <c r="D366" s="1012">
        <v>90217946.5</v>
      </c>
      <c r="E366" s="1012">
        <v>90217946.5</v>
      </c>
    </row>
    <row r="367" spans="1:5">
      <c r="A367" s="629" t="s">
        <v>174</v>
      </c>
      <c r="B367" s="1012">
        <v>174336001</v>
      </c>
      <c r="C367" s="1012">
        <v>168286743</v>
      </c>
      <c r="D367" s="1012">
        <v>168286743</v>
      </c>
      <c r="E367" s="1012">
        <v>287275205.73375005</v>
      </c>
    </row>
    <row r="368" spans="1:5">
      <c r="A368" s="630" t="s">
        <v>155</v>
      </c>
      <c r="B368" s="1012">
        <v>174336001</v>
      </c>
      <c r="C368" s="1012">
        <v>168286743</v>
      </c>
      <c r="D368" s="1012">
        <v>168286743</v>
      </c>
      <c r="E368" s="1012">
        <v>129195328.47000001</v>
      </c>
    </row>
    <row r="369" spans="1:5">
      <c r="A369" s="630" t="s">
        <v>186</v>
      </c>
      <c r="B369" s="1012"/>
      <c r="C369" s="1012">
        <v>0</v>
      </c>
      <c r="D369" s="1012">
        <v>0</v>
      </c>
      <c r="E369" s="1012">
        <v>158079877.26375002</v>
      </c>
    </row>
    <row r="370" spans="1:5">
      <c r="A370" s="629" t="s">
        <v>4008</v>
      </c>
      <c r="B370" s="1012">
        <v>158149219</v>
      </c>
      <c r="C370" s="1012">
        <v>158149219</v>
      </c>
      <c r="D370" s="1012">
        <v>94889531.399999991</v>
      </c>
      <c r="E370" s="1012">
        <v>94889531.399999991</v>
      </c>
    </row>
    <row r="371" spans="1:5">
      <c r="A371" s="630" t="s">
        <v>385</v>
      </c>
      <c r="B371" s="1012">
        <v>158149219</v>
      </c>
      <c r="C371" s="1012">
        <v>158149219</v>
      </c>
      <c r="D371" s="1012">
        <v>94889531.399999991</v>
      </c>
      <c r="E371" s="1012">
        <v>94889531.399999991</v>
      </c>
    </row>
    <row r="372" spans="1:5">
      <c r="A372" s="629" t="s">
        <v>3383</v>
      </c>
      <c r="B372" s="1012">
        <v>4000000</v>
      </c>
      <c r="C372" s="1012">
        <v>4000000</v>
      </c>
      <c r="D372" s="1012">
        <v>2400000</v>
      </c>
      <c r="E372" s="1012">
        <v>2400000</v>
      </c>
    </row>
    <row r="373" spans="1:5">
      <c r="A373" s="630" t="s">
        <v>3074</v>
      </c>
      <c r="B373" s="1012">
        <v>4000000</v>
      </c>
      <c r="C373" s="1012">
        <v>4000000</v>
      </c>
      <c r="D373" s="1012">
        <v>2400000</v>
      </c>
      <c r="E373" s="1012">
        <v>2400000</v>
      </c>
    </row>
    <row r="374" spans="1:5">
      <c r="A374" s="629" t="s">
        <v>4063</v>
      </c>
      <c r="B374" s="1012">
        <v>30225338</v>
      </c>
      <c r="C374" s="1012">
        <v>30225338</v>
      </c>
      <c r="D374" s="1012">
        <v>18135202.800000001</v>
      </c>
      <c r="E374" s="1012">
        <v>18135202.800000001</v>
      </c>
    </row>
    <row r="375" spans="1:5">
      <c r="A375" s="630" t="s">
        <v>3074</v>
      </c>
      <c r="B375" s="1012">
        <v>30225338</v>
      </c>
      <c r="C375" s="1012">
        <v>30225338</v>
      </c>
      <c r="D375" s="1012">
        <v>18135202.800000001</v>
      </c>
      <c r="E375" s="1012">
        <v>18135202.800000001</v>
      </c>
    </row>
    <row r="376" spans="1:5">
      <c r="A376" s="629" t="s">
        <v>379</v>
      </c>
      <c r="B376" s="1012">
        <v>244118857</v>
      </c>
      <c r="C376" s="1012">
        <v>244118857</v>
      </c>
      <c r="D376" s="1012">
        <v>66597169.5</v>
      </c>
      <c r="E376" s="1012">
        <v>66597169.5</v>
      </c>
    </row>
    <row r="377" spans="1:5">
      <c r="A377" s="630" t="s">
        <v>385</v>
      </c>
      <c r="B377" s="1012">
        <v>86709543</v>
      </c>
      <c r="C377" s="1012">
        <v>86709543</v>
      </c>
      <c r="D377" s="1012">
        <v>39019294.350000001</v>
      </c>
      <c r="E377" s="1012">
        <v>39019294.350000001</v>
      </c>
    </row>
    <row r="378" spans="1:5">
      <c r="A378" s="630" t="s">
        <v>289</v>
      </c>
      <c r="B378" s="1012">
        <v>157409314</v>
      </c>
      <c r="C378" s="1012">
        <v>157409314</v>
      </c>
      <c r="D378" s="1012">
        <v>27577875.150000002</v>
      </c>
      <c r="E378" s="1012">
        <v>27577875.150000002</v>
      </c>
    </row>
    <row r="379" spans="1:5">
      <c r="A379" s="629" t="s">
        <v>3904</v>
      </c>
      <c r="B379" s="1012">
        <v>56114875</v>
      </c>
      <c r="C379" s="1012">
        <v>56114875</v>
      </c>
      <c r="D379" s="1012">
        <v>33668925</v>
      </c>
      <c r="E379" s="1012">
        <v>33668925</v>
      </c>
    </row>
    <row r="380" spans="1:5">
      <c r="A380" s="630" t="s">
        <v>385</v>
      </c>
      <c r="B380" s="1012">
        <v>56114875</v>
      </c>
      <c r="C380" s="1012">
        <v>56114875</v>
      </c>
      <c r="D380" s="1012">
        <v>33668925</v>
      </c>
      <c r="E380" s="1012">
        <v>33668925</v>
      </c>
    </row>
    <row r="381" spans="1:5">
      <c r="A381" s="629" t="s">
        <v>357</v>
      </c>
      <c r="B381" s="1012">
        <v>68164654</v>
      </c>
      <c r="C381" s="1012">
        <v>68164654</v>
      </c>
      <c r="D381" s="1012">
        <v>51530611.2984</v>
      </c>
      <c r="E381" s="1012">
        <v>51530611.2984</v>
      </c>
    </row>
    <row r="382" spans="1:5">
      <c r="A382" s="630" t="s">
        <v>289</v>
      </c>
      <c r="B382" s="1012">
        <v>68164654</v>
      </c>
      <c r="C382" s="1012">
        <v>68164654</v>
      </c>
      <c r="D382" s="1012">
        <v>51530611.2984</v>
      </c>
      <c r="E382" s="1012">
        <v>51530611.2984</v>
      </c>
    </row>
    <row r="383" spans="1:5">
      <c r="A383" s="629" t="s">
        <v>4190</v>
      </c>
      <c r="B383" s="1012">
        <v>40260738</v>
      </c>
      <c r="C383" s="1012">
        <v>40260738</v>
      </c>
      <c r="D383" s="1012">
        <v>24156442.800000001</v>
      </c>
      <c r="E383" s="1012">
        <v>24156442.800000001</v>
      </c>
    </row>
    <row r="384" spans="1:5">
      <c r="A384" s="630" t="s">
        <v>3074</v>
      </c>
      <c r="B384" s="1012">
        <v>40260738</v>
      </c>
      <c r="C384" s="1012">
        <v>40260738</v>
      </c>
      <c r="D384" s="1012">
        <v>24156442.800000001</v>
      </c>
      <c r="E384" s="1012">
        <v>24156442.800000001</v>
      </c>
    </row>
    <row r="385" spans="1:5">
      <c r="A385" s="629" t="s">
        <v>4165</v>
      </c>
      <c r="B385" s="1012">
        <v>27748575</v>
      </c>
      <c r="C385" s="1012">
        <v>22000000</v>
      </c>
      <c r="D385" s="1012">
        <v>8800000</v>
      </c>
      <c r="E385" s="1012">
        <v>8800000</v>
      </c>
    </row>
    <row r="386" spans="1:5">
      <c r="A386" s="630" t="s">
        <v>3074</v>
      </c>
      <c r="B386" s="1012">
        <v>27748575</v>
      </c>
      <c r="C386" s="1012">
        <v>22000000</v>
      </c>
      <c r="D386" s="1012">
        <v>8800000</v>
      </c>
      <c r="E386" s="1012">
        <v>8800000</v>
      </c>
    </row>
    <row r="387" spans="1:5">
      <c r="A387" s="629" t="s">
        <v>3913</v>
      </c>
      <c r="B387" s="1012">
        <v>58112927</v>
      </c>
      <c r="C387" s="1012">
        <v>58112927</v>
      </c>
      <c r="D387" s="1012">
        <v>29056463.5</v>
      </c>
      <c r="E387" s="1012">
        <v>29056463.5</v>
      </c>
    </row>
    <row r="388" spans="1:5">
      <c r="A388" s="630" t="s">
        <v>385</v>
      </c>
      <c r="B388" s="1012">
        <v>58112927</v>
      </c>
      <c r="C388" s="1012">
        <v>58112927</v>
      </c>
      <c r="D388" s="1012">
        <v>29056463.5</v>
      </c>
      <c r="E388" s="1012">
        <v>29056463.5</v>
      </c>
    </row>
    <row r="389" spans="1:5">
      <c r="A389" s="629" t="s">
        <v>4043</v>
      </c>
      <c r="B389" s="1012">
        <v>133894335</v>
      </c>
      <c r="C389" s="1012">
        <v>133894335</v>
      </c>
      <c r="D389" s="1012">
        <v>52307012.603299998</v>
      </c>
      <c r="E389" s="1012">
        <v>52307012.603299998</v>
      </c>
    </row>
    <row r="390" spans="1:5">
      <c r="A390" s="630" t="s">
        <v>4042</v>
      </c>
      <c r="B390" s="1012">
        <v>133894335</v>
      </c>
      <c r="C390" s="1012">
        <v>133894335</v>
      </c>
      <c r="D390" s="1012">
        <v>52307012.603299998</v>
      </c>
      <c r="E390" s="1012">
        <v>52307012.603299998</v>
      </c>
    </row>
    <row r="391" spans="1:5">
      <c r="A391" s="629" t="s">
        <v>4331</v>
      </c>
      <c r="B391" s="1012">
        <v>1440241158</v>
      </c>
      <c r="C391" s="1012">
        <v>1440241158</v>
      </c>
      <c r="D391" s="1012">
        <v>1440241158</v>
      </c>
      <c r="E391" s="1012">
        <v>1440241158</v>
      </c>
    </row>
    <row r="392" spans="1:5">
      <c r="A392" s="630" t="s">
        <v>256</v>
      </c>
      <c r="B392" s="1012">
        <v>1440241158</v>
      </c>
      <c r="C392" s="1012">
        <v>1440241158</v>
      </c>
      <c r="D392" s="1012">
        <v>1440241158</v>
      </c>
      <c r="E392" s="1012">
        <v>1440241158</v>
      </c>
    </row>
    <row r="393" spans="1:5">
      <c r="A393" s="629" t="s">
        <v>3898</v>
      </c>
      <c r="B393" s="1012">
        <v>56224747</v>
      </c>
      <c r="C393" s="1012">
        <v>56224747</v>
      </c>
      <c r="D393" s="1012">
        <v>50602272.300000004</v>
      </c>
      <c r="E393" s="1012">
        <v>50602272.300000004</v>
      </c>
    </row>
    <row r="394" spans="1:5">
      <c r="A394" s="630" t="s">
        <v>385</v>
      </c>
      <c r="B394" s="1012">
        <v>56224747</v>
      </c>
      <c r="C394" s="1012">
        <v>56224747</v>
      </c>
      <c r="D394" s="1012">
        <v>50602272.300000004</v>
      </c>
      <c r="E394" s="1012">
        <v>50602272.300000004</v>
      </c>
    </row>
    <row r="395" spans="1:5">
      <c r="A395" s="629" t="s">
        <v>3959</v>
      </c>
      <c r="B395" s="1012">
        <v>17486509</v>
      </c>
      <c r="C395" s="1012">
        <v>21514163.349999998</v>
      </c>
      <c r="D395" s="1012">
        <v>17211330.68</v>
      </c>
      <c r="E395" s="1012">
        <v>17211330.68</v>
      </c>
    </row>
    <row r="396" spans="1:5">
      <c r="A396" s="630" t="s">
        <v>385</v>
      </c>
      <c r="B396" s="1012">
        <v>17486509</v>
      </c>
      <c r="C396" s="1012">
        <v>21514163.349999998</v>
      </c>
      <c r="D396" s="1012">
        <v>17211330.68</v>
      </c>
      <c r="E396" s="1012">
        <v>17211330.68</v>
      </c>
    </row>
    <row r="397" spans="1:5">
      <c r="A397" s="629" t="s">
        <v>3966</v>
      </c>
      <c r="B397" s="1012">
        <v>88163714.543599993</v>
      </c>
      <c r="C397" s="1012">
        <v>88163714.543599993</v>
      </c>
      <c r="D397" s="1012">
        <v>44081857.271799996</v>
      </c>
      <c r="E397" s="1012">
        <v>44081857.271799996</v>
      </c>
    </row>
    <row r="398" spans="1:5">
      <c r="A398" s="630" t="s">
        <v>385</v>
      </c>
      <c r="B398" s="1012">
        <v>88163714.543599993</v>
      </c>
      <c r="C398" s="1012">
        <v>88163714.543599993</v>
      </c>
      <c r="D398" s="1012">
        <v>44081857.271799996</v>
      </c>
      <c r="E398" s="1012">
        <v>44081857.271799996</v>
      </c>
    </row>
    <row r="399" spans="1:5">
      <c r="A399" s="629" t="s">
        <v>3942</v>
      </c>
      <c r="B399" s="1012">
        <v>82296617</v>
      </c>
      <c r="C399" s="1012">
        <v>82296617</v>
      </c>
      <c r="D399" s="1012">
        <v>41148308.5</v>
      </c>
      <c r="E399" s="1012">
        <v>41148308.5</v>
      </c>
    </row>
    <row r="400" spans="1:5">
      <c r="A400" s="630" t="s">
        <v>385</v>
      </c>
      <c r="B400" s="1012">
        <v>82296617</v>
      </c>
      <c r="C400" s="1012">
        <v>82296617</v>
      </c>
      <c r="D400" s="1012">
        <v>41148308.5</v>
      </c>
      <c r="E400" s="1012">
        <v>41148308.5</v>
      </c>
    </row>
    <row r="401" spans="1:5">
      <c r="A401" s="629" t="s">
        <v>4167</v>
      </c>
      <c r="B401" s="1012">
        <v>2587580</v>
      </c>
      <c r="C401" s="1012">
        <v>1293790</v>
      </c>
      <c r="D401" s="1012">
        <v>776274</v>
      </c>
      <c r="E401" s="1012">
        <v>776274</v>
      </c>
    </row>
    <row r="402" spans="1:5">
      <c r="A402" s="630" t="s">
        <v>3074</v>
      </c>
      <c r="B402" s="1012">
        <v>2587580</v>
      </c>
      <c r="C402" s="1012">
        <v>1293790</v>
      </c>
      <c r="D402" s="1012">
        <v>776274</v>
      </c>
      <c r="E402" s="1012">
        <v>776274</v>
      </c>
    </row>
    <row r="403" spans="1:5">
      <c r="A403" s="629" t="s">
        <v>2596</v>
      </c>
      <c r="B403" s="1012">
        <v>372683409</v>
      </c>
      <c r="C403" s="1012">
        <v>372683409</v>
      </c>
      <c r="D403" s="1012">
        <v>298146727.19999999</v>
      </c>
      <c r="E403" s="1012">
        <v>298146727.19999999</v>
      </c>
    </row>
    <row r="404" spans="1:5">
      <c r="A404" s="630" t="s">
        <v>105</v>
      </c>
      <c r="B404" s="1012">
        <v>372683409</v>
      </c>
      <c r="C404" s="1012">
        <v>372683409</v>
      </c>
      <c r="D404" s="1012">
        <v>298146727.19999999</v>
      </c>
      <c r="E404" s="1012">
        <v>298146727.19999999</v>
      </c>
    </row>
    <row r="405" spans="1:5">
      <c r="A405" s="629" t="s">
        <v>3910</v>
      </c>
      <c r="B405" s="1012">
        <v>206354482</v>
      </c>
      <c r="C405" s="1012">
        <v>206354482</v>
      </c>
      <c r="D405" s="1012">
        <v>103177241</v>
      </c>
      <c r="E405" s="1012">
        <v>103177241</v>
      </c>
    </row>
    <row r="406" spans="1:5">
      <c r="A406" s="630" t="s">
        <v>385</v>
      </c>
      <c r="B406" s="1012">
        <v>206354482</v>
      </c>
      <c r="C406" s="1012">
        <v>206354482</v>
      </c>
      <c r="D406" s="1012">
        <v>103177241</v>
      </c>
      <c r="E406" s="1012">
        <v>103177241</v>
      </c>
    </row>
    <row r="407" spans="1:5">
      <c r="A407" s="629" t="s">
        <v>120</v>
      </c>
      <c r="B407" s="1012">
        <v>1363798174</v>
      </c>
      <c r="C407" s="1012">
        <v>1363798174</v>
      </c>
      <c r="D407" s="1012">
        <v>1091038539.2</v>
      </c>
      <c r="E407" s="1012">
        <v>1091038539.2</v>
      </c>
    </row>
    <row r="408" spans="1:5">
      <c r="A408" s="630" t="s">
        <v>105</v>
      </c>
      <c r="B408" s="1012">
        <v>1363798174</v>
      </c>
      <c r="C408" s="1012">
        <v>1363798174</v>
      </c>
      <c r="D408" s="1012">
        <v>1091038539.2</v>
      </c>
      <c r="E408" s="1012">
        <v>1091038539.2</v>
      </c>
    </row>
    <row r="409" spans="1:5">
      <c r="A409" s="629" t="s">
        <v>4178</v>
      </c>
      <c r="B409" s="1012">
        <v>90635467</v>
      </c>
      <c r="C409" s="1012">
        <v>79385467</v>
      </c>
      <c r="D409" s="1012">
        <v>47631280.199999996</v>
      </c>
      <c r="E409" s="1012">
        <v>47631280.199999996</v>
      </c>
    </row>
    <row r="410" spans="1:5">
      <c r="A410" s="630" t="s">
        <v>3074</v>
      </c>
      <c r="B410" s="1012">
        <v>90635467</v>
      </c>
      <c r="C410" s="1012">
        <v>79385467</v>
      </c>
      <c r="D410" s="1012">
        <v>47631280.199999996</v>
      </c>
      <c r="E410" s="1012">
        <v>47631280.199999996</v>
      </c>
    </row>
    <row r="411" spans="1:5">
      <c r="A411" s="629" t="s">
        <v>3902</v>
      </c>
      <c r="B411" s="1012">
        <v>25527122</v>
      </c>
      <c r="C411" s="1012">
        <v>25527122</v>
      </c>
      <c r="D411" s="1012">
        <v>20421697.600000001</v>
      </c>
      <c r="E411" s="1012">
        <v>20421697.600000001</v>
      </c>
    </row>
    <row r="412" spans="1:5">
      <c r="A412" s="630" t="s">
        <v>385</v>
      </c>
      <c r="B412" s="1012">
        <v>25527122</v>
      </c>
      <c r="C412" s="1012">
        <v>25527122</v>
      </c>
      <c r="D412" s="1012">
        <v>20421697.600000001</v>
      </c>
      <c r="E412" s="1012">
        <v>20421697.600000001</v>
      </c>
    </row>
    <row r="413" spans="1:5">
      <c r="A413" s="629" t="s">
        <v>3982</v>
      </c>
      <c r="B413" s="1012">
        <v>84319640</v>
      </c>
      <c r="C413" s="1012">
        <v>84319640</v>
      </c>
      <c r="D413" s="1012">
        <v>67455712</v>
      </c>
      <c r="E413" s="1012">
        <v>67455712</v>
      </c>
    </row>
    <row r="414" spans="1:5">
      <c r="A414" s="630" t="s">
        <v>385</v>
      </c>
      <c r="B414" s="1012">
        <v>84319640</v>
      </c>
      <c r="C414" s="1012">
        <v>84319640</v>
      </c>
      <c r="D414" s="1012">
        <v>67455712</v>
      </c>
      <c r="E414" s="1012">
        <v>67455712</v>
      </c>
    </row>
    <row r="415" spans="1:5">
      <c r="A415" s="629" t="s">
        <v>3984</v>
      </c>
      <c r="B415" s="1012">
        <v>48003191</v>
      </c>
      <c r="C415" s="1012">
        <v>48003191</v>
      </c>
      <c r="D415" s="1012">
        <v>38402552.800000004</v>
      </c>
      <c r="E415" s="1012">
        <v>38402552.800000004</v>
      </c>
    </row>
    <row r="416" spans="1:5">
      <c r="A416" s="630" t="s">
        <v>385</v>
      </c>
      <c r="B416" s="1012">
        <v>48003191</v>
      </c>
      <c r="C416" s="1012">
        <v>48003191</v>
      </c>
      <c r="D416" s="1012">
        <v>38402552.800000004</v>
      </c>
      <c r="E416" s="1012">
        <v>38402552.800000004</v>
      </c>
    </row>
    <row r="417" spans="1:5">
      <c r="A417" s="629" t="s">
        <v>4053</v>
      </c>
      <c r="B417" s="1012">
        <v>130900</v>
      </c>
      <c r="C417" s="1012">
        <v>130900</v>
      </c>
      <c r="D417" s="1012">
        <v>130900</v>
      </c>
      <c r="E417" s="1012">
        <v>50410380.618000008</v>
      </c>
    </row>
    <row r="418" spans="1:5">
      <c r="A418" s="630" t="s">
        <v>186</v>
      </c>
      <c r="B418" s="1012">
        <v>130900</v>
      </c>
      <c r="C418" s="1012">
        <v>130900</v>
      </c>
      <c r="D418" s="1012">
        <v>130900</v>
      </c>
      <c r="E418" s="1012">
        <v>50410380.618000008</v>
      </c>
    </row>
    <row r="419" spans="1:5">
      <c r="A419" s="629" t="s">
        <v>4000</v>
      </c>
      <c r="B419" s="1012">
        <v>23470677</v>
      </c>
      <c r="C419" s="1012">
        <v>23470677</v>
      </c>
      <c r="D419" s="1012">
        <v>16429473.899999999</v>
      </c>
      <c r="E419" s="1012">
        <v>16429473.899999999</v>
      </c>
    </row>
    <row r="420" spans="1:5">
      <c r="A420" s="630" t="s">
        <v>385</v>
      </c>
      <c r="B420" s="1012">
        <v>23470677</v>
      </c>
      <c r="C420" s="1012">
        <v>23470677</v>
      </c>
      <c r="D420" s="1012">
        <v>16429473.899999999</v>
      </c>
      <c r="E420" s="1012">
        <v>16429473.899999999</v>
      </c>
    </row>
    <row r="421" spans="1:5">
      <c r="A421" s="629" t="s">
        <v>3979</v>
      </c>
      <c r="B421" s="1012">
        <v>13012885</v>
      </c>
      <c r="C421" s="1012">
        <v>13012885</v>
      </c>
      <c r="D421" s="1012">
        <v>7807731</v>
      </c>
      <c r="E421" s="1012">
        <v>7807731</v>
      </c>
    </row>
    <row r="422" spans="1:5">
      <c r="A422" s="630" t="s">
        <v>385</v>
      </c>
      <c r="B422" s="1012">
        <v>13012885</v>
      </c>
      <c r="C422" s="1012">
        <v>13012885</v>
      </c>
      <c r="D422" s="1012">
        <v>7807731</v>
      </c>
      <c r="E422" s="1012">
        <v>7807731</v>
      </c>
    </row>
    <row r="423" spans="1:5">
      <c r="A423" s="629" t="s">
        <v>3970</v>
      </c>
      <c r="B423" s="1012">
        <v>58354952</v>
      </c>
      <c r="C423" s="1012">
        <v>58354952</v>
      </c>
      <c r="D423" s="1012">
        <v>46683961.600000001</v>
      </c>
      <c r="E423" s="1012">
        <v>46683961.600000001</v>
      </c>
    </row>
    <row r="424" spans="1:5">
      <c r="A424" s="630" t="s">
        <v>385</v>
      </c>
      <c r="B424" s="1012">
        <v>58354952</v>
      </c>
      <c r="C424" s="1012">
        <v>58354952</v>
      </c>
      <c r="D424" s="1012">
        <v>46683961.600000001</v>
      </c>
      <c r="E424" s="1012">
        <v>46683961.600000001</v>
      </c>
    </row>
    <row r="425" spans="1:5">
      <c r="A425" s="629" t="s">
        <v>2942</v>
      </c>
      <c r="B425" s="1012">
        <v>216703077</v>
      </c>
      <c r="C425" s="1012">
        <v>216703077</v>
      </c>
      <c r="D425" s="1012">
        <v>29716462.215700001</v>
      </c>
      <c r="E425" s="1012">
        <v>29716462.215700001</v>
      </c>
    </row>
    <row r="426" spans="1:5">
      <c r="A426" s="630" t="s">
        <v>186</v>
      </c>
      <c r="B426" s="1012">
        <v>216703077</v>
      </c>
      <c r="C426" s="1012">
        <v>216703077</v>
      </c>
      <c r="D426" s="1012">
        <v>29716462.215700001</v>
      </c>
      <c r="E426" s="1012">
        <v>29716462.215700001</v>
      </c>
    </row>
    <row r="427" spans="1:5">
      <c r="A427" s="629" t="s">
        <v>3933</v>
      </c>
      <c r="B427" s="1012">
        <v>78418837</v>
      </c>
      <c r="C427" s="1012">
        <v>78418837</v>
      </c>
      <c r="D427" s="1012">
        <v>54893185.899999999</v>
      </c>
      <c r="E427" s="1012">
        <v>54893185.899999999</v>
      </c>
    </row>
    <row r="428" spans="1:5">
      <c r="A428" s="630" t="s">
        <v>385</v>
      </c>
      <c r="B428" s="1012">
        <v>78418837</v>
      </c>
      <c r="C428" s="1012">
        <v>78418837</v>
      </c>
      <c r="D428" s="1012">
        <v>54893185.899999999</v>
      </c>
      <c r="E428" s="1012">
        <v>54893185.899999999</v>
      </c>
    </row>
    <row r="429" spans="1:5">
      <c r="A429" s="629" t="s">
        <v>3946</v>
      </c>
      <c r="B429" s="1012">
        <v>25856737</v>
      </c>
      <c r="C429" s="1012">
        <v>25856737</v>
      </c>
      <c r="D429" s="1012">
        <v>18099715.899999999</v>
      </c>
      <c r="E429" s="1012">
        <v>18099715.899999999</v>
      </c>
    </row>
    <row r="430" spans="1:5">
      <c r="A430" s="630" t="s">
        <v>385</v>
      </c>
      <c r="B430" s="1012">
        <v>25856737</v>
      </c>
      <c r="C430" s="1012">
        <v>25856737</v>
      </c>
      <c r="D430" s="1012">
        <v>18099715.899999999</v>
      </c>
      <c r="E430" s="1012">
        <v>18099715.899999999</v>
      </c>
    </row>
    <row r="431" spans="1:5">
      <c r="A431" s="629" t="s">
        <v>3553</v>
      </c>
      <c r="B431" s="1012">
        <v>135152605</v>
      </c>
      <c r="C431" s="1012">
        <v>135152605</v>
      </c>
      <c r="D431" s="1012">
        <v>67576302.5</v>
      </c>
      <c r="E431" s="1012">
        <v>67576302.5</v>
      </c>
    </row>
    <row r="432" spans="1:5">
      <c r="A432" s="630" t="s">
        <v>385</v>
      </c>
      <c r="B432" s="1012">
        <v>135152605</v>
      </c>
      <c r="C432" s="1012">
        <v>135152605</v>
      </c>
      <c r="D432" s="1012">
        <v>67576302.5</v>
      </c>
      <c r="E432" s="1012">
        <v>67576302.5</v>
      </c>
    </row>
    <row r="433" spans="1:5">
      <c r="A433" s="629" t="s">
        <v>3975</v>
      </c>
      <c r="B433" s="1012">
        <v>17486509</v>
      </c>
      <c r="C433" s="1012">
        <v>17486509</v>
      </c>
      <c r="D433" s="1012">
        <v>13989207.200000001</v>
      </c>
      <c r="E433" s="1012">
        <v>13989207.200000001</v>
      </c>
    </row>
    <row r="434" spans="1:5">
      <c r="A434" s="630" t="s">
        <v>385</v>
      </c>
      <c r="B434" s="1012">
        <v>17486509</v>
      </c>
      <c r="C434" s="1012">
        <v>17486509</v>
      </c>
      <c r="D434" s="1012">
        <v>13989207.200000001</v>
      </c>
      <c r="E434" s="1012">
        <v>13989207.200000001</v>
      </c>
    </row>
    <row r="435" spans="1:5">
      <c r="A435" s="629" t="s">
        <v>3894</v>
      </c>
      <c r="B435" s="1012">
        <v>1651841</v>
      </c>
      <c r="C435" s="1012">
        <v>1651841</v>
      </c>
      <c r="D435" s="1012">
        <v>1321472.8</v>
      </c>
      <c r="E435" s="1012">
        <v>1321472.8</v>
      </c>
    </row>
    <row r="436" spans="1:5">
      <c r="A436" s="630" t="s">
        <v>385</v>
      </c>
      <c r="B436" s="1012">
        <v>1651841</v>
      </c>
      <c r="C436" s="1012">
        <v>1651841</v>
      </c>
      <c r="D436" s="1012">
        <v>1321472.8</v>
      </c>
      <c r="E436" s="1012">
        <v>1321472.8</v>
      </c>
    </row>
    <row r="437" spans="1:5">
      <c r="A437" s="629" t="s">
        <v>271</v>
      </c>
      <c r="B437" s="1012">
        <v>2164680943</v>
      </c>
      <c r="C437" s="1012">
        <v>2164680943</v>
      </c>
      <c r="D437" s="1012">
        <v>2164680943</v>
      </c>
      <c r="E437" s="1012">
        <v>2164680943</v>
      </c>
    </row>
    <row r="438" spans="1:5">
      <c r="A438" s="630" t="s">
        <v>256</v>
      </c>
      <c r="B438" s="1012">
        <v>2164680943</v>
      </c>
      <c r="C438" s="1012">
        <v>2164680943</v>
      </c>
      <c r="D438" s="1012">
        <v>2164680943</v>
      </c>
      <c r="E438" s="1012">
        <v>2164680943</v>
      </c>
    </row>
    <row r="439" spans="1:5">
      <c r="A439" s="629" t="s">
        <v>58</v>
      </c>
      <c r="B439" s="1012">
        <v>858307705</v>
      </c>
      <c r="C439" s="1012">
        <v>858307705</v>
      </c>
      <c r="D439" s="1012">
        <v>759095705</v>
      </c>
      <c r="E439" s="1012">
        <v>851415587</v>
      </c>
    </row>
    <row r="440" spans="1:5">
      <c r="A440" s="630" t="s">
        <v>45</v>
      </c>
      <c r="B440" s="1012">
        <v>362247705</v>
      </c>
      <c r="C440" s="1012">
        <v>362247705</v>
      </c>
      <c r="D440" s="1012">
        <v>362247705</v>
      </c>
      <c r="E440" s="1012">
        <v>454567587</v>
      </c>
    </row>
    <row r="441" spans="1:5">
      <c r="A441" s="630" t="s">
        <v>99</v>
      </c>
      <c r="B441" s="1012">
        <v>496060000</v>
      </c>
      <c r="C441" s="1012">
        <v>496060000</v>
      </c>
      <c r="D441" s="1012">
        <v>396848000</v>
      </c>
      <c r="E441" s="1012">
        <v>396848000</v>
      </c>
    </row>
    <row r="442" spans="1:5">
      <c r="A442" s="629" t="s">
        <v>3965</v>
      </c>
      <c r="B442" s="1012">
        <v>48489546</v>
      </c>
      <c r="C442" s="1012">
        <v>48489546</v>
      </c>
      <c r="D442" s="1012">
        <v>33942682.199999996</v>
      </c>
      <c r="E442" s="1012">
        <v>33942682.199999996</v>
      </c>
    </row>
    <row r="443" spans="1:5">
      <c r="A443" s="630" t="s">
        <v>385</v>
      </c>
      <c r="B443" s="1012">
        <v>48489546</v>
      </c>
      <c r="C443" s="1012">
        <v>48489546</v>
      </c>
      <c r="D443" s="1012">
        <v>33942682.199999996</v>
      </c>
      <c r="E443" s="1012">
        <v>33942682.199999996</v>
      </c>
    </row>
    <row r="444" spans="1:5">
      <c r="A444" s="629" t="s">
        <v>2062</v>
      </c>
      <c r="B444" s="1012">
        <v>48896763</v>
      </c>
      <c r="C444" s="1012">
        <v>48896763</v>
      </c>
      <c r="D444" s="1012">
        <v>19558705.199999999</v>
      </c>
      <c r="E444" s="1012">
        <v>19558705.199999999</v>
      </c>
    </row>
    <row r="445" spans="1:5">
      <c r="A445" s="630" t="s">
        <v>385</v>
      </c>
      <c r="B445" s="1012">
        <v>48896763</v>
      </c>
      <c r="C445" s="1012">
        <v>48896763</v>
      </c>
      <c r="D445" s="1012">
        <v>19558705.199999999</v>
      </c>
      <c r="E445" s="1012">
        <v>19558705.199999999</v>
      </c>
    </row>
    <row r="446" spans="1:5">
      <c r="A446" s="629" t="s">
        <v>3953</v>
      </c>
      <c r="B446" s="1012">
        <v>9679853</v>
      </c>
      <c r="C446" s="1012">
        <v>9679853</v>
      </c>
      <c r="D446" s="1012">
        <v>6775897.0999999996</v>
      </c>
      <c r="E446" s="1012">
        <v>6775897.0999999996</v>
      </c>
    </row>
    <row r="447" spans="1:5">
      <c r="A447" s="630" t="s">
        <v>385</v>
      </c>
      <c r="B447" s="1012">
        <v>9679853</v>
      </c>
      <c r="C447" s="1012">
        <v>9679853</v>
      </c>
      <c r="D447" s="1012">
        <v>6775897.0999999996</v>
      </c>
      <c r="E447" s="1012">
        <v>6775897.0999999996</v>
      </c>
    </row>
    <row r="448" spans="1:5">
      <c r="A448" s="629" t="s">
        <v>194</v>
      </c>
      <c r="B448" s="1012">
        <v>494122650</v>
      </c>
      <c r="C448" s="1012">
        <v>434096975</v>
      </c>
      <c r="D448" s="1012">
        <v>144417955.8757</v>
      </c>
      <c r="E448" s="1012">
        <v>205231177.98559999</v>
      </c>
    </row>
    <row r="449" spans="1:5">
      <c r="A449" s="630" t="s">
        <v>186</v>
      </c>
      <c r="B449" s="1012">
        <v>494122650</v>
      </c>
      <c r="C449" s="1012">
        <v>434096975</v>
      </c>
      <c r="D449" s="1012">
        <v>144417955.8757</v>
      </c>
      <c r="E449" s="1012">
        <v>205231177.98559999</v>
      </c>
    </row>
    <row r="450" spans="1:5">
      <c r="A450" s="629" t="s">
        <v>4184</v>
      </c>
      <c r="B450" s="1012">
        <v>10093466</v>
      </c>
      <c r="C450" s="1012">
        <v>10093466</v>
      </c>
      <c r="D450" s="1012">
        <v>4037386.4000000004</v>
      </c>
      <c r="E450" s="1012">
        <v>4037386.4000000004</v>
      </c>
    </row>
    <row r="451" spans="1:5">
      <c r="A451" s="630" t="s">
        <v>3074</v>
      </c>
      <c r="B451" s="1012">
        <v>10093466</v>
      </c>
      <c r="C451" s="1012">
        <v>10093466</v>
      </c>
      <c r="D451" s="1012">
        <v>4037386.4000000004</v>
      </c>
      <c r="E451" s="1012">
        <v>4037386.4000000004</v>
      </c>
    </row>
    <row r="452" spans="1:5">
      <c r="A452" s="629" t="s">
        <v>281</v>
      </c>
      <c r="B452" s="1012">
        <v>676036550</v>
      </c>
      <c r="C452" s="1012">
        <v>676036550</v>
      </c>
      <c r="D452" s="1012">
        <v>676036550</v>
      </c>
      <c r="E452" s="1012">
        <v>676036550</v>
      </c>
    </row>
    <row r="453" spans="1:5">
      <c r="A453" s="630" t="s">
        <v>256</v>
      </c>
      <c r="B453" s="1012">
        <v>676036550</v>
      </c>
      <c r="C453" s="1012">
        <v>676036550</v>
      </c>
      <c r="D453" s="1012">
        <v>676036550</v>
      </c>
      <c r="E453" s="1012">
        <v>676036550</v>
      </c>
    </row>
    <row r="454" spans="1:5">
      <c r="A454" s="629" t="s">
        <v>3940</v>
      </c>
      <c r="B454" s="1012">
        <v>16705113</v>
      </c>
      <c r="C454" s="1012">
        <v>16705113</v>
      </c>
      <c r="D454" s="1012">
        <v>11693579.1</v>
      </c>
      <c r="E454" s="1012">
        <v>11693579.1</v>
      </c>
    </row>
    <row r="455" spans="1:5">
      <c r="A455" s="630" t="s">
        <v>385</v>
      </c>
      <c r="B455" s="1012">
        <v>16705113</v>
      </c>
      <c r="C455" s="1012">
        <v>16705113</v>
      </c>
      <c r="D455" s="1012">
        <v>11693579.1</v>
      </c>
      <c r="E455" s="1012">
        <v>11693579.1</v>
      </c>
    </row>
    <row r="456" spans="1:5">
      <c r="A456" s="629" t="s">
        <v>3961</v>
      </c>
      <c r="B456" s="1012">
        <v>16645568</v>
      </c>
      <c r="C456" s="1012">
        <v>16645568</v>
      </c>
      <c r="D456" s="1012">
        <v>8322784</v>
      </c>
      <c r="E456" s="1012">
        <v>8322784</v>
      </c>
    </row>
    <row r="457" spans="1:5">
      <c r="A457" s="630" t="s">
        <v>385</v>
      </c>
      <c r="B457" s="1012">
        <v>16645568</v>
      </c>
      <c r="C457" s="1012">
        <v>16645568</v>
      </c>
      <c r="D457" s="1012">
        <v>8322784</v>
      </c>
      <c r="E457" s="1012">
        <v>8322784</v>
      </c>
    </row>
    <row r="458" spans="1:5">
      <c r="A458" s="629" t="s">
        <v>3977</v>
      </c>
      <c r="B458" s="1012">
        <v>58321145</v>
      </c>
      <c r="C458" s="1012">
        <v>58321145</v>
      </c>
      <c r="D458" s="1012">
        <v>46656916</v>
      </c>
      <c r="E458" s="1012">
        <v>46656916</v>
      </c>
    </row>
    <row r="459" spans="1:5">
      <c r="A459" s="630" t="s">
        <v>385</v>
      </c>
      <c r="B459" s="1012">
        <v>58321145</v>
      </c>
      <c r="C459" s="1012">
        <v>58321145</v>
      </c>
      <c r="D459" s="1012">
        <v>46656916</v>
      </c>
      <c r="E459" s="1012">
        <v>46656916</v>
      </c>
    </row>
    <row r="460" spans="1:5">
      <c r="A460" s="629" t="s">
        <v>1503</v>
      </c>
      <c r="B460" s="1012">
        <v>20000000</v>
      </c>
      <c r="C460" s="1012">
        <v>20000000</v>
      </c>
      <c r="D460" s="1012">
        <v>8000000</v>
      </c>
      <c r="E460" s="1012">
        <v>8000000</v>
      </c>
    </row>
    <row r="461" spans="1:5">
      <c r="A461" s="630" t="s">
        <v>3074</v>
      </c>
      <c r="B461" s="1012">
        <v>20000000</v>
      </c>
      <c r="C461" s="1012">
        <v>20000000</v>
      </c>
      <c r="D461" s="1012">
        <v>8000000</v>
      </c>
      <c r="E461" s="1012">
        <v>8000000</v>
      </c>
    </row>
    <row r="462" spans="1:5">
      <c r="A462" s="629" t="s">
        <v>266</v>
      </c>
      <c r="B462" s="1012">
        <v>3931439969</v>
      </c>
      <c r="C462" s="1012">
        <v>3931439969</v>
      </c>
      <c r="D462" s="1012">
        <v>3931439969</v>
      </c>
      <c r="E462" s="1012">
        <v>3931439969</v>
      </c>
    </row>
    <row r="463" spans="1:5">
      <c r="A463" s="630" t="s">
        <v>256</v>
      </c>
      <c r="B463" s="1012">
        <v>3931439969</v>
      </c>
      <c r="C463" s="1012">
        <v>3931439969</v>
      </c>
      <c r="D463" s="1012">
        <v>3931439969</v>
      </c>
      <c r="E463" s="1012">
        <v>3931439969</v>
      </c>
    </row>
    <row r="464" spans="1:5">
      <c r="A464" s="629" t="s">
        <v>4344</v>
      </c>
      <c r="B464" s="1012">
        <v>15107108</v>
      </c>
      <c r="C464" s="1012">
        <v>8680144</v>
      </c>
      <c r="D464" s="1012">
        <v>3856178.4</v>
      </c>
      <c r="E464" s="1012">
        <v>3856178.4</v>
      </c>
    </row>
    <row r="465" spans="1:5">
      <c r="A465" s="630" t="s">
        <v>3074</v>
      </c>
      <c r="B465" s="1012">
        <v>15107108</v>
      </c>
      <c r="C465" s="1012">
        <v>8680144</v>
      </c>
      <c r="D465" s="1012">
        <v>3856178.4</v>
      </c>
      <c r="E465" s="1012">
        <v>3856178.4</v>
      </c>
    </row>
    <row r="466" spans="1:5">
      <c r="A466" s="629" t="s">
        <v>4346</v>
      </c>
      <c r="B466" s="1012">
        <v>9478209</v>
      </c>
      <c r="C466" s="1012">
        <v>2368209</v>
      </c>
      <c r="D466" s="1012">
        <v>2368209</v>
      </c>
      <c r="E466" s="1012">
        <v>2368209</v>
      </c>
    </row>
    <row r="467" spans="1:5">
      <c r="A467" s="630" t="s">
        <v>3074</v>
      </c>
      <c r="B467" s="1012">
        <v>9478209</v>
      </c>
      <c r="C467" s="1012">
        <v>2368209</v>
      </c>
      <c r="D467" s="1012">
        <v>2368209</v>
      </c>
      <c r="E467" s="1012">
        <v>2368209</v>
      </c>
    </row>
    <row r="468" spans="1:5">
      <c r="A468" s="629" t="s">
        <v>4348</v>
      </c>
      <c r="B468" s="1012">
        <v>20163727</v>
      </c>
      <c r="C468" s="1012">
        <v>5000000</v>
      </c>
      <c r="D468" s="1012">
        <v>3000000</v>
      </c>
      <c r="E468" s="1012">
        <v>3000000</v>
      </c>
    </row>
    <row r="469" spans="1:5">
      <c r="A469" s="630" t="s">
        <v>3074</v>
      </c>
      <c r="B469" s="1012">
        <v>20163727</v>
      </c>
      <c r="C469" s="1012">
        <v>5000000</v>
      </c>
      <c r="D469" s="1012">
        <v>3000000</v>
      </c>
      <c r="E469" s="1012">
        <v>3000000</v>
      </c>
    </row>
    <row r="470" spans="1:5">
      <c r="A470" s="629" t="s">
        <v>4352</v>
      </c>
      <c r="B470" s="1012">
        <v>42643453</v>
      </c>
      <c r="C470" s="1012">
        <v>42511525</v>
      </c>
      <c r="D470" s="1012">
        <v>25506915</v>
      </c>
      <c r="E470" s="1012">
        <v>25506915</v>
      </c>
    </row>
    <row r="471" spans="1:5">
      <c r="A471" s="630" t="s">
        <v>3074</v>
      </c>
      <c r="B471" s="1012">
        <v>42643453</v>
      </c>
      <c r="C471" s="1012">
        <v>42511525</v>
      </c>
      <c r="D471" s="1012">
        <v>25506915</v>
      </c>
      <c r="E471" s="1012">
        <v>25506915</v>
      </c>
    </row>
    <row r="472" spans="1:5">
      <c r="A472" s="629" t="s">
        <v>4354</v>
      </c>
      <c r="B472" s="1012">
        <v>12500000</v>
      </c>
      <c r="C472" s="1012">
        <v>8969466</v>
      </c>
      <c r="D472" s="1012">
        <v>3587786</v>
      </c>
      <c r="E472" s="1012">
        <v>3587786</v>
      </c>
    </row>
    <row r="473" spans="1:5">
      <c r="A473" s="630" t="s">
        <v>3074</v>
      </c>
      <c r="B473" s="1012">
        <v>12500000</v>
      </c>
      <c r="C473" s="1012">
        <v>8969466</v>
      </c>
      <c r="D473" s="1012">
        <v>3587786</v>
      </c>
      <c r="E473" s="1012">
        <v>3587786</v>
      </c>
    </row>
    <row r="474" spans="1:5">
      <c r="A474" s="629" t="s">
        <v>4357</v>
      </c>
      <c r="B474" s="1012">
        <v>18168424</v>
      </c>
      <c r="C474" s="1012">
        <v>18168424</v>
      </c>
      <c r="D474" s="1012">
        <v>7267370</v>
      </c>
      <c r="E474" s="1012">
        <v>7267370</v>
      </c>
    </row>
    <row r="475" spans="1:5">
      <c r="A475" s="630" t="s">
        <v>3074</v>
      </c>
      <c r="B475" s="1012">
        <v>18168424</v>
      </c>
      <c r="C475" s="1012">
        <v>18168424</v>
      </c>
      <c r="D475" s="1012">
        <v>7267370</v>
      </c>
      <c r="E475" s="1012">
        <v>7267370</v>
      </c>
    </row>
    <row r="476" spans="1:5">
      <c r="A476" s="629" t="s">
        <v>4359</v>
      </c>
      <c r="B476" s="1012">
        <v>4290105</v>
      </c>
      <c r="C476" s="1012">
        <v>4290105</v>
      </c>
      <c r="D476" s="1012">
        <v>2574063</v>
      </c>
      <c r="E476" s="1012">
        <v>2574063</v>
      </c>
    </row>
    <row r="477" spans="1:5">
      <c r="A477" s="630" t="s">
        <v>3074</v>
      </c>
      <c r="B477" s="1012">
        <v>4290105</v>
      </c>
      <c r="C477" s="1012">
        <v>4290105</v>
      </c>
      <c r="D477" s="1012">
        <v>2574063</v>
      </c>
      <c r="E477" s="1012">
        <v>2574063</v>
      </c>
    </row>
    <row r="478" spans="1:5">
      <c r="A478" s="629" t="s">
        <v>4361</v>
      </c>
      <c r="B478" s="1012">
        <v>15078645</v>
      </c>
      <c r="C478" s="1012">
        <v>15078645</v>
      </c>
      <c r="D478" s="1012">
        <v>6031458</v>
      </c>
      <c r="E478" s="1012">
        <v>6031458</v>
      </c>
    </row>
    <row r="479" spans="1:5">
      <c r="A479" s="630" t="s">
        <v>3074</v>
      </c>
      <c r="B479" s="1012">
        <v>15078645</v>
      </c>
      <c r="C479" s="1012">
        <v>15078645</v>
      </c>
      <c r="D479" s="1012">
        <v>6031458</v>
      </c>
      <c r="E479" s="1012">
        <v>6031458</v>
      </c>
    </row>
    <row r="480" spans="1:5">
      <c r="A480" s="629" t="s">
        <v>3076</v>
      </c>
      <c r="B480" s="1012">
        <v>30094704</v>
      </c>
      <c r="C480" s="1012">
        <v>23965816</v>
      </c>
      <c r="D480" s="1012">
        <v>14379489</v>
      </c>
      <c r="E480" s="1012">
        <v>14379489</v>
      </c>
    </row>
    <row r="481" spans="1:5">
      <c r="A481" s="630" t="s">
        <v>3074</v>
      </c>
      <c r="B481" s="1012">
        <v>30094704</v>
      </c>
      <c r="C481" s="1012">
        <v>23965816</v>
      </c>
      <c r="D481" s="1012">
        <v>14379489</v>
      </c>
      <c r="E481" s="1012">
        <v>14379489</v>
      </c>
    </row>
    <row r="482" spans="1:5">
      <c r="A482" s="629" t="s">
        <v>2469</v>
      </c>
      <c r="B482" s="1012">
        <v>37001385617.751999</v>
      </c>
      <c r="C482" s="1012">
        <v>35844542336.976395</v>
      </c>
      <c r="D482" s="1012">
        <v>29087193892.622131</v>
      </c>
      <c r="E482" s="1012">
        <v>34549398007.360077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B5EA-5129-48D7-A2CB-ACF9F75070B3}">
  <dimension ref="A2:E35"/>
  <sheetViews>
    <sheetView topLeftCell="A35" workbookViewId="0">
      <selection activeCell="B10" sqref="B10"/>
    </sheetView>
  </sheetViews>
  <sheetFormatPr baseColWidth="10" defaultRowHeight="14.5"/>
  <cols>
    <col min="1" max="1" width="50.54296875" bestFit="1" customWidth="1"/>
    <col min="2" max="2" width="15.1796875" style="4" bestFit="1" customWidth="1"/>
    <col min="3" max="3" width="14.54296875" style="4" bestFit="1" customWidth="1"/>
    <col min="4" max="4" width="15.1796875" style="4" bestFit="1" customWidth="1"/>
    <col min="5" max="5" width="16.81640625" style="4" bestFit="1" customWidth="1"/>
  </cols>
  <sheetData>
    <row r="2" spans="1:5">
      <c r="A2" s="119" t="s">
        <v>3287</v>
      </c>
    </row>
    <row r="3" spans="1:5" ht="29">
      <c r="A3" s="628" t="s">
        <v>2468</v>
      </c>
      <c r="B3" s="1011" t="s">
        <v>2470</v>
      </c>
      <c r="C3" s="1011" t="s">
        <v>2471</v>
      </c>
      <c r="D3" s="1011" t="s">
        <v>2472</v>
      </c>
      <c r="E3" s="1011" t="s">
        <v>2473</v>
      </c>
    </row>
    <row r="4" spans="1:5">
      <c r="A4" s="629" t="s">
        <v>45</v>
      </c>
      <c r="B4" s="1012">
        <v>362247705</v>
      </c>
      <c r="C4" s="1012">
        <v>362247705</v>
      </c>
      <c r="D4" s="1012">
        <v>362247705</v>
      </c>
      <c r="E4" s="1012">
        <v>454567587</v>
      </c>
    </row>
    <row r="5" spans="1:5">
      <c r="A5" s="630" t="s">
        <v>44</v>
      </c>
      <c r="B5" s="1012">
        <v>362247705</v>
      </c>
      <c r="C5" s="1012">
        <v>362247705</v>
      </c>
      <c r="D5" s="1012">
        <v>362247705</v>
      </c>
      <c r="E5" s="1012">
        <v>454567587</v>
      </c>
    </row>
    <row r="6" spans="1:5">
      <c r="A6" s="629" t="s">
        <v>256</v>
      </c>
      <c r="B6" s="1012">
        <v>13139135922</v>
      </c>
      <c r="C6" s="1012">
        <v>13139135922</v>
      </c>
      <c r="D6" s="1012">
        <v>13139135922</v>
      </c>
      <c r="E6" s="1012">
        <v>13139135922</v>
      </c>
    </row>
    <row r="7" spans="1:5">
      <c r="A7" s="630" t="s">
        <v>139</v>
      </c>
      <c r="B7" s="1012">
        <v>13139135922</v>
      </c>
      <c r="C7" s="1012">
        <v>13139135922</v>
      </c>
      <c r="D7" s="1012">
        <v>13139135922</v>
      </c>
      <c r="E7" s="1012">
        <v>13139135922</v>
      </c>
    </row>
    <row r="8" spans="1:5">
      <c r="A8" s="629" t="s">
        <v>72</v>
      </c>
      <c r="B8" s="1012">
        <v>472521558</v>
      </c>
      <c r="C8" s="1012">
        <v>451240683</v>
      </c>
      <c r="D8" s="1012">
        <v>406116614.69999999</v>
      </c>
      <c r="E8" s="1012">
        <v>406116614.69999999</v>
      </c>
    </row>
    <row r="9" spans="1:5">
      <c r="A9" s="630" t="s">
        <v>44</v>
      </c>
      <c r="B9" s="1012">
        <v>472521558</v>
      </c>
      <c r="C9" s="1012">
        <v>451240683</v>
      </c>
      <c r="D9" s="1012">
        <v>406116614.69999999</v>
      </c>
      <c r="E9" s="1012">
        <v>406116614.69999999</v>
      </c>
    </row>
    <row r="10" spans="1:5">
      <c r="A10" s="629" t="s">
        <v>105</v>
      </c>
      <c r="B10" s="1012">
        <v>4559260900</v>
      </c>
      <c r="C10" s="1012">
        <v>4458527177</v>
      </c>
      <c r="D10" s="1012">
        <v>3566821741.5999999</v>
      </c>
      <c r="E10" s="1012">
        <v>3566821741.5999999</v>
      </c>
    </row>
    <row r="11" spans="1:5">
      <c r="A11" s="630" t="s">
        <v>29</v>
      </c>
      <c r="B11" s="1012">
        <v>4559260900</v>
      </c>
      <c r="C11" s="1012">
        <v>4458527177</v>
      </c>
      <c r="D11" s="1012">
        <v>3566821741.5999999</v>
      </c>
      <c r="E11" s="1012">
        <v>3566821741.5999999</v>
      </c>
    </row>
    <row r="12" spans="1:5">
      <c r="A12" s="629" t="s">
        <v>99</v>
      </c>
      <c r="B12" s="1012">
        <v>2486047015</v>
      </c>
      <c r="C12" s="1012">
        <v>2486047015</v>
      </c>
      <c r="D12" s="1012">
        <v>1988837612.0000002</v>
      </c>
      <c r="E12" s="1012">
        <v>1988837612.0000002</v>
      </c>
    </row>
    <row r="13" spans="1:5">
      <c r="A13" s="630" t="s">
        <v>29</v>
      </c>
      <c r="B13" s="1012">
        <v>19090869</v>
      </c>
      <c r="C13" s="1012">
        <v>19090869</v>
      </c>
      <c r="D13" s="1012">
        <v>15272695.200000001</v>
      </c>
      <c r="E13" s="1012">
        <v>15272695.200000001</v>
      </c>
    </row>
    <row r="14" spans="1:5">
      <c r="A14" s="630" t="s">
        <v>97</v>
      </c>
      <c r="B14" s="1012">
        <v>2466956146</v>
      </c>
      <c r="C14" s="1012">
        <v>2466956146</v>
      </c>
      <c r="D14" s="1012">
        <v>1973564916.8000002</v>
      </c>
      <c r="E14" s="1012">
        <v>1973564916.8000002</v>
      </c>
    </row>
    <row r="15" spans="1:5">
      <c r="A15" s="629" t="s">
        <v>3333</v>
      </c>
      <c r="B15" s="1012">
        <v>2570000</v>
      </c>
      <c r="C15" s="1012">
        <v>2570000</v>
      </c>
      <c r="D15" s="1012">
        <v>2570000</v>
      </c>
      <c r="E15" s="1012">
        <v>17250740</v>
      </c>
    </row>
    <row r="16" spans="1:5">
      <c r="A16" s="630" t="s">
        <v>89</v>
      </c>
      <c r="B16" s="1012">
        <v>2570000</v>
      </c>
      <c r="C16" s="1012">
        <v>2570000</v>
      </c>
      <c r="D16" s="1012">
        <v>2570000</v>
      </c>
      <c r="E16" s="1012">
        <v>17250740</v>
      </c>
    </row>
    <row r="17" spans="1:5">
      <c r="A17" s="629" t="s">
        <v>3074</v>
      </c>
      <c r="B17" s="1012">
        <v>1324955054</v>
      </c>
      <c r="C17" s="1012">
        <v>1228985599</v>
      </c>
      <c r="D17" s="1012">
        <v>665185422.79999983</v>
      </c>
      <c r="E17" s="1012">
        <v>665185422.79999983</v>
      </c>
    </row>
    <row r="18" spans="1:5">
      <c r="A18" s="630" t="s">
        <v>89</v>
      </c>
      <c r="B18" s="1012">
        <v>1324955054</v>
      </c>
      <c r="C18" s="1012">
        <v>1228985599</v>
      </c>
      <c r="D18" s="1012">
        <v>665185422.79999983</v>
      </c>
      <c r="E18" s="1012">
        <v>665185422.79999983</v>
      </c>
    </row>
    <row r="19" spans="1:5">
      <c r="A19" s="629" t="s">
        <v>91</v>
      </c>
      <c r="B19" s="1012">
        <v>710380070</v>
      </c>
      <c r="C19" s="1012">
        <v>505272604</v>
      </c>
      <c r="D19" s="1012">
        <v>429481713.39999998</v>
      </c>
      <c r="E19" s="1012">
        <v>429481713.39999998</v>
      </c>
    </row>
    <row r="20" spans="1:5">
      <c r="A20" s="630" t="s">
        <v>89</v>
      </c>
      <c r="B20" s="1012">
        <v>710380070</v>
      </c>
      <c r="C20" s="1012">
        <v>505272604</v>
      </c>
      <c r="D20" s="1012">
        <v>429481713.39999998</v>
      </c>
      <c r="E20" s="1012">
        <v>429481713.39999998</v>
      </c>
    </row>
    <row r="21" spans="1:5">
      <c r="A21" s="629" t="s">
        <v>155</v>
      </c>
      <c r="B21" s="1012">
        <v>2367124809</v>
      </c>
      <c r="C21" s="1012">
        <v>2288758747</v>
      </c>
      <c r="D21" s="1012">
        <v>2288758747</v>
      </c>
      <c r="E21" s="1012">
        <v>6626840608.3100004</v>
      </c>
    </row>
    <row r="22" spans="1:5">
      <c r="A22" s="630" t="s">
        <v>89</v>
      </c>
      <c r="B22" s="1012">
        <v>2367124809</v>
      </c>
      <c r="C22" s="1012">
        <v>2288758747</v>
      </c>
      <c r="D22" s="1012">
        <v>2288758747</v>
      </c>
      <c r="E22" s="1012">
        <v>6626840608.3100004</v>
      </c>
    </row>
    <row r="23" spans="1:5">
      <c r="A23" s="629" t="s">
        <v>186</v>
      </c>
      <c r="B23" s="1012">
        <v>1728950139</v>
      </c>
      <c r="C23" s="1012">
        <v>1066069936</v>
      </c>
      <c r="D23" s="1012">
        <v>320349448.1904</v>
      </c>
      <c r="E23" s="1012">
        <v>828902898.03815019</v>
      </c>
    </row>
    <row r="24" spans="1:5">
      <c r="A24" s="630" t="s">
        <v>89</v>
      </c>
      <c r="B24" s="1012">
        <v>1728950139</v>
      </c>
      <c r="C24" s="1012">
        <v>1066069936</v>
      </c>
      <c r="D24" s="1012">
        <v>320349448.1904</v>
      </c>
      <c r="E24" s="1012">
        <v>828902898.03815019</v>
      </c>
    </row>
    <row r="25" spans="1:5">
      <c r="A25" s="629" t="s">
        <v>4042</v>
      </c>
      <c r="B25" s="1012">
        <v>133894335</v>
      </c>
      <c r="C25" s="1012">
        <v>133894335</v>
      </c>
      <c r="D25" s="1012">
        <v>52307012.603299998</v>
      </c>
      <c r="E25" s="1012">
        <v>52307012.603299998</v>
      </c>
    </row>
    <row r="26" spans="1:5">
      <c r="A26" s="630" t="s">
        <v>89</v>
      </c>
      <c r="B26" s="1012">
        <v>133894335</v>
      </c>
      <c r="C26" s="1012">
        <v>133894335</v>
      </c>
      <c r="D26" s="1012">
        <v>52307012.603299998</v>
      </c>
      <c r="E26" s="1012">
        <v>52307012.603299998</v>
      </c>
    </row>
    <row r="27" spans="1:5">
      <c r="A27" s="629" t="s">
        <v>385</v>
      </c>
      <c r="B27" s="1012">
        <v>9108977622.7519989</v>
      </c>
      <c r="C27" s="1012">
        <v>9116472125.9763985</v>
      </c>
      <c r="D27" s="1012">
        <v>5501453819.0529289</v>
      </c>
      <c r="E27" s="1012">
        <v>5501453819.0529289</v>
      </c>
    </row>
    <row r="28" spans="1:5">
      <c r="A28" s="630" t="s">
        <v>139</v>
      </c>
      <c r="B28" s="1012">
        <v>9108977622.7519989</v>
      </c>
      <c r="C28" s="1012">
        <v>9116472125.9763985</v>
      </c>
      <c r="D28" s="1012">
        <v>5501453819.0529289</v>
      </c>
      <c r="E28" s="1012">
        <v>5501453819.0529289</v>
      </c>
    </row>
    <row r="29" spans="1:5">
      <c r="A29" s="629" t="s">
        <v>289</v>
      </c>
      <c r="B29" s="1012">
        <v>360553697</v>
      </c>
      <c r="C29" s="1012">
        <v>360553697</v>
      </c>
      <c r="D29" s="1012">
        <v>119161343.2755</v>
      </c>
      <c r="E29" s="1012">
        <v>181093273.39140001</v>
      </c>
    </row>
    <row r="30" spans="1:5">
      <c r="A30" s="630" t="s">
        <v>139</v>
      </c>
      <c r="B30" s="1012">
        <v>360553697</v>
      </c>
      <c r="C30" s="1012">
        <v>360553697</v>
      </c>
      <c r="D30" s="1012">
        <v>119161343.2755</v>
      </c>
      <c r="E30" s="1012">
        <v>181093273.39140001</v>
      </c>
    </row>
    <row r="31" spans="1:5">
      <c r="A31" s="629" t="s">
        <v>4319</v>
      </c>
      <c r="B31" s="1012">
        <v>214464090</v>
      </c>
      <c r="C31" s="1012">
        <v>214464090</v>
      </c>
      <c r="D31" s="1012">
        <v>214464090</v>
      </c>
      <c r="E31" s="1012">
        <v>357236617</v>
      </c>
    </row>
    <row r="32" spans="1:5">
      <c r="A32" s="630" t="s">
        <v>89</v>
      </c>
      <c r="B32" s="1012">
        <v>214464090</v>
      </c>
      <c r="C32" s="1012">
        <v>214464090</v>
      </c>
      <c r="D32" s="1012">
        <v>214464090</v>
      </c>
      <c r="E32" s="1012">
        <v>357236617</v>
      </c>
    </row>
    <row r="33" spans="1:5">
      <c r="A33" s="629" t="s">
        <v>373</v>
      </c>
      <c r="B33" s="1012">
        <v>30302701</v>
      </c>
      <c r="C33" s="1012">
        <v>30302701</v>
      </c>
      <c r="D33" s="1012">
        <v>30302701</v>
      </c>
      <c r="E33" s="1012">
        <v>334166425.46429998</v>
      </c>
    </row>
    <row r="34" spans="1:5">
      <c r="A34" s="630" t="s">
        <v>139</v>
      </c>
      <c r="B34" s="1012">
        <v>30302701</v>
      </c>
      <c r="C34" s="1012">
        <v>30302701</v>
      </c>
      <c r="D34" s="1012">
        <v>30302701</v>
      </c>
      <c r="E34" s="1012">
        <v>334166425.46429998</v>
      </c>
    </row>
    <row r="35" spans="1:5">
      <c r="A35" s="629" t="s">
        <v>2469</v>
      </c>
      <c r="B35" s="1012">
        <v>37001385617.751999</v>
      </c>
      <c r="C35" s="1012">
        <v>35844542336.976395</v>
      </c>
      <c r="D35" s="1012">
        <v>29087193892.622128</v>
      </c>
      <c r="E35" s="1012">
        <v>34549398007.360077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D19A-3C70-4F3C-A8F6-887C99BEA559}">
  <dimension ref="A2:E33"/>
  <sheetViews>
    <sheetView workbookViewId="0">
      <selection activeCell="C4" sqref="C4"/>
    </sheetView>
  </sheetViews>
  <sheetFormatPr baseColWidth="10" defaultRowHeight="14.5"/>
  <cols>
    <col min="1" max="1" width="27.26953125" bestFit="1" customWidth="1"/>
    <col min="2" max="2" width="15.1796875" style="4" bestFit="1" customWidth="1"/>
    <col min="3" max="3" width="14.54296875" style="4" bestFit="1" customWidth="1"/>
    <col min="4" max="4" width="15.1796875" style="4" bestFit="1" customWidth="1"/>
    <col min="5" max="5" width="14.54296875" style="4" bestFit="1" customWidth="1"/>
  </cols>
  <sheetData>
    <row r="2" spans="1:5">
      <c r="A2" s="119" t="s">
        <v>4337</v>
      </c>
    </row>
    <row r="3" spans="1:5" ht="29">
      <c r="A3" s="628" t="s">
        <v>2468</v>
      </c>
      <c r="B3" s="1010" t="s">
        <v>2470</v>
      </c>
      <c r="C3" s="1010" t="s">
        <v>2471</v>
      </c>
      <c r="D3" s="1010" t="s">
        <v>2472</v>
      </c>
      <c r="E3" s="1010" t="s">
        <v>2473</v>
      </c>
    </row>
    <row r="4" spans="1:5">
      <c r="A4" s="629" t="s">
        <v>3332</v>
      </c>
      <c r="B4" s="1012">
        <v>2570000</v>
      </c>
      <c r="C4" s="1012">
        <v>2570000</v>
      </c>
      <c r="D4" s="1012">
        <v>2570000</v>
      </c>
      <c r="E4" s="1012">
        <v>17250740</v>
      </c>
    </row>
    <row r="5" spans="1:5">
      <c r="A5" s="630" t="s">
        <v>89</v>
      </c>
      <c r="B5" s="1012">
        <v>2570000</v>
      </c>
      <c r="C5" s="1012">
        <v>2570000</v>
      </c>
      <c r="D5" s="1012">
        <v>2570000</v>
      </c>
      <c r="E5" s="1012">
        <v>17250740</v>
      </c>
    </row>
    <row r="6" spans="1:5">
      <c r="A6" s="629" t="s">
        <v>384</v>
      </c>
      <c r="B6" s="1012">
        <v>7059575921.0139999</v>
      </c>
      <c r="C6" s="1012">
        <v>6967634120.3640003</v>
      </c>
      <c r="D6" s="1012">
        <v>4406801970.7569208</v>
      </c>
      <c r="E6" s="1012">
        <v>4406801970.7569208</v>
      </c>
    </row>
    <row r="7" spans="1:5">
      <c r="A7" s="630" t="s">
        <v>89</v>
      </c>
      <c r="B7" s="1012">
        <v>1324955054</v>
      </c>
      <c r="C7" s="1012">
        <v>1228985599</v>
      </c>
      <c r="D7" s="1012">
        <v>665185422.79999983</v>
      </c>
      <c r="E7" s="1012">
        <v>665185422.79999983</v>
      </c>
    </row>
    <row r="8" spans="1:5">
      <c r="A8" s="630" t="s">
        <v>139</v>
      </c>
      <c r="B8" s="1012">
        <v>5734620867.0139999</v>
      </c>
      <c r="C8" s="1012">
        <v>5738648521.3640003</v>
      </c>
      <c r="D8" s="1012">
        <v>3741616547.9569211</v>
      </c>
      <c r="E8" s="1012">
        <v>3741616547.9569211</v>
      </c>
    </row>
    <row r="9" spans="1:5">
      <c r="A9" s="629" t="s">
        <v>2637</v>
      </c>
      <c r="B9" s="1012">
        <v>271267164</v>
      </c>
      <c r="C9" s="1012">
        <v>274734012.87440002</v>
      </c>
      <c r="D9" s="1012">
        <v>185773457.53720003</v>
      </c>
      <c r="E9" s="1012">
        <v>185773457.53720003</v>
      </c>
    </row>
    <row r="10" spans="1:5">
      <c r="A10" s="630" t="s">
        <v>139</v>
      </c>
      <c r="B10" s="1012">
        <v>271267164</v>
      </c>
      <c r="C10" s="1012">
        <v>274734012.87440002</v>
      </c>
      <c r="D10" s="1012">
        <v>185773457.53720003</v>
      </c>
      <c r="E10" s="1012">
        <v>185773457.53720003</v>
      </c>
    </row>
    <row r="11" spans="1:5">
      <c r="A11" s="629" t="s">
        <v>140</v>
      </c>
      <c r="B11" s="1012">
        <v>2531321845</v>
      </c>
      <c r="C11" s="1012">
        <v>2452955783</v>
      </c>
      <c r="D11" s="1012">
        <v>2371368460.6033001</v>
      </c>
      <c r="E11" s="1012">
        <v>7013314046.3776007</v>
      </c>
    </row>
    <row r="12" spans="1:5">
      <c r="A12" s="630" t="s">
        <v>89</v>
      </c>
      <c r="B12" s="1012">
        <v>2501019144</v>
      </c>
      <c r="C12" s="1012">
        <v>2422653082</v>
      </c>
      <c r="D12" s="1012">
        <v>2341065759.6033001</v>
      </c>
      <c r="E12" s="1012">
        <v>6679147620.9133005</v>
      </c>
    </row>
    <row r="13" spans="1:5">
      <c r="A13" s="630" t="s">
        <v>139</v>
      </c>
      <c r="B13" s="1012">
        <v>30302701</v>
      </c>
      <c r="C13" s="1012">
        <v>30302701</v>
      </c>
      <c r="D13" s="1012">
        <v>30302701</v>
      </c>
      <c r="E13" s="1012">
        <v>334166425.46429998</v>
      </c>
    </row>
    <row r="14" spans="1:5">
      <c r="A14" s="629" t="s">
        <v>255</v>
      </c>
      <c r="B14" s="1012">
        <v>13139135922</v>
      </c>
      <c r="C14" s="1012">
        <v>13139135922</v>
      </c>
      <c r="D14" s="1012">
        <v>13139135922</v>
      </c>
      <c r="E14" s="1012">
        <v>13139135922</v>
      </c>
    </row>
    <row r="15" spans="1:5">
      <c r="A15" s="630" t="s">
        <v>139</v>
      </c>
      <c r="B15" s="1012">
        <v>13139135922</v>
      </c>
      <c r="C15" s="1012">
        <v>13139135922</v>
      </c>
      <c r="D15" s="1012">
        <v>13139135922</v>
      </c>
      <c r="E15" s="1012">
        <v>13139135922</v>
      </c>
    </row>
    <row r="16" spans="1:5">
      <c r="A16" s="629" t="s">
        <v>71</v>
      </c>
      <c r="B16" s="1012">
        <v>472521558</v>
      </c>
      <c r="C16" s="1012">
        <v>451240683</v>
      </c>
      <c r="D16" s="1012">
        <v>406116614.69999999</v>
      </c>
      <c r="E16" s="1012">
        <v>406116614.69999999</v>
      </c>
    </row>
    <row r="17" spans="1:5">
      <c r="A17" s="630" t="s">
        <v>44</v>
      </c>
      <c r="B17" s="1012">
        <v>472521558</v>
      </c>
      <c r="C17" s="1012">
        <v>451240683</v>
      </c>
      <c r="D17" s="1012">
        <v>406116614.69999999</v>
      </c>
      <c r="E17" s="1012">
        <v>406116614.69999999</v>
      </c>
    </row>
    <row r="18" spans="1:5">
      <c r="A18" s="629" t="s">
        <v>98</v>
      </c>
      <c r="B18" s="1012">
        <v>7045307915</v>
      </c>
      <c r="C18" s="1012">
        <v>6944574192</v>
      </c>
      <c r="D18" s="1012">
        <v>5555659353.6000004</v>
      </c>
      <c r="E18" s="1012">
        <v>5555659353.6000004</v>
      </c>
    </row>
    <row r="19" spans="1:5">
      <c r="A19" s="630" t="s">
        <v>29</v>
      </c>
      <c r="B19" s="1012">
        <v>4578351769</v>
      </c>
      <c r="C19" s="1012">
        <v>4477618046</v>
      </c>
      <c r="D19" s="1012">
        <v>3582094436.7999997</v>
      </c>
      <c r="E19" s="1012">
        <v>3582094436.7999997</v>
      </c>
    </row>
    <row r="20" spans="1:5">
      <c r="A20" s="630" t="s">
        <v>97</v>
      </c>
      <c r="B20" s="1012">
        <v>2466956146</v>
      </c>
      <c r="C20" s="1012">
        <v>2466956146</v>
      </c>
      <c r="D20" s="1012">
        <v>1973564916.8000002</v>
      </c>
      <c r="E20" s="1012">
        <v>1973564916.8000002</v>
      </c>
    </row>
    <row r="21" spans="1:5">
      <c r="A21" s="629" t="s">
        <v>90</v>
      </c>
      <c r="B21" s="1012">
        <v>710380070</v>
      </c>
      <c r="C21" s="1012">
        <v>505272604</v>
      </c>
      <c r="D21" s="1012">
        <v>429481713.39999998</v>
      </c>
      <c r="E21" s="1012">
        <v>429481713.39999998</v>
      </c>
    </row>
    <row r="22" spans="1:5">
      <c r="A22" s="630" t="s">
        <v>89</v>
      </c>
      <c r="B22" s="1012">
        <v>710380070</v>
      </c>
      <c r="C22" s="1012">
        <v>505272604</v>
      </c>
      <c r="D22" s="1012">
        <v>429481713.39999998</v>
      </c>
      <c r="E22" s="1012">
        <v>429481713.39999998</v>
      </c>
    </row>
    <row r="23" spans="1:5">
      <c r="A23" s="629" t="s">
        <v>185</v>
      </c>
      <c r="B23" s="1012">
        <v>2089503836</v>
      </c>
      <c r="C23" s="1012">
        <v>1426623633</v>
      </c>
      <c r="D23" s="1012">
        <v>439510791.4659</v>
      </c>
      <c r="E23" s="1012">
        <v>1009996171.4295502</v>
      </c>
    </row>
    <row r="24" spans="1:5">
      <c r="A24" s="630" t="s">
        <v>89</v>
      </c>
      <c r="B24" s="1012">
        <v>1728950139</v>
      </c>
      <c r="C24" s="1012">
        <v>1066069936</v>
      </c>
      <c r="D24" s="1012">
        <v>320349448.1904</v>
      </c>
      <c r="E24" s="1012">
        <v>828902898.03815019</v>
      </c>
    </row>
    <row r="25" spans="1:5">
      <c r="A25" s="630" t="s">
        <v>139</v>
      </c>
      <c r="B25" s="1012">
        <v>360553697</v>
      </c>
      <c r="C25" s="1012">
        <v>360553697</v>
      </c>
      <c r="D25" s="1012">
        <v>119161343.2755</v>
      </c>
      <c r="E25" s="1012">
        <v>181093273.39140001</v>
      </c>
    </row>
    <row r="26" spans="1:5">
      <c r="A26" s="629" t="s">
        <v>398</v>
      </c>
      <c r="B26" s="1012">
        <v>2119588136.7379999</v>
      </c>
      <c r="C26" s="1012">
        <v>2119588136.7379999</v>
      </c>
      <c r="D26" s="1012">
        <v>1086172273.1588101</v>
      </c>
      <c r="E26" s="1012">
        <v>1086172273.1588101</v>
      </c>
    </row>
    <row r="27" spans="1:5">
      <c r="A27" s="630" t="s">
        <v>139</v>
      </c>
      <c r="B27" s="1012">
        <v>2119588136.7379999</v>
      </c>
      <c r="C27" s="1012">
        <v>2119588136.7379999</v>
      </c>
      <c r="D27" s="1012">
        <v>1086172273.1588101</v>
      </c>
      <c r="E27" s="1012">
        <v>1086172273.1588101</v>
      </c>
    </row>
    <row r="28" spans="1:5">
      <c r="A28" s="629" t="s">
        <v>2638</v>
      </c>
      <c r="B28" s="1012">
        <v>983501455</v>
      </c>
      <c r="C28" s="1012">
        <v>983501455</v>
      </c>
      <c r="D28" s="1012">
        <v>487891540.40000004</v>
      </c>
      <c r="E28" s="1012">
        <v>487891540.40000004</v>
      </c>
    </row>
    <row r="29" spans="1:5">
      <c r="A29" s="630" t="s">
        <v>139</v>
      </c>
      <c r="B29" s="1012">
        <v>983501455</v>
      </c>
      <c r="C29" s="1012">
        <v>983501455</v>
      </c>
      <c r="D29" s="1012">
        <v>487891540.40000004</v>
      </c>
      <c r="E29" s="1012">
        <v>487891540.40000004</v>
      </c>
    </row>
    <row r="30" spans="1:5">
      <c r="A30" s="629" t="s">
        <v>30</v>
      </c>
      <c r="B30" s="1012">
        <v>576711795</v>
      </c>
      <c r="C30" s="1012">
        <v>576711795</v>
      </c>
      <c r="D30" s="1012">
        <v>576711795</v>
      </c>
      <c r="E30" s="1012">
        <v>811804204</v>
      </c>
    </row>
    <row r="31" spans="1:5">
      <c r="A31" s="630" t="s">
        <v>44</v>
      </c>
      <c r="B31" s="1012">
        <v>362247705</v>
      </c>
      <c r="C31" s="1012">
        <v>362247705</v>
      </c>
      <c r="D31" s="1012">
        <v>362247705</v>
      </c>
      <c r="E31" s="1012">
        <v>454567587</v>
      </c>
    </row>
    <row r="32" spans="1:5">
      <c r="A32" s="630" t="s">
        <v>89</v>
      </c>
      <c r="B32" s="1012">
        <v>214464090</v>
      </c>
      <c r="C32" s="1012">
        <v>214464090</v>
      </c>
      <c r="D32" s="1012">
        <v>214464090</v>
      </c>
      <c r="E32" s="1012">
        <v>357236617</v>
      </c>
    </row>
    <row r="33" spans="1:5">
      <c r="A33" s="629" t="s">
        <v>2469</v>
      </c>
      <c r="B33" s="1012">
        <v>37001385617.751999</v>
      </c>
      <c r="C33" s="1012">
        <v>35844542336.976395</v>
      </c>
      <c r="D33" s="1012">
        <v>29087193892.622135</v>
      </c>
      <c r="E33" s="1012">
        <v>34549398007.360085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9A358-E9BE-427D-90F4-F10BAAE17FB6}">
  <sheetPr>
    <tabColor rgb="FFFFFF00"/>
  </sheetPr>
  <dimension ref="A1:AB291"/>
  <sheetViews>
    <sheetView tabSelected="1" zoomScaleNormal="100" workbookViewId="0">
      <pane xSplit="13" topLeftCell="N1" activePane="topRight" state="frozen"/>
      <selection activeCell="A252" sqref="A252"/>
      <selection pane="topRight"/>
    </sheetView>
  </sheetViews>
  <sheetFormatPr baseColWidth="10" defaultRowHeight="10.5"/>
  <cols>
    <col min="1" max="1" width="6.54296875" style="3" customWidth="1"/>
    <col min="2" max="2" width="8.1796875" style="3" customWidth="1"/>
    <col min="3" max="3" width="10.81640625" style="3" customWidth="1"/>
    <col min="4" max="4" width="3" style="3" customWidth="1"/>
    <col min="5" max="5" width="7.453125" style="3" customWidth="1"/>
    <col min="6" max="6" width="11.26953125" style="727" customWidth="1"/>
    <col min="7" max="7" width="11.81640625" style="3" customWidth="1"/>
    <col min="8" max="8" width="13" style="3" customWidth="1"/>
    <col min="9" max="9" width="12.7265625" style="3" customWidth="1"/>
    <col min="10" max="10" width="12.54296875" style="3" customWidth="1"/>
    <col min="11" max="11" width="8.1796875" style="3" customWidth="1"/>
    <col min="12" max="12" width="9.453125" style="3" customWidth="1"/>
    <col min="13" max="13" width="10" style="3" customWidth="1"/>
    <col min="14" max="14" width="19.1796875" style="3" customWidth="1"/>
    <col min="15" max="15" width="10" style="3" customWidth="1"/>
    <col min="16" max="16" width="8.81640625" style="3" customWidth="1"/>
    <col min="17" max="17" width="12.54296875" style="3" customWidth="1"/>
    <col min="18" max="18" width="8.81640625" style="101" customWidth="1"/>
    <col min="19" max="19" width="10.7265625" style="3" customWidth="1"/>
    <col min="20" max="20" width="10.54296875" style="3" customWidth="1"/>
    <col min="21" max="21" width="5" style="3" customWidth="1"/>
    <col min="22" max="22" width="11.7265625" style="3" customWidth="1"/>
    <col min="23" max="23" width="10.453125" style="3" customWidth="1"/>
    <col min="24" max="24" width="4" style="102" customWidth="1"/>
    <col min="25" max="25" width="7.7265625" style="102" customWidth="1"/>
    <col min="26" max="26" width="10.453125" style="3" customWidth="1"/>
    <col min="27" max="27" width="32.81640625" style="3" hidden="1" customWidth="1"/>
    <col min="28" max="115" width="11.453125" style="3"/>
    <col min="116" max="116" width="4.453125" style="3" customWidth="1"/>
    <col min="117" max="117" width="11.7265625" style="3" customWidth="1"/>
    <col min="118" max="118" width="17.26953125" style="3" customWidth="1"/>
    <col min="119" max="119" width="12.7265625" style="3" customWidth="1"/>
    <col min="120" max="121" width="12.81640625" style="3" customWidth="1"/>
    <col min="122" max="122" width="11.7265625" style="3" customWidth="1"/>
    <col min="123" max="123" width="12.453125" style="3" customWidth="1"/>
    <col min="124" max="124" width="6" style="3" customWidth="1"/>
    <col min="125" max="125" width="9.54296875" style="3" customWidth="1"/>
    <col min="126" max="126" width="9.81640625" style="3" customWidth="1"/>
    <col min="127" max="127" width="10.1796875" style="3" customWidth="1"/>
    <col min="128" max="128" width="18.7265625" style="3" customWidth="1"/>
    <col min="129" max="129" width="9.453125" style="3" customWidth="1"/>
    <col min="130" max="130" width="11.453125" style="3"/>
    <col min="131" max="131" width="10.1796875" style="3" customWidth="1"/>
    <col min="132" max="174" width="11.453125" style="3"/>
    <col min="175" max="175" width="9.81640625" style="3" customWidth="1"/>
    <col min="176" max="176" width="12.26953125" style="3" customWidth="1"/>
    <col min="177" max="177" width="5.453125" style="3" customWidth="1"/>
    <col min="178" max="178" width="6" style="3" customWidth="1"/>
    <col min="179" max="179" width="10.26953125" style="3" customWidth="1"/>
    <col min="180" max="180" width="11.81640625" style="3" customWidth="1"/>
    <col min="181" max="181" width="13.26953125" style="3" customWidth="1"/>
    <col min="182" max="182" width="12.7265625" style="3" customWidth="1"/>
    <col min="183" max="183" width="13.1796875" style="3" customWidth="1"/>
    <col min="184" max="184" width="8" style="3" customWidth="1"/>
    <col min="185" max="185" width="11.453125" style="3"/>
    <col min="186" max="186" width="9.54296875" style="3" customWidth="1"/>
    <col min="187" max="187" width="10.81640625" style="3" customWidth="1"/>
    <col min="188" max="188" width="10" style="3" customWidth="1"/>
    <col min="189" max="189" width="8.81640625" style="3" customWidth="1"/>
    <col min="190" max="190" width="11.81640625" style="3" customWidth="1"/>
    <col min="191" max="191" width="9.26953125" style="3" customWidth="1"/>
    <col min="192" max="192" width="11.7265625" style="3" customWidth="1"/>
    <col min="193" max="193" width="11.453125" style="3"/>
    <col min="194" max="194" width="5" style="3" customWidth="1"/>
    <col min="195" max="195" width="6" style="3" customWidth="1"/>
    <col min="196" max="196" width="7" style="3" customWidth="1"/>
    <col min="197" max="197" width="4" style="3" customWidth="1"/>
    <col min="198" max="198" width="4.26953125" style="3" customWidth="1"/>
    <col min="199" max="199" width="9.81640625" style="3" customWidth="1"/>
    <col min="200" max="371" width="11.453125" style="3"/>
    <col min="372" max="372" width="4.453125" style="3" customWidth="1"/>
    <col min="373" max="373" width="11.7265625" style="3" customWidth="1"/>
    <col min="374" max="374" width="17.26953125" style="3" customWidth="1"/>
    <col min="375" max="375" width="12.7265625" style="3" customWidth="1"/>
    <col min="376" max="377" width="12.81640625" style="3" customWidth="1"/>
    <col min="378" max="378" width="11.7265625" style="3" customWidth="1"/>
    <col min="379" max="379" width="12.453125" style="3" customWidth="1"/>
    <col min="380" max="380" width="6" style="3" customWidth="1"/>
    <col min="381" max="381" width="9.54296875" style="3" customWidth="1"/>
    <col min="382" max="382" width="9.81640625" style="3" customWidth="1"/>
    <col min="383" max="383" width="10.1796875" style="3" customWidth="1"/>
    <col min="384" max="384" width="18.7265625" style="3" customWidth="1"/>
    <col min="385" max="385" width="9.453125" style="3" customWidth="1"/>
    <col min="386" max="386" width="11.453125" style="3"/>
    <col min="387" max="387" width="10.1796875" style="3" customWidth="1"/>
    <col min="388" max="430" width="11.453125" style="3"/>
    <col min="431" max="431" width="9.81640625" style="3" customWidth="1"/>
    <col min="432" max="432" width="12.26953125" style="3" customWidth="1"/>
    <col min="433" max="433" width="5.453125" style="3" customWidth="1"/>
    <col min="434" max="434" width="6" style="3" customWidth="1"/>
    <col min="435" max="435" width="10.26953125" style="3" customWidth="1"/>
    <col min="436" max="436" width="11.81640625" style="3" customWidth="1"/>
    <col min="437" max="437" width="13.26953125" style="3" customWidth="1"/>
    <col min="438" max="438" width="12.7265625" style="3" customWidth="1"/>
    <col min="439" max="439" width="13.1796875" style="3" customWidth="1"/>
    <col min="440" max="440" width="8" style="3" customWidth="1"/>
    <col min="441" max="441" width="11.453125" style="3"/>
    <col min="442" max="442" width="9.54296875" style="3" customWidth="1"/>
    <col min="443" max="443" width="10.81640625" style="3" customWidth="1"/>
    <col min="444" max="444" width="10" style="3" customWidth="1"/>
    <col min="445" max="445" width="8.81640625" style="3" customWidth="1"/>
    <col min="446" max="446" width="11.81640625" style="3" customWidth="1"/>
    <col min="447" max="447" width="9.26953125" style="3" customWidth="1"/>
    <col min="448" max="448" width="11.7265625" style="3" customWidth="1"/>
    <col min="449" max="449" width="11.453125" style="3"/>
    <col min="450" max="450" width="5" style="3" customWidth="1"/>
    <col min="451" max="451" width="6" style="3" customWidth="1"/>
    <col min="452" max="452" width="7" style="3" customWidth="1"/>
    <col min="453" max="453" width="4" style="3" customWidth="1"/>
    <col min="454" max="454" width="4.26953125" style="3" customWidth="1"/>
    <col min="455" max="455" width="9.81640625" style="3" customWidth="1"/>
    <col min="456" max="627" width="11.453125" style="3"/>
    <col min="628" max="628" width="4.453125" style="3" customWidth="1"/>
    <col min="629" max="629" width="11.7265625" style="3" customWidth="1"/>
    <col min="630" max="630" width="17.26953125" style="3" customWidth="1"/>
    <col min="631" max="631" width="12.7265625" style="3" customWidth="1"/>
    <col min="632" max="633" width="12.81640625" style="3" customWidth="1"/>
    <col min="634" max="634" width="11.7265625" style="3" customWidth="1"/>
    <col min="635" max="635" width="12.453125" style="3" customWidth="1"/>
    <col min="636" max="636" width="6" style="3" customWidth="1"/>
    <col min="637" max="637" width="9.54296875" style="3" customWidth="1"/>
    <col min="638" max="638" width="9.81640625" style="3" customWidth="1"/>
    <col min="639" max="639" width="10.1796875" style="3" customWidth="1"/>
    <col min="640" max="640" width="18.7265625" style="3" customWidth="1"/>
    <col min="641" max="641" width="9.453125" style="3" customWidth="1"/>
    <col min="642" max="642" width="11.453125" style="3"/>
    <col min="643" max="643" width="10.1796875" style="3" customWidth="1"/>
    <col min="644" max="686" width="11.453125" style="3"/>
    <col min="687" max="687" width="9.81640625" style="3" customWidth="1"/>
    <col min="688" max="688" width="12.26953125" style="3" customWidth="1"/>
    <col min="689" max="689" width="5.453125" style="3" customWidth="1"/>
    <col min="690" max="690" width="6" style="3" customWidth="1"/>
    <col min="691" max="691" width="10.26953125" style="3" customWidth="1"/>
    <col min="692" max="692" width="11.81640625" style="3" customWidth="1"/>
    <col min="693" max="693" width="13.26953125" style="3" customWidth="1"/>
    <col min="694" max="694" width="12.7265625" style="3" customWidth="1"/>
    <col min="695" max="695" width="13.1796875" style="3" customWidth="1"/>
    <col min="696" max="696" width="8" style="3" customWidth="1"/>
    <col min="697" max="697" width="11.453125" style="3"/>
    <col min="698" max="698" width="9.54296875" style="3" customWidth="1"/>
    <col min="699" max="699" width="10.81640625" style="3" customWidth="1"/>
    <col min="700" max="700" width="10" style="3" customWidth="1"/>
    <col min="701" max="701" width="8.81640625" style="3" customWidth="1"/>
    <col min="702" max="702" width="11.81640625" style="3" customWidth="1"/>
    <col min="703" max="703" width="9.26953125" style="3" customWidth="1"/>
    <col min="704" max="704" width="11.7265625" style="3" customWidth="1"/>
    <col min="705" max="705" width="11.453125" style="3"/>
    <col min="706" max="706" width="5" style="3" customWidth="1"/>
    <col min="707" max="707" width="6" style="3" customWidth="1"/>
    <col min="708" max="708" width="7" style="3" customWidth="1"/>
    <col min="709" max="709" width="4" style="3" customWidth="1"/>
    <col min="710" max="710" width="4.26953125" style="3" customWidth="1"/>
    <col min="711" max="711" width="9.81640625" style="3" customWidth="1"/>
    <col min="712" max="883" width="11.453125" style="3"/>
    <col min="884" max="884" width="4.453125" style="3" customWidth="1"/>
    <col min="885" max="885" width="11.7265625" style="3" customWidth="1"/>
    <col min="886" max="886" width="17.26953125" style="3" customWidth="1"/>
    <col min="887" max="887" width="12.7265625" style="3" customWidth="1"/>
    <col min="888" max="889" width="12.81640625" style="3" customWidth="1"/>
    <col min="890" max="890" width="11.7265625" style="3" customWidth="1"/>
    <col min="891" max="891" width="12.453125" style="3" customWidth="1"/>
    <col min="892" max="892" width="6" style="3" customWidth="1"/>
    <col min="893" max="893" width="9.54296875" style="3" customWidth="1"/>
    <col min="894" max="894" width="9.81640625" style="3" customWidth="1"/>
    <col min="895" max="895" width="10.1796875" style="3" customWidth="1"/>
    <col min="896" max="896" width="18.7265625" style="3" customWidth="1"/>
    <col min="897" max="897" width="9.453125" style="3" customWidth="1"/>
    <col min="898" max="898" width="11.453125" style="3"/>
    <col min="899" max="899" width="10.1796875" style="3" customWidth="1"/>
    <col min="900" max="942" width="11.453125" style="3"/>
    <col min="943" max="943" width="9.81640625" style="3" customWidth="1"/>
    <col min="944" max="944" width="12.26953125" style="3" customWidth="1"/>
    <col min="945" max="945" width="5.453125" style="3" customWidth="1"/>
    <col min="946" max="946" width="6" style="3" customWidth="1"/>
    <col min="947" max="947" width="10.26953125" style="3" customWidth="1"/>
    <col min="948" max="948" width="11.81640625" style="3" customWidth="1"/>
    <col min="949" max="949" width="13.26953125" style="3" customWidth="1"/>
    <col min="950" max="950" width="12.7265625" style="3" customWidth="1"/>
    <col min="951" max="951" width="13.1796875" style="3" customWidth="1"/>
    <col min="952" max="952" width="8" style="3" customWidth="1"/>
    <col min="953" max="953" width="11.453125" style="3"/>
    <col min="954" max="954" width="9.54296875" style="3" customWidth="1"/>
    <col min="955" max="955" width="10.81640625" style="3" customWidth="1"/>
    <col min="956" max="956" width="10" style="3" customWidth="1"/>
    <col min="957" max="957" width="8.81640625" style="3" customWidth="1"/>
    <col min="958" max="958" width="11.81640625" style="3" customWidth="1"/>
    <col min="959" max="959" width="9.26953125" style="3" customWidth="1"/>
    <col min="960" max="960" width="11.7265625" style="3" customWidth="1"/>
    <col min="961" max="961" width="11.453125" style="3"/>
    <col min="962" max="962" width="5" style="3" customWidth="1"/>
    <col min="963" max="963" width="6" style="3" customWidth="1"/>
    <col min="964" max="964" width="7" style="3" customWidth="1"/>
    <col min="965" max="965" width="4" style="3" customWidth="1"/>
    <col min="966" max="966" width="4.26953125" style="3" customWidth="1"/>
    <col min="967" max="967" width="9.81640625" style="3" customWidth="1"/>
    <col min="968" max="1139" width="11.453125" style="3"/>
    <col min="1140" max="1140" width="4.453125" style="3" customWidth="1"/>
    <col min="1141" max="1141" width="11.7265625" style="3" customWidth="1"/>
    <col min="1142" max="1142" width="17.26953125" style="3" customWidth="1"/>
    <col min="1143" max="1143" width="12.7265625" style="3" customWidth="1"/>
    <col min="1144" max="1145" width="12.81640625" style="3" customWidth="1"/>
    <col min="1146" max="1146" width="11.7265625" style="3" customWidth="1"/>
    <col min="1147" max="1147" width="12.453125" style="3" customWidth="1"/>
    <col min="1148" max="1148" width="6" style="3" customWidth="1"/>
    <col min="1149" max="1149" width="9.54296875" style="3" customWidth="1"/>
    <col min="1150" max="1150" width="9.81640625" style="3" customWidth="1"/>
    <col min="1151" max="1151" width="10.1796875" style="3" customWidth="1"/>
    <col min="1152" max="1152" width="18.7265625" style="3" customWidth="1"/>
    <col min="1153" max="1153" width="9.453125" style="3" customWidth="1"/>
    <col min="1154" max="1154" width="11.453125" style="3"/>
    <col min="1155" max="1155" width="10.1796875" style="3" customWidth="1"/>
    <col min="1156" max="1198" width="11.453125" style="3"/>
    <col min="1199" max="1199" width="9.81640625" style="3" customWidth="1"/>
    <col min="1200" max="1200" width="12.26953125" style="3" customWidth="1"/>
    <col min="1201" max="1201" width="5.453125" style="3" customWidth="1"/>
    <col min="1202" max="1202" width="6" style="3" customWidth="1"/>
    <col min="1203" max="1203" width="10.26953125" style="3" customWidth="1"/>
    <col min="1204" max="1204" width="11.81640625" style="3" customWidth="1"/>
    <col min="1205" max="1205" width="13.26953125" style="3" customWidth="1"/>
    <col min="1206" max="1206" width="12.7265625" style="3" customWidth="1"/>
    <col min="1207" max="1207" width="13.1796875" style="3" customWidth="1"/>
    <col min="1208" max="1208" width="8" style="3" customWidth="1"/>
    <col min="1209" max="1209" width="11.453125" style="3"/>
    <col min="1210" max="1210" width="9.54296875" style="3" customWidth="1"/>
    <col min="1211" max="1211" width="10.81640625" style="3" customWidth="1"/>
    <col min="1212" max="1212" width="10" style="3" customWidth="1"/>
    <col min="1213" max="1213" width="8.81640625" style="3" customWidth="1"/>
    <col min="1214" max="1214" width="11.81640625" style="3" customWidth="1"/>
    <col min="1215" max="1215" width="9.26953125" style="3" customWidth="1"/>
    <col min="1216" max="1216" width="11.7265625" style="3" customWidth="1"/>
    <col min="1217" max="1217" width="11.453125" style="3"/>
    <col min="1218" max="1218" width="5" style="3" customWidth="1"/>
    <col min="1219" max="1219" width="6" style="3" customWidth="1"/>
    <col min="1220" max="1220" width="7" style="3" customWidth="1"/>
    <col min="1221" max="1221" width="4" style="3" customWidth="1"/>
    <col min="1222" max="1222" width="4.26953125" style="3" customWidth="1"/>
    <col min="1223" max="1223" width="9.81640625" style="3" customWidth="1"/>
    <col min="1224" max="1395" width="11.453125" style="3"/>
    <col min="1396" max="1396" width="4.453125" style="3" customWidth="1"/>
    <col min="1397" max="1397" width="11.7265625" style="3" customWidth="1"/>
    <col min="1398" max="1398" width="17.26953125" style="3" customWidth="1"/>
    <col min="1399" max="1399" width="12.7265625" style="3" customWidth="1"/>
    <col min="1400" max="1401" width="12.81640625" style="3" customWidth="1"/>
    <col min="1402" max="1402" width="11.7265625" style="3" customWidth="1"/>
    <col min="1403" max="1403" width="12.453125" style="3" customWidth="1"/>
    <col min="1404" max="1404" width="6" style="3" customWidth="1"/>
    <col min="1405" max="1405" width="9.54296875" style="3" customWidth="1"/>
    <col min="1406" max="1406" width="9.81640625" style="3" customWidth="1"/>
    <col min="1407" max="1407" width="10.1796875" style="3" customWidth="1"/>
    <col min="1408" max="1408" width="18.7265625" style="3" customWidth="1"/>
    <col min="1409" max="1409" width="9.453125" style="3" customWidth="1"/>
    <col min="1410" max="1410" width="11.453125" style="3"/>
    <col min="1411" max="1411" width="10.1796875" style="3" customWidth="1"/>
    <col min="1412" max="1454" width="11.453125" style="3"/>
    <col min="1455" max="1455" width="9.81640625" style="3" customWidth="1"/>
    <col min="1456" max="1456" width="12.26953125" style="3" customWidth="1"/>
    <col min="1457" max="1457" width="5.453125" style="3" customWidth="1"/>
    <col min="1458" max="1458" width="6" style="3" customWidth="1"/>
    <col min="1459" max="1459" width="10.26953125" style="3" customWidth="1"/>
    <col min="1460" max="1460" width="11.81640625" style="3" customWidth="1"/>
    <col min="1461" max="1461" width="13.26953125" style="3" customWidth="1"/>
    <col min="1462" max="1462" width="12.7265625" style="3" customWidth="1"/>
    <col min="1463" max="1463" width="13.1796875" style="3" customWidth="1"/>
    <col min="1464" max="1464" width="8" style="3" customWidth="1"/>
    <col min="1465" max="1465" width="11.453125" style="3"/>
    <col min="1466" max="1466" width="9.54296875" style="3" customWidth="1"/>
    <col min="1467" max="1467" width="10.81640625" style="3" customWidth="1"/>
    <col min="1468" max="1468" width="10" style="3" customWidth="1"/>
    <col min="1469" max="1469" width="8.81640625" style="3" customWidth="1"/>
    <col min="1470" max="1470" width="11.81640625" style="3" customWidth="1"/>
    <col min="1471" max="1471" width="9.26953125" style="3" customWidth="1"/>
    <col min="1472" max="1472" width="11.7265625" style="3" customWidth="1"/>
    <col min="1473" max="1473" width="11.453125" style="3"/>
    <col min="1474" max="1474" width="5" style="3" customWidth="1"/>
    <col min="1475" max="1475" width="6" style="3" customWidth="1"/>
    <col min="1476" max="1476" width="7" style="3" customWidth="1"/>
    <col min="1477" max="1477" width="4" style="3" customWidth="1"/>
    <col min="1478" max="1478" width="4.26953125" style="3" customWidth="1"/>
    <col min="1479" max="1479" width="9.81640625" style="3" customWidth="1"/>
    <col min="1480" max="1651" width="11.453125" style="3"/>
    <col min="1652" max="1652" width="4.453125" style="3" customWidth="1"/>
    <col min="1653" max="1653" width="11.7265625" style="3" customWidth="1"/>
    <col min="1654" max="1654" width="17.26953125" style="3" customWidth="1"/>
    <col min="1655" max="1655" width="12.7265625" style="3" customWidth="1"/>
    <col min="1656" max="1657" width="12.81640625" style="3" customWidth="1"/>
    <col min="1658" max="1658" width="11.7265625" style="3" customWidth="1"/>
    <col min="1659" max="1659" width="12.453125" style="3" customWidth="1"/>
    <col min="1660" max="1660" width="6" style="3" customWidth="1"/>
    <col min="1661" max="1661" width="9.54296875" style="3" customWidth="1"/>
    <col min="1662" max="1662" width="9.81640625" style="3" customWidth="1"/>
    <col min="1663" max="1663" width="10.1796875" style="3" customWidth="1"/>
    <col min="1664" max="1664" width="18.7265625" style="3" customWidth="1"/>
    <col min="1665" max="1665" width="9.453125" style="3" customWidth="1"/>
    <col min="1666" max="1666" width="11.453125" style="3"/>
    <col min="1667" max="1667" width="10.1796875" style="3" customWidth="1"/>
    <col min="1668" max="1710" width="11.453125" style="3"/>
    <col min="1711" max="1711" width="9.81640625" style="3" customWidth="1"/>
    <col min="1712" max="1712" width="12.26953125" style="3" customWidth="1"/>
    <col min="1713" max="1713" width="5.453125" style="3" customWidth="1"/>
    <col min="1714" max="1714" width="6" style="3" customWidth="1"/>
    <col min="1715" max="1715" width="10.26953125" style="3" customWidth="1"/>
    <col min="1716" max="1716" width="11.81640625" style="3" customWidth="1"/>
    <col min="1717" max="1717" width="13.26953125" style="3" customWidth="1"/>
    <col min="1718" max="1718" width="12.7265625" style="3" customWidth="1"/>
    <col min="1719" max="1719" width="13.1796875" style="3" customWidth="1"/>
    <col min="1720" max="1720" width="8" style="3" customWidth="1"/>
    <col min="1721" max="1721" width="11.453125" style="3"/>
    <col min="1722" max="1722" width="9.54296875" style="3" customWidth="1"/>
    <col min="1723" max="1723" width="10.81640625" style="3" customWidth="1"/>
    <col min="1724" max="1724" width="10" style="3" customWidth="1"/>
    <col min="1725" max="1725" width="8.81640625" style="3" customWidth="1"/>
    <col min="1726" max="1726" width="11.81640625" style="3" customWidth="1"/>
    <col min="1727" max="1727" width="9.26953125" style="3" customWidth="1"/>
    <col min="1728" max="1728" width="11.7265625" style="3" customWidth="1"/>
    <col min="1729" max="1729" width="11.453125" style="3"/>
    <col min="1730" max="1730" width="5" style="3" customWidth="1"/>
    <col min="1731" max="1731" width="6" style="3" customWidth="1"/>
    <col min="1732" max="1732" width="7" style="3" customWidth="1"/>
    <col min="1733" max="1733" width="4" style="3" customWidth="1"/>
    <col min="1734" max="1734" width="4.26953125" style="3" customWidth="1"/>
    <col min="1735" max="1735" width="9.81640625" style="3" customWidth="1"/>
    <col min="1736" max="1907" width="11.453125" style="3"/>
    <col min="1908" max="1908" width="4.453125" style="3" customWidth="1"/>
    <col min="1909" max="1909" width="11.7265625" style="3" customWidth="1"/>
    <col min="1910" max="1910" width="17.26953125" style="3" customWidth="1"/>
    <col min="1911" max="1911" width="12.7265625" style="3" customWidth="1"/>
    <col min="1912" max="1913" width="12.81640625" style="3" customWidth="1"/>
    <col min="1914" max="1914" width="11.7265625" style="3" customWidth="1"/>
    <col min="1915" max="1915" width="12.453125" style="3" customWidth="1"/>
    <col min="1916" max="1916" width="6" style="3" customWidth="1"/>
    <col min="1917" max="1917" width="9.54296875" style="3" customWidth="1"/>
    <col min="1918" max="1918" width="9.81640625" style="3" customWidth="1"/>
    <col min="1919" max="1919" width="10.1796875" style="3" customWidth="1"/>
    <col min="1920" max="1920" width="18.7265625" style="3" customWidth="1"/>
    <col min="1921" max="1921" width="9.453125" style="3" customWidth="1"/>
    <col min="1922" max="1922" width="11.453125" style="3"/>
    <col min="1923" max="1923" width="10.1796875" style="3" customWidth="1"/>
    <col min="1924" max="1966" width="11.453125" style="3"/>
    <col min="1967" max="1967" width="9.81640625" style="3" customWidth="1"/>
    <col min="1968" max="1968" width="12.26953125" style="3" customWidth="1"/>
    <col min="1969" max="1969" width="5.453125" style="3" customWidth="1"/>
    <col min="1970" max="1970" width="6" style="3" customWidth="1"/>
    <col min="1971" max="1971" width="10.26953125" style="3" customWidth="1"/>
    <col min="1972" max="1972" width="11.81640625" style="3" customWidth="1"/>
    <col min="1973" max="1973" width="13.26953125" style="3" customWidth="1"/>
    <col min="1974" max="1974" width="12.7265625" style="3" customWidth="1"/>
    <col min="1975" max="1975" width="13.1796875" style="3" customWidth="1"/>
    <col min="1976" max="1976" width="8" style="3" customWidth="1"/>
    <col min="1977" max="1977" width="11.453125" style="3"/>
    <col min="1978" max="1978" width="9.54296875" style="3" customWidth="1"/>
    <col min="1979" max="1979" width="10.81640625" style="3" customWidth="1"/>
    <col min="1980" max="1980" width="10" style="3" customWidth="1"/>
    <col min="1981" max="1981" width="8.81640625" style="3" customWidth="1"/>
    <col min="1982" max="1982" width="11.81640625" style="3" customWidth="1"/>
    <col min="1983" max="1983" width="9.26953125" style="3" customWidth="1"/>
    <col min="1984" max="1984" width="11.7265625" style="3" customWidth="1"/>
    <col min="1985" max="1985" width="11.453125" style="3"/>
    <col min="1986" max="1986" width="5" style="3" customWidth="1"/>
    <col min="1987" max="1987" width="6" style="3" customWidth="1"/>
    <col min="1988" max="1988" width="7" style="3" customWidth="1"/>
    <col min="1989" max="1989" width="4" style="3" customWidth="1"/>
    <col min="1990" max="1990" width="4.26953125" style="3" customWidth="1"/>
    <col min="1991" max="1991" width="9.81640625" style="3" customWidth="1"/>
    <col min="1992" max="2163" width="11.453125" style="3"/>
    <col min="2164" max="2164" width="4.453125" style="3" customWidth="1"/>
    <col min="2165" max="2165" width="11.7265625" style="3" customWidth="1"/>
    <col min="2166" max="2166" width="17.26953125" style="3" customWidth="1"/>
    <col min="2167" max="2167" width="12.7265625" style="3" customWidth="1"/>
    <col min="2168" max="2169" width="12.81640625" style="3" customWidth="1"/>
    <col min="2170" max="2170" width="11.7265625" style="3" customWidth="1"/>
    <col min="2171" max="2171" width="12.453125" style="3" customWidth="1"/>
    <col min="2172" max="2172" width="6" style="3" customWidth="1"/>
    <col min="2173" max="2173" width="9.54296875" style="3" customWidth="1"/>
    <col min="2174" max="2174" width="9.81640625" style="3" customWidth="1"/>
    <col min="2175" max="2175" width="10.1796875" style="3" customWidth="1"/>
    <col min="2176" max="2176" width="18.7265625" style="3" customWidth="1"/>
    <col min="2177" max="2177" width="9.453125" style="3" customWidth="1"/>
    <col min="2178" max="2178" width="11.453125" style="3"/>
    <col min="2179" max="2179" width="10.1796875" style="3" customWidth="1"/>
    <col min="2180" max="2222" width="11.453125" style="3"/>
    <col min="2223" max="2223" width="9.81640625" style="3" customWidth="1"/>
    <col min="2224" max="2224" width="12.26953125" style="3" customWidth="1"/>
    <col min="2225" max="2225" width="5.453125" style="3" customWidth="1"/>
    <col min="2226" max="2226" width="6" style="3" customWidth="1"/>
    <col min="2227" max="2227" width="10.26953125" style="3" customWidth="1"/>
    <col min="2228" max="2228" width="11.81640625" style="3" customWidth="1"/>
    <col min="2229" max="2229" width="13.26953125" style="3" customWidth="1"/>
    <col min="2230" max="2230" width="12.7265625" style="3" customWidth="1"/>
    <col min="2231" max="2231" width="13.1796875" style="3" customWidth="1"/>
    <col min="2232" max="2232" width="8" style="3" customWidth="1"/>
    <col min="2233" max="2233" width="11.453125" style="3"/>
    <col min="2234" max="2234" width="9.54296875" style="3" customWidth="1"/>
    <col min="2235" max="2235" width="10.81640625" style="3" customWidth="1"/>
    <col min="2236" max="2236" width="10" style="3" customWidth="1"/>
    <col min="2237" max="2237" width="8.81640625" style="3" customWidth="1"/>
    <col min="2238" max="2238" width="11.81640625" style="3" customWidth="1"/>
    <col min="2239" max="2239" width="9.26953125" style="3" customWidth="1"/>
    <col min="2240" max="2240" width="11.7265625" style="3" customWidth="1"/>
    <col min="2241" max="2241" width="11.453125" style="3"/>
    <col min="2242" max="2242" width="5" style="3" customWidth="1"/>
    <col min="2243" max="2243" width="6" style="3" customWidth="1"/>
    <col min="2244" max="2244" width="7" style="3" customWidth="1"/>
    <col min="2245" max="2245" width="4" style="3" customWidth="1"/>
    <col min="2246" max="2246" width="4.26953125" style="3" customWidth="1"/>
    <col min="2247" max="2247" width="9.81640625" style="3" customWidth="1"/>
    <col min="2248" max="2419" width="11.453125" style="3"/>
    <col min="2420" max="2420" width="4.453125" style="3" customWidth="1"/>
    <col min="2421" max="2421" width="11.7265625" style="3" customWidth="1"/>
    <col min="2422" max="2422" width="17.26953125" style="3" customWidth="1"/>
    <col min="2423" max="2423" width="12.7265625" style="3" customWidth="1"/>
    <col min="2424" max="2425" width="12.81640625" style="3" customWidth="1"/>
    <col min="2426" max="2426" width="11.7265625" style="3" customWidth="1"/>
    <col min="2427" max="2427" width="12.453125" style="3" customWidth="1"/>
    <col min="2428" max="2428" width="6" style="3" customWidth="1"/>
    <col min="2429" max="2429" width="9.54296875" style="3" customWidth="1"/>
    <col min="2430" max="2430" width="9.81640625" style="3" customWidth="1"/>
    <col min="2431" max="2431" width="10.1796875" style="3" customWidth="1"/>
    <col min="2432" max="2432" width="18.7265625" style="3" customWidth="1"/>
    <col min="2433" max="2433" width="9.453125" style="3" customWidth="1"/>
    <col min="2434" max="2434" width="11.453125" style="3"/>
    <col min="2435" max="2435" width="10.1796875" style="3" customWidth="1"/>
    <col min="2436" max="2478" width="11.453125" style="3"/>
    <col min="2479" max="2479" width="9.81640625" style="3" customWidth="1"/>
    <col min="2480" max="2480" width="12.26953125" style="3" customWidth="1"/>
    <col min="2481" max="2481" width="5.453125" style="3" customWidth="1"/>
    <col min="2482" max="2482" width="6" style="3" customWidth="1"/>
    <col min="2483" max="2483" width="10.26953125" style="3" customWidth="1"/>
    <col min="2484" max="2484" width="11.81640625" style="3" customWidth="1"/>
    <col min="2485" max="2485" width="13.26953125" style="3" customWidth="1"/>
    <col min="2486" max="2486" width="12.7265625" style="3" customWidth="1"/>
    <col min="2487" max="2487" width="13.1796875" style="3" customWidth="1"/>
    <col min="2488" max="2488" width="8" style="3" customWidth="1"/>
    <col min="2489" max="2489" width="11.453125" style="3"/>
    <col min="2490" max="2490" width="9.54296875" style="3" customWidth="1"/>
    <col min="2491" max="2491" width="10.81640625" style="3" customWidth="1"/>
    <col min="2492" max="2492" width="10" style="3" customWidth="1"/>
    <col min="2493" max="2493" width="8.81640625" style="3" customWidth="1"/>
    <col min="2494" max="2494" width="11.81640625" style="3" customWidth="1"/>
    <col min="2495" max="2495" width="9.26953125" style="3" customWidth="1"/>
    <col min="2496" max="2496" width="11.7265625" style="3" customWidth="1"/>
    <col min="2497" max="2497" width="11.453125" style="3"/>
    <col min="2498" max="2498" width="5" style="3" customWidth="1"/>
    <col min="2499" max="2499" width="6" style="3" customWidth="1"/>
    <col min="2500" max="2500" width="7" style="3" customWidth="1"/>
    <col min="2501" max="2501" width="4" style="3" customWidth="1"/>
    <col min="2502" max="2502" width="4.26953125" style="3" customWidth="1"/>
    <col min="2503" max="2503" width="9.81640625" style="3" customWidth="1"/>
    <col min="2504" max="2675" width="11.453125" style="3"/>
    <col min="2676" max="2676" width="4.453125" style="3" customWidth="1"/>
    <col min="2677" max="2677" width="11.7265625" style="3" customWidth="1"/>
    <col min="2678" max="2678" width="17.26953125" style="3" customWidth="1"/>
    <col min="2679" max="2679" width="12.7265625" style="3" customWidth="1"/>
    <col min="2680" max="2681" width="12.81640625" style="3" customWidth="1"/>
    <col min="2682" max="2682" width="11.7265625" style="3" customWidth="1"/>
    <col min="2683" max="2683" width="12.453125" style="3" customWidth="1"/>
    <col min="2684" max="2684" width="6" style="3" customWidth="1"/>
    <col min="2685" max="2685" width="9.54296875" style="3" customWidth="1"/>
    <col min="2686" max="2686" width="9.81640625" style="3" customWidth="1"/>
    <col min="2687" max="2687" width="10.1796875" style="3" customWidth="1"/>
    <col min="2688" max="2688" width="18.7265625" style="3" customWidth="1"/>
    <col min="2689" max="2689" width="9.453125" style="3" customWidth="1"/>
    <col min="2690" max="2690" width="11.453125" style="3"/>
    <col min="2691" max="2691" width="10.1796875" style="3" customWidth="1"/>
    <col min="2692" max="2734" width="11.453125" style="3"/>
    <col min="2735" max="2735" width="9.81640625" style="3" customWidth="1"/>
    <col min="2736" max="2736" width="12.26953125" style="3" customWidth="1"/>
    <col min="2737" max="2737" width="5.453125" style="3" customWidth="1"/>
    <col min="2738" max="2738" width="6" style="3" customWidth="1"/>
    <col min="2739" max="2739" width="10.26953125" style="3" customWidth="1"/>
    <col min="2740" max="2740" width="11.81640625" style="3" customWidth="1"/>
    <col min="2741" max="2741" width="13.26953125" style="3" customWidth="1"/>
    <col min="2742" max="2742" width="12.7265625" style="3" customWidth="1"/>
    <col min="2743" max="2743" width="13.1796875" style="3" customWidth="1"/>
    <col min="2744" max="2744" width="8" style="3" customWidth="1"/>
    <col min="2745" max="2745" width="11.453125" style="3"/>
    <col min="2746" max="2746" width="9.54296875" style="3" customWidth="1"/>
    <col min="2747" max="2747" width="10.81640625" style="3" customWidth="1"/>
    <col min="2748" max="2748" width="10" style="3" customWidth="1"/>
    <col min="2749" max="2749" width="8.81640625" style="3" customWidth="1"/>
    <col min="2750" max="2750" width="11.81640625" style="3" customWidth="1"/>
    <col min="2751" max="2751" width="9.26953125" style="3" customWidth="1"/>
    <col min="2752" max="2752" width="11.7265625" style="3" customWidth="1"/>
    <col min="2753" max="2753" width="11.453125" style="3"/>
    <col min="2754" max="2754" width="5" style="3" customWidth="1"/>
    <col min="2755" max="2755" width="6" style="3" customWidth="1"/>
    <col min="2756" max="2756" width="7" style="3" customWidth="1"/>
    <col min="2757" max="2757" width="4" style="3" customWidth="1"/>
    <col min="2758" max="2758" width="4.26953125" style="3" customWidth="1"/>
    <col min="2759" max="2759" width="9.81640625" style="3" customWidth="1"/>
    <col min="2760" max="2931" width="11.453125" style="3"/>
    <col min="2932" max="2932" width="4.453125" style="3" customWidth="1"/>
    <col min="2933" max="2933" width="11.7265625" style="3" customWidth="1"/>
    <col min="2934" max="2934" width="17.26953125" style="3" customWidth="1"/>
    <col min="2935" max="2935" width="12.7265625" style="3" customWidth="1"/>
    <col min="2936" max="2937" width="12.81640625" style="3" customWidth="1"/>
    <col min="2938" max="2938" width="11.7265625" style="3" customWidth="1"/>
    <col min="2939" max="2939" width="12.453125" style="3" customWidth="1"/>
    <col min="2940" max="2940" width="6" style="3" customWidth="1"/>
    <col min="2941" max="2941" width="9.54296875" style="3" customWidth="1"/>
    <col min="2942" max="2942" width="9.81640625" style="3" customWidth="1"/>
    <col min="2943" max="2943" width="10.1796875" style="3" customWidth="1"/>
    <col min="2944" max="2944" width="18.7265625" style="3" customWidth="1"/>
    <col min="2945" max="2945" width="9.453125" style="3" customWidth="1"/>
    <col min="2946" max="2946" width="11.453125" style="3"/>
    <col min="2947" max="2947" width="10.1796875" style="3" customWidth="1"/>
    <col min="2948" max="2990" width="11.453125" style="3"/>
    <col min="2991" max="2991" width="9.81640625" style="3" customWidth="1"/>
    <col min="2992" max="2992" width="12.26953125" style="3" customWidth="1"/>
    <col min="2993" max="2993" width="5.453125" style="3" customWidth="1"/>
    <col min="2994" max="2994" width="6" style="3" customWidth="1"/>
    <col min="2995" max="2995" width="10.26953125" style="3" customWidth="1"/>
    <col min="2996" max="2996" width="11.81640625" style="3" customWidth="1"/>
    <col min="2997" max="2997" width="13.26953125" style="3" customWidth="1"/>
    <col min="2998" max="2998" width="12.7265625" style="3" customWidth="1"/>
    <col min="2999" max="2999" width="13.1796875" style="3" customWidth="1"/>
    <col min="3000" max="3000" width="8" style="3" customWidth="1"/>
    <col min="3001" max="3001" width="11.453125" style="3"/>
    <col min="3002" max="3002" width="9.54296875" style="3" customWidth="1"/>
    <col min="3003" max="3003" width="10.81640625" style="3" customWidth="1"/>
    <col min="3004" max="3004" width="10" style="3" customWidth="1"/>
    <col min="3005" max="3005" width="8.81640625" style="3" customWidth="1"/>
    <col min="3006" max="3006" width="11.81640625" style="3" customWidth="1"/>
    <col min="3007" max="3007" width="9.26953125" style="3" customWidth="1"/>
    <col min="3008" max="3008" width="11.7265625" style="3" customWidth="1"/>
    <col min="3009" max="3009" width="11.453125" style="3"/>
    <col min="3010" max="3010" width="5" style="3" customWidth="1"/>
    <col min="3011" max="3011" width="6" style="3" customWidth="1"/>
    <col min="3012" max="3012" width="7" style="3" customWidth="1"/>
    <col min="3013" max="3013" width="4" style="3" customWidth="1"/>
    <col min="3014" max="3014" width="4.26953125" style="3" customWidth="1"/>
    <col min="3015" max="3015" width="9.81640625" style="3" customWidth="1"/>
    <col min="3016" max="3187" width="11.453125" style="3"/>
    <col min="3188" max="3188" width="4.453125" style="3" customWidth="1"/>
    <col min="3189" max="3189" width="11.7265625" style="3" customWidth="1"/>
    <col min="3190" max="3190" width="17.26953125" style="3" customWidth="1"/>
    <col min="3191" max="3191" width="12.7265625" style="3" customWidth="1"/>
    <col min="3192" max="3193" width="12.81640625" style="3" customWidth="1"/>
    <col min="3194" max="3194" width="11.7265625" style="3" customWidth="1"/>
    <col min="3195" max="3195" width="12.453125" style="3" customWidth="1"/>
    <col min="3196" max="3196" width="6" style="3" customWidth="1"/>
    <col min="3197" max="3197" width="9.54296875" style="3" customWidth="1"/>
    <col min="3198" max="3198" width="9.81640625" style="3" customWidth="1"/>
    <col min="3199" max="3199" width="10.1796875" style="3" customWidth="1"/>
    <col min="3200" max="3200" width="18.7265625" style="3" customWidth="1"/>
    <col min="3201" max="3201" width="9.453125" style="3" customWidth="1"/>
    <col min="3202" max="3202" width="11.453125" style="3"/>
    <col min="3203" max="3203" width="10.1796875" style="3" customWidth="1"/>
    <col min="3204" max="3246" width="11.453125" style="3"/>
    <col min="3247" max="3247" width="9.81640625" style="3" customWidth="1"/>
    <col min="3248" max="3248" width="12.26953125" style="3" customWidth="1"/>
    <col min="3249" max="3249" width="5.453125" style="3" customWidth="1"/>
    <col min="3250" max="3250" width="6" style="3" customWidth="1"/>
    <col min="3251" max="3251" width="10.26953125" style="3" customWidth="1"/>
    <col min="3252" max="3252" width="11.81640625" style="3" customWidth="1"/>
    <col min="3253" max="3253" width="13.26953125" style="3" customWidth="1"/>
    <col min="3254" max="3254" width="12.7265625" style="3" customWidth="1"/>
    <col min="3255" max="3255" width="13.1796875" style="3" customWidth="1"/>
    <col min="3256" max="3256" width="8" style="3" customWidth="1"/>
    <col min="3257" max="3257" width="11.453125" style="3"/>
    <col min="3258" max="3258" width="9.54296875" style="3" customWidth="1"/>
    <col min="3259" max="3259" width="10.81640625" style="3" customWidth="1"/>
    <col min="3260" max="3260" width="10" style="3" customWidth="1"/>
    <col min="3261" max="3261" width="8.81640625" style="3" customWidth="1"/>
    <col min="3262" max="3262" width="11.81640625" style="3" customWidth="1"/>
    <col min="3263" max="3263" width="9.26953125" style="3" customWidth="1"/>
    <col min="3264" max="3264" width="11.7265625" style="3" customWidth="1"/>
    <col min="3265" max="3265" width="11.453125" style="3"/>
    <col min="3266" max="3266" width="5" style="3" customWidth="1"/>
    <col min="3267" max="3267" width="6" style="3" customWidth="1"/>
    <col min="3268" max="3268" width="7" style="3" customWidth="1"/>
    <col min="3269" max="3269" width="4" style="3" customWidth="1"/>
    <col min="3270" max="3270" width="4.26953125" style="3" customWidth="1"/>
    <col min="3271" max="3271" width="9.81640625" style="3" customWidth="1"/>
    <col min="3272" max="3443" width="11.453125" style="3"/>
    <col min="3444" max="3444" width="4.453125" style="3" customWidth="1"/>
    <col min="3445" max="3445" width="11.7265625" style="3" customWidth="1"/>
    <col min="3446" max="3446" width="17.26953125" style="3" customWidth="1"/>
    <col min="3447" max="3447" width="12.7265625" style="3" customWidth="1"/>
    <col min="3448" max="3449" width="12.81640625" style="3" customWidth="1"/>
    <col min="3450" max="3450" width="11.7265625" style="3" customWidth="1"/>
    <col min="3451" max="3451" width="12.453125" style="3" customWidth="1"/>
    <col min="3452" max="3452" width="6" style="3" customWidth="1"/>
    <col min="3453" max="3453" width="9.54296875" style="3" customWidth="1"/>
    <col min="3454" max="3454" width="9.81640625" style="3" customWidth="1"/>
    <col min="3455" max="3455" width="10.1796875" style="3" customWidth="1"/>
    <col min="3456" max="3456" width="18.7265625" style="3" customWidth="1"/>
    <col min="3457" max="3457" width="9.453125" style="3" customWidth="1"/>
    <col min="3458" max="3458" width="11.453125" style="3"/>
    <col min="3459" max="3459" width="10.1796875" style="3" customWidth="1"/>
    <col min="3460" max="3502" width="11.453125" style="3"/>
    <col min="3503" max="3503" width="9.81640625" style="3" customWidth="1"/>
    <col min="3504" max="3504" width="12.26953125" style="3" customWidth="1"/>
    <col min="3505" max="3505" width="5.453125" style="3" customWidth="1"/>
    <col min="3506" max="3506" width="6" style="3" customWidth="1"/>
    <col min="3507" max="3507" width="10.26953125" style="3" customWidth="1"/>
    <col min="3508" max="3508" width="11.81640625" style="3" customWidth="1"/>
    <col min="3509" max="3509" width="13.26953125" style="3" customWidth="1"/>
    <col min="3510" max="3510" width="12.7265625" style="3" customWidth="1"/>
    <col min="3511" max="3511" width="13.1796875" style="3" customWidth="1"/>
    <col min="3512" max="3512" width="8" style="3" customWidth="1"/>
    <col min="3513" max="3513" width="11.453125" style="3"/>
    <col min="3514" max="3514" width="9.54296875" style="3" customWidth="1"/>
    <col min="3515" max="3515" width="10.81640625" style="3" customWidth="1"/>
    <col min="3516" max="3516" width="10" style="3" customWidth="1"/>
    <col min="3517" max="3517" width="8.81640625" style="3" customWidth="1"/>
    <col min="3518" max="3518" width="11.81640625" style="3" customWidth="1"/>
    <col min="3519" max="3519" width="9.26953125" style="3" customWidth="1"/>
    <col min="3520" max="3520" width="11.7265625" style="3" customWidth="1"/>
    <col min="3521" max="3521" width="11.453125" style="3"/>
    <col min="3522" max="3522" width="5" style="3" customWidth="1"/>
    <col min="3523" max="3523" width="6" style="3" customWidth="1"/>
    <col min="3524" max="3524" width="7" style="3" customWidth="1"/>
    <col min="3525" max="3525" width="4" style="3" customWidth="1"/>
    <col min="3526" max="3526" width="4.26953125" style="3" customWidth="1"/>
    <col min="3527" max="3527" width="9.81640625" style="3" customWidth="1"/>
    <col min="3528" max="3699" width="11.453125" style="3"/>
    <col min="3700" max="3700" width="4.453125" style="3" customWidth="1"/>
    <col min="3701" max="3701" width="11.7265625" style="3" customWidth="1"/>
    <col min="3702" max="3702" width="17.26953125" style="3" customWidth="1"/>
    <col min="3703" max="3703" width="12.7265625" style="3" customWidth="1"/>
    <col min="3704" max="3705" width="12.81640625" style="3" customWidth="1"/>
    <col min="3706" max="3706" width="11.7265625" style="3" customWidth="1"/>
    <col min="3707" max="3707" width="12.453125" style="3" customWidth="1"/>
    <col min="3708" max="3708" width="6" style="3" customWidth="1"/>
    <col min="3709" max="3709" width="9.54296875" style="3" customWidth="1"/>
    <col min="3710" max="3710" width="9.81640625" style="3" customWidth="1"/>
    <col min="3711" max="3711" width="10.1796875" style="3" customWidth="1"/>
    <col min="3712" max="3712" width="18.7265625" style="3" customWidth="1"/>
    <col min="3713" max="3713" width="9.453125" style="3" customWidth="1"/>
    <col min="3714" max="3714" width="11.453125" style="3"/>
    <col min="3715" max="3715" width="10.1796875" style="3" customWidth="1"/>
    <col min="3716" max="3758" width="11.453125" style="3"/>
    <col min="3759" max="3759" width="9.81640625" style="3" customWidth="1"/>
    <col min="3760" max="3760" width="12.26953125" style="3" customWidth="1"/>
    <col min="3761" max="3761" width="5.453125" style="3" customWidth="1"/>
    <col min="3762" max="3762" width="6" style="3" customWidth="1"/>
    <col min="3763" max="3763" width="10.26953125" style="3" customWidth="1"/>
    <col min="3764" max="3764" width="11.81640625" style="3" customWidth="1"/>
    <col min="3765" max="3765" width="13.26953125" style="3" customWidth="1"/>
    <col min="3766" max="3766" width="12.7265625" style="3" customWidth="1"/>
    <col min="3767" max="3767" width="13.1796875" style="3" customWidth="1"/>
    <col min="3768" max="3768" width="8" style="3" customWidth="1"/>
    <col min="3769" max="3769" width="11.453125" style="3"/>
    <col min="3770" max="3770" width="9.54296875" style="3" customWidth="1"/>
    <col min="3771" max="3771" width="10.81640625" style="3" customWidth="1"/>
    <col min="3772" max="3772" width="10" style="3" customWidth="1"/>
    <col min="3773" max="3773" width="8.81640625" style="3" customWidth="1"/>
    <col min="3774" max="3774" width="11.81640625" style="3" customWidth="1"/>
    <col min="3775" max="3775" width="9.26953125" style="3" customWidth="1"/>
    <col min="3776" max="3776" width="11.7265625" style="3" customWidth="1"/>
    <col min="3777" max="3777" width="11.453125" style="3"/>
    <col min="3778" max="3778" width="5" style="3" customWidth="1"/>
    <col min="3779" max="3779" width="6" style="3" customWidth="1"/>
    <col min="3780" max="3780" width="7" style="3" customWidth="1"/>
    <col min="3781" max="3781" width="4" style="3" customWidth="1"/>
    <col min="3782" max="3782" width="4.26953125" style="3" customWidth="1"/>
    <col min="3783" max="3783" width="9.81640625" style="3" customWidth="1"/>
    <col min="3784" max="3955" width="11.453125" style="3"/>
    <col min="3956" max="3956" width="4.453125" style="3" customWidth="1"/>
    <col min="3957" max="3957" width="11.7265625" style="3" customWidth="1"/>
    <col min="3958" max="3958" width="17.26953125" style="3" customWidth="1"/>
    <col min="3959" max="3959" width="12.7265625" style="3" customWidth="1"/>
    <col min="3960" max="3961" width="12.81640625" style="3" customWidth="1"/>
    <col min="3962" max="3962" width="11.7265625" style="3" customWidth="1"/>
    <col min="3963" max="3963" width="12.453125" style="3" customWidth="1"/>
    <col min="3964" max="3964" width="6" style="3" customWidth="1"/>
    <col min="3965" max="3965" width="9.54296875" style="3" customWidth="1"/>
    <col min="3966" max="3966" width="9.81640625" style="3" customWidth="1"/>
    <col min="3967" max="3967" width="10.1796875" style="3" customWidth="1"/>
    <col min="3968" max="3968" width="18.7265625" style="3" customWidth="1"/>
    <col min="3969" max="3969" width="9.453125" style="3" customWidth="1"/>
    <col min="3970" max="3970" width="11.453125" style="3"/>
    <col min="3971" max="3971" width="10.1796875" style="3" customWidth="1"/>
    <col min="3972" max="4014" width="11.453125" style="3"/>
    <col min="4015" max="4015" width="9.81640625" style="3" customWidth="1"/>
    <col min="4016" max="4016" width="12.26953125" style="3" customWidth="1"/>
    <col min="4017" max="4017" width="5.453125" style="3" customWidth="1"/>
    <col min="4018" max="4018" width="6" style="3" customWidth="1"/>
    <col min="4019" max="4019" width="10.26953125" style="3" customWidth="1"/>
    <col min="4020" max="4020" width="11.81640625" style="3" customWidth="1"/>
    <col min="4021" max="4021" width="13.26953125" style="3" customWidth="1"/>
    <col min="4022" max="4022" width="12.7265625" style="3" customWidth="1"/>
    <col min="4023" max="4023" width="13.1796875" style="3" customWidth="1"/>
    <col min="4024" max="4024" width="8" style="3" customWidth="1"/>
    <col min="4025" max="4025" width="11.453125" style="3"/>
    <col min="4026" max="4026" width="9.54296875" style="3" customWidth="1"/>
    <col min="4027" max="4027" width="10.81640625" style="3" customWidth="1"/>
    <col min="4028" max="4028" width="10" style="3" customWidth="1"/>
    <col min="4029" max="4029" width="8.81640625" style="3" customWidth="1"/>
    <col min="4030" max="4030" width="11.81640625" style="3" customWidth="1"/>
    <col min="4031" max="4031" width="9.26953125" style="3" customWidth="1"/>
    <col min="4032" max="4032" width="11.7265625" style="3" customWidth="1"/>
    <col min="4033" max="4033" width="11.453125" style="3"/>
    <col min="4034" max="4034" width="5" style="3" customWidth="1"/>
    <col min="4035" max="4035" width="6" style="3" customWidth="1"/>
    <col min="4036" max="4036" width="7" style="3" customWidth="1"/>
    <col min="4037" max="4037" width="4" style="3" customWidth="1"/>
    <col min="4038" max="4038" width="4.26953125" style="3" customWidth="1"/>
    <col min="4039" max="4039" width="9.81640625" style="3" customWidth="1"/>
    <col min="4040" max="4211" width="11.453125" style="3"/>
    <col min="4212" max="4212" width="4.453125" style="3" customWidth="1"/>
    <col min="4213" max="4213" width="11.7265625" style="3" customWidth="1"/>
    <col min="4214" max="4214" width="17.26953125" style="3" customWidth="1"/>
    <col min="4215" max="4215" width="12.7265625" style="3" customWidth="1"/>
    <col min="4216" max="4217" width="12.81640625" style="3" customWidth="1"/>
    <col min="4218" max="4218" width="11.7265625" style="3" customWidth="1"/>
    <col min="4219" max="4219" width="12.453125" style="3" customWidth="1"/>
    <col min="4220" max="4220" width="6" style="3" customWidth="1"/>
    <col min="4221" max="4221" width="9.54296875" style="3" customWidth="1"/>
    <col min="4222" max="4222" width="9.81640625" style="3" customWidth="1"/>
    <col min="4223" max="4223" width="10.1796875" style="3" customWidth="1"/>
    <col min="4224" max="4224" width="18.7265625" style="3" customWidth="1"/>
    <col min="4225" max="4225" width="9.453125" style="3" customWidth="1"/>
    <col min="4226" max="4226" width="11.453125" style="3"/>
    <col min="4227" max="4227" width="10.1796875" style="3" customWidth="1"/>
    <col min="4228" max="4270" width="11.453125" style="3"/>
    <col min="4271" max="4271" width="9.81640625" style="3" customWidth="1"/>
    <col min="4272" max="4272" width="12.26953125" style="3" customWidth="1"/>
    <col min="4273" max="4273" width="5.453125" style="3" customWidth="1"/>
    <col min="4274" max="4274" width="6" style="3" customWidth="1"/>
    <col min="4275" max="4275" width="10.26953125" style="3" customWidth="1"/>
    <col min="4276" max="4276" width="11.81640625" style="3" customWidth="1"/>
    <col min="4277" max="4277" width="13.26953125" style="3" customWidth="1"/>
    <col min="4278" max="4278" width="12.7265625" style="3" customWidth="1"/>
    <col min="4279" max="4279" width="13.1796875" style="3" customWidth="1"/>
    <col min="4280" max="4280" width="8" style="3" customWidth="1"/>
    <col min="4281" max="4281" width="11.453125" style="3"/>
    <col min="4282" max="4282" width="9.54296875" style="3" customWidth="1"/>
    <col min="4283" max="4283" width="10.81640625" style="3" customWidth="1"/>
    <col min="4284" max="4284" width="10" style="3" customWidth="1"/>
    <col min="4285" max="4285" width="8.81640625" style="3" customWidth="1"/>
    <col min="4286" max="4286" width="11.81640625" style="3" customWidth="1"/>
    <col min="4287" max="4287" width="9.26953125" style="3" customWidth="1"/>
    <col min="4288" max="4288" width="11.7265625" style="3" customWidth="1"/>
    <col min="4289" max="4289" width="11.453125" style="3"/>
    <col min="4290" max="4290" width="5" style="3" customWidth="1"/>
    <col min="4291" max="4291" width="6" style="3" customWidth="1"/>
    <col min="4292" max="4292" width="7" style="3" customWidth="1"/>
    <col min="4293" max="4293" width="4" style="3" customWidth="1"/>
    <col min="4294" max="4294" width="4.26953125" style="3" customWidth="1"/>
    <col min="4295" max="4295" width="9.81640625" style="3" customWidth="1"/>
    <col min="4296" max="4467" width="11.453125" style="3"/>
    <col min="4468" max="4468" width="4.453125" style="3" customWidth="1"/>
    <col min="4469" max="4469" width="11.7265625" style="3" customWidth="1"/>
    <col min="4470" max="4470" width="17.26953125" style="3" customWidth="1"/>
    <col min="4471" max="4471" width="12.7265625" style="3" customWidth="1"/>
    <col min="4472" max="4473" width="12.81640625" style="3" customWidth="1"/>
    <col min="4474" max="4474" width="11.7265625" style="3" customWidth="1"/>
    <col min="4475" max="4475" width="12.453125" style="3" customWidth="1"/>
    <col min="4476" max="4476" width="6" style="3" customWidth="1"/>
    <col min="4477" max="4477" width="9.54296875" style="3" customWidth="1"/>
    <col min="4478" max="4478" width="9.81640625" style="3" customWidth="1"/>
    <col min="4479" max="4479" width="10.1796875" style="3" customWidth="1"/>
    <col min="4480" max="4480" width="18.7265625" style="3" customWidth="1"/>
    <col min="4481" max="4481" width="9.453125" style="3" customWidth="1"/>
    <col min="4482" max="4482" width="11.453125" style="3"/>
    <col min="4483" max="4483" width="10.1796875" style="3" customWidth="1"/>
    <col min="4484" max="4526" width="11.453125" style="3"/>
    <col min="4527" max="4527" width="9.81640625" style="3" customWidth="1"/>
    <col min="4528" max="4528" width="12.26953125" style="3" customWidth="1"/>
    <col min="4529" max="4529" width="5.453125" style="3" customWidth="1"/>
    <col min="4530" max="4530" width="6" style="3" customWidth="1"/>
    <col min="4531" max="4531" width="10.26953125" style="3" customWidth="1"/>
    <col min="4532" max="4532" width="11.81640625" style="3" customWidth="1"/>
    <col min="4533" max="4533" width="13.26953125" style="3" customWidth="1"/>
    <col min="4534" max="4534" width="12.7265625" style="3" customWidth="1"/>
    <col min="4535" max="4535" width="13.1796875" style="3" customWidth="1"/>
    <col min="4536" max="4536" width="8" style="3" customWidth="1"/>
    <col min="4537" max="4537" width="11.453125" style="3"/>
    <col min="4538" max="4538" width="9.54296875" style="3" customWidth="1"/>
    <col min="4539" max="4539" width="10.81640625" style="3" customWidth="1"/>
    <col min="4540" max="4540" width="10" style="3" customWidth="1"/>
    <col min="4541" max="4541" width="8.81640625" style="3" customWidth="1"/>
    <col min="4542" max="4542" width="11.81640625" style="3" customWidth="1"/>
    <col min="4543" max="4543" width="9.26953125" style="3" customWidth="1"/>
    <col min="4544" max="4544" width="11.7265625" style="3" customWidth="1"/>
    <col min="4545" max="4545" width="11.453125" style="3"/>
    <col min="4546" max="4546" width="5" style="3" customWidth="1"/>
    <col min="4547" max="4547" width="6" style="3" customWidth="1"/>
    <col min="4548" max="4548" width="7" style="3" customWidth="1"/>
    <col min="4549" max="4549" width="4" style="3" customWidth="1"/>
    <col min="4550" max="4550" width="4.26953125" style="3" customWidth="1"/>
    <col min="4551" max="4551" width="9.81640625" style="3" customWidth="1"/>
    <col min="4552" max="4723" width="11.453125" style="3"/>
    <col min="4724" max="4724" width="4.453125" style="3" customWidth="1"/>
    <col min="4725" max="4725" width="11.7265625" style="3" customWidth="1"/>
    <col min="4726" max="4726" width="17.26953125" style="3" customWidth="1"/>
    <col min="4727" max="4727" width="12.7265625" style="3" customWidth="1"/>
    <col min="4728" max="4729" width="12.81640625" style="3" customWidth="1"/>
    <col min="4730" max="4730" width="11.7265625" style="3" customWidth="1"/>
    <col min="4731" max="4731" width="12.453125" style="3" customWidth="1"/>
    <col min="4732" max="4732" width="6" style="3" customWidth="1"/>
    <col min="4733" max="4733" width="9.54296875" style="3" customWidth="1"/>
    <col min="4734" max="4734" width="9.81640625" style="3" customWidth="1"/>
    <col min="4735" max="4735" width="10.1796875" style="3" customWidth="1"/>
    <col min="4736" max="4736" width="18.7265625" style="3" customWidth="1"/>
    <col min="4737" max="4737" width="9.453125" style="3" customWidth="1"/>
    <col min="4738" max="4738" width="11.453125" style="3"/>
    <col min="4739" max="4739" width="10.1796875" style="3" customWidth="1"/>
    <col min="4740" max="4782" width="11.453125" style="3"/>
    <col min="4783" max="4783" width="9.81640625" style="3" customWidth="1"/>
    <col min="4784" max="4784" width="12.26953125" style="3" customWidth="1"/>
    <col min="4785" max="4785" width="5.453125" style="3" customWidth="1"/>
    <col min="4786" max="4786" width="6" style="3" customWidth="1"/>
    <col min="4787" max="4787" width="10.26953125" style="3" customWidth="1"/>
    <col min="4788" max="4788" width="11.81640625" style="3" customWidth="1"/>
    <col min="4789" max="4789" width="13.26953125" style="3" customWidth="1"/>
    <col min="4790" max="4790" width="12.7265625" style="3" customWidth="1"/>
    <col min="4791" max="4791" width="13.1796875" style="3" customWidth="1"/>
    <col min="4792" max="4792" width="8" style="3" customWidth="1"/>
    <col min="4793" max="4793" width="11.453125" style="3"/>
    <col min="4794" max="4794" width="9.54296875" style="3" customWidth="1"/>
    <col min="4795" max="4795" width="10.81640625" style="3" customWidth="1"/>
    <col min="4796" max="4796" width="10" style="3" customWidth="1"/>
    <col min="4797" max="4797" width="8.81640625" style="3" customWidth="1"/>
    <col min="4798" max="4798" width="11.81640625" style="3" customWidth="1"/>
    <col min="4799" max="4799" width="9.26953125" style="3" customWidth="1"/>
    <col min="4800" max="4800" width="11.7265625" style="3" customWidth="1"/>
    <col min="4801" max="4801" width="11.453125" style="3"/>
    <col min="4802" max="4802" width="5" style="3" customWidth="1"/>
    <col min="4803" max="4803" width="6" style="3" customWidth="1"/>
    <col min="4804" max="4804" width="7" style="3" customWidth="1"/>
    <col min="4805" max="4805" width="4" style="3" customWidth="1"/>
    <col min="4806" max="4806" width="4.26953125" style="3" customWidth="1"/>
    <col min="4807" max="4807" width="9.81640625" style="3" customWidth="1"/>
    <col min="4808" max="4979" width="11.453125" style="3"/>
    <col min="4980" max="4980" width="4.453125" style="3" customWidth="1"/>
    <col min="4981" max="4981" width="11.7265625" style="3" customWidth="1"/>
    <col min="4982" max="4982" width="17.26953125" style="3" customWidth="1"/>
    <col min="4983" max="4983" width="12.7265625" style="3" customWidth="1"/>
    <col min="4984" max="4985" width="12.81640625" style="3" customWidth="1"/>
    <col min="4986" max="4986" width="11.7265625" style="3" customWidth="1"/>
    <col min="4987" max="4987" width="12.453125" style="3" customWidth="1"/>
    <col min="4988" max="4988" width="6" style="3" customWidth="1"/>
    <col min="4989" max="4989" width="9.54296875" style="3" customWidth="1"/>
    <col min="4990" max="4990" width="9.81640625" style="3" customWidth="1"/>
    <col min="4991" max="4991" width="10.1796875" style="3" customWidth="1"/>
    <col min="4992" max="4992" width="18.7265625" style="3" customWidth="1"/>
    <col min="4993" max="4993" width="9.453125" style="3" customWidth="1"/>
    <col min="4994" max="4994" width="11.453125" style="3"/>
    <col min="4995" max="4995" width="10.1796875" style="3" customWidth="1"/>
    <col min="4996" max="5038" width="11.453125" style="3"/>
    <col min="5039" max="5039" width="9.81640625" style="3" customWidth="1"/>
    <col min="5040" max="5040" width="12.26953125" style="3" customWidth="1"/>
    <col min="5041" max="5041" width="5.453125" style="3" customWidth="1"/>
    <col min="5042" max="5042" width="6" style="3" customWidth="1"/>
    <col min="5043" max="5043" width="10.26953125" style="3" customWidth="1"/>
    <col min="5044" max="5044" width="11.81640625" style="3" customWidth="1"/>
    <col min="5045" max="5045" width="13.26953125" style="3" customWidth="1"/>
    <col min="5046" max="5046" width="12.7265625" style="3" customWidth="1"/>
    <col min="5047" max="5047" width="13.1796875" style="3" customWidth="1"/>
    <col min="5048" max="5048" width="8" style="3" customWidth="1"/>
    <col min="5049" max="5049" width="11.453125" style="3"/>
    <col min="5050" max="5050" width="9.54296875" style="3" customWidth="1"/>
    <col min="5051" max="5051" width="10.81640625" style="3" customWidth="1"/>
    <col min="5052" max="5052" width="10" style="3" customWidth="1"/>
    <col min="5053" max="5053" width="8.81640625" style="3" customWidth="1"/>
    <col min="5054" max="5054" width="11.81640625" style="3" customWidth="1"/>
    <col min="5055" max="5055" width="9.26953125" style="3" customWidth="1"/>
    <col min="5056" max="5056" width="11.7265625" style="3" customWidth="1"/>
    <col min="5057" max="5057" width="11.453125" style="3"/>
    <col min="5058" max="5058" width="5" style="3" customWidth="1"/>
    <col min="5059" max="5059" width="6" style="3" customWidth="1"/>
    <col min="5060" max="5060" width="7" style="3" customWidth="1"/>
    <col min="5061" max="5061" width="4" style="3" customWidth="1"/>
    <col min="5062" max="5062" width="4.26953125" style="3" customWidth="1"/>
    <col min="5063" max="5063" width="9.81640625" style="3" customWidth="1"/>
    <col min="5064" max="5235" width="11.453125" style="3"/>
    <col min="5236" max="5236" width="4.453125" style="3" customWidth="1"/>
    <col min="5237" max="5237" width="11.7265625" style="3" customWidth="1"/>
    <col min="5238" max="5238" width="17.26953125" style="3" customWidth="1"/>
    <col min="5239" max="5239" width="12.7265625" style="3" customWidth="1"/>
    <col min="5240" max="5241" width="12.81640625" style="3" customWidth="1"/>
    <col min="5242" max="5242" width="11.7265625" style="3" customWidth="1"/>
    <col min="5243" max="5243" width="12.453125" style="3" customWidth="1"/>
    <col min="5244" max="5244" width="6" style="3" customWidth="1"/>
    <col min="5245" max="5245" width="9.54296875" style="3" customWidth="1"/>
    <col min="5246" max="5246" width="9.81640625" style="3" customWidth="1"/>
    <col min="5247" max="5247" width="10.1796875" style="3" customWidth="1"/>
    <col min="5248" max="5248" width="18.7265625" style="3" customWidth="1"/>
    <col min="5249" max="5249" width="9.453125" style="3" customWidth="1"/>
    <col min="5250" max="5250" width="11.453125" style="3"/>
    <col min="5251" max="5251" width="10.1796875" style="3" customWidth="1"/>
    <col min="5252" max="5294" width="11.453125" style="3"/>
    <col min="5295" max="5295" width="9.81640625" style="3" customWidth="1"/>
    <col min="5296" max="5296" width="12.26953125" style="3" customWidth="1"/>
    <col min="5297" max="5297" width="5.453125" style="3" customWidth="1"/>
    <col min="5298" max="5298" width="6" style="3" customWidth="1"/>
    <col min="5299" max="5299" width="10.26953125" style="3" customWidth="1"/>
    <col min="5300" max="5300" width="11.81640625" style="3" customWidth="1"/>
    <col min="5301" max="5301" width="13.26953125" style="3" customWidth="1"/>
    <col min="5302" max="5302" width="12.7265625" style="3" customWidth="1"/>
    <col min="5303" max="5303" width="13.1796875" style="3" customWidth="1"/>
    <col min="5304" max="5304" width="8" style="3" customWidth="1"/>
    <col min="5305" max="5305" width="11.453125" style="3"/>
    <col min="5306" max="5306" width="9.54296875" style="3" customWidth="1"/>
    <col min="5307" max="5307" width="10.81640625" style="3" customWidth="1"/>
    <col min="5308" max="5308" width="10" style="3" customWidth="1"/>
    <col min="5309" max="5309" width="8.81640625" style="3" customWidth="1"/>
    <col min="5310" max="5310" width="11.81640625" style="3" customWidth="1"/>
    <col min="5311" max="5311" width="9.26953125" style="3" customWidth="1"/>
    <col min="5312" max="5312" width="11.7265625" style="3" customWidth="1"/>
    <col min="5313" max="5313" width="11.453125" style="3"/>
    <col min="5314" max="5314" width="5" style="3" customWidth="1"/>
    <col min="5315" max="5315" width="6" style="3" customWidth="1"/>
    <col min="5316" max="5316" width="7" style="3" customWidth="1"/>
    <col min="5317" max="5317" width="4" style="3" customWidth="1"/>
    <col min="5318" max="5318" width="4.26953125" style="3" customWidth="1"/>
    <col min="5319" max="5319" width="9.81640625" style="3" customWidth="1"/>
    <col min="5320" max="5491" width="11.453125" style="3"/>
    <col min="5492" max="5492" width="4.453125" style="3" customWidth="1"/>
    <col min="5493" max="5493" width="11.7265625" style="3" customWidth="1"/>
    <col min="5494" max="5494" width="17.26953125" style="3" customWidth="1"/>
    <col min="5495" max="5495" width="12.7265625" style="3" customWidth="1"/>
    <col min="5496" max="5497" width="12.81640625" style="3" customWidth="1"/>
    <col min="5498" max="5498" width="11.7265625" style="3" customWidth="1"/>
    <col min="5499" max="5499" width="12.453125" style="3" customWidth="1"/>
    <col min="5500" max="5500" width="6" style="3" customWidth="1"/>
    <col min="5501" max="5501" width="9.54296875" style="3" customWidth="1"/>
    <col min="5502" max="5502" width="9.81640625" style="3" customWidth="1"/>
    <col min="5503" max="5503" width="10.1796875" style="3" customWidth="1"/>
    <col min="5504" max="5504" width="18.7265625" style="3" customWidth="1"/>
    <col min="5505" max="5505" width="9.453125" style="3" customWidth="1"/>
    <col min="5506" max="5506" width="11.453125" style="3"/>
    <col min="5507" max="5507" width="10.1796875" style="3" customWidth="1"/>
    <col min="5508" max="5550" width="11.453125" style="3"/>
    <col min="5551" max="5551" width="9.81640625" style="3" customWidth="1"/>
    <col min="5552" max="5552" width="12.26953125" style="3" customWidth="1"/>
    <col min="5553" max="5553" width="5.453125" style="3" customWidth="1"/>
    <col min="5554" max="5554" width="6" style="3" customWidth="1"/>
    <col min="5555" max="5555" width="10.26953125" style="3" customWidth="1"/>
    <col min="5556" max="5556" width="11.81640625" style="3" customWidth="1"/>
    <col min="5557" max="5557" width="13.26953125" style="3" customWidth="1"/>
    <col min="5558" max="5558" width="12.7265625" style="3" customWidth="1"/>
    <col min="5559" max="5559" width="13.1796875" style="3" customWidth="1"/>
    <col min="5560" max="5560" width="8" style="3" customWidth="1"/>
    <col min="5561" max="5561" width="11.453125" style="3"/>
    <col min="5562" max="5562" width="9.54296875" style="3" customWidth="1"/>
    <col min="5563" max="5563" width="10.81640625" style="3" customWidth="1"/>
    <col min="5564" max="5564" width="10" style="3" customWidth="1"/>
    <col min="5565" max="5565" width="8.81640625" style="3" customWidth="1"/>
    <col min="5566" max="5566" width="11.81640625" style="3" customWidth="1"/>
    <col min="5567" max="5567" width="9.26953125" style="3" customWidth="1"/>
    <col min="5568" max="5568" width="11.7265625" style="3" customWidth="1"/>
    <col min="5569" max="5569" width="11.453125" style="3"/>
    <col min="5570" max="5570" width="5" style="3" customWidth="1"/>
    <col min="5571" max="5571" width="6" style="3" customWidth="1"/>
    <col min="5572" max="5572" width="7" style="3" customWidth="1"/>
    <col min="5573" max="5573" width="4" style="3" customWidth="1"/>
    <col min="5574" max="5574" width="4.26953125" style="3" customWidth="1"/>
    <col min="5575" max="5575" width="9.81640625" style="3" customWidth="1"/>
    <col min="5576" max="5747" width="11.453125" style="3"/>
    <col min="5748" max="5748" width="4.453125" style="3" customWidth="1"/>
    <col min="5749" max="5749" width="11.7265625" style="3" customWidth="1"/>
    <col min="5750" max="5750" width="17.26953125" style="3" customWidth="1"/>
    <col min="5751" max="5751" width="12.7265625" style="3" customWidth="1"/>
    <col min="5752" max="5753" width="12.81640625" style="3" customWidth="1"/>
    <col min="5754" max="5754" width="11.7265625" style="3" customWidth="1"/>
    <col min="5755" max="5755" width="12.453125" style="3" customWidth="1"/>
    <col min="5756" max="5756" width="6" style="3" customWidth="1"/>
    <col min="5757" max="5757" width="9.54296875" style="3" customWidth="1"/>
    <col min="5758" max="5758" width="9.81640625" style="3" customWidth="1"/>
    <col min="5759" max="5759" width="10.1796875" style="3" customWidth="1"/>
    <col min="5760" max="5760" width="18.7265625" style="3" customWidth="1"/>
    <col min="5761" max="5761" width="9.453125" style="3" customWidth="1"/>
    <col min="5762" max="5762" width="11.453125" style="3"/>
    <col min="5763" max="5763" width="10.1796875" style="3" customWidth="1"/>
    <col min="5764" max="5806" width="11.453125" style="3"/>
    <col min="5807" max="5807" width="9.81640625" style="3" customWidth="1"/>
    <col min="5808" max="5808" width="12.26953125" style="3" customWidth="1"/>
    <col min="5809" max="5809" width="5.453125" style="3" customWidth="1"/>
    <col min="5810" max="5810" width="6" style="3" customWidth="1"/>
    <col min="5811" max="5811" width="10.26953125" style="3" customWidth="1"/>
    <col min="5812" max="5812" width="11.81640625" style="3" customWidth="1"/>
    <col min="5813" max="5813" width="13.26953125" style="3" customWidth="1"/>
    <col min="5814" max="5814" width="12.7265625" style="3" customWidth="1"/>
    <col min="5815" max="5815" width="13.1796875" style="3" customWidth="1"/>
    <col min="5816" max="5816" width="8" style="3" customWidth="1"/>
    <col min="5817" max="5817" width="11.453125" style="3"/>
    <col min="5818" max="5818" width="9.54296875" style="3" customWidth="1"/>
    <col min="5819" max="5819" width="10.81640625" style="3" customWidth="1"/>
    <col min="5820" max="5820" width="10" style="3" customWidth="1"/>
    <col min="5821" max="5821" width="8.81640625" style="3" customWidth="1"/>
    <col min="5822" max="5822" width="11.81640625" style="3" customWidth="1"/>
    <col min="5823" max="5823" width="9.26953125" style="3" customWidth="1"/>
    <col min="5824" max="5824" width="11.7265625" style="3" customWidth="1"/>
    <col min="5825" max="5825" width="11.453125" style="3"/>
    <col min="5826" max="5826" width="5" style="3" customWidth="1"/>
    <col min="5827" max="5827" width="6" style="3" customWidth="1"/>
    <col min="5828" max="5828" width="7" style="3" customWidth="1"/>
    <col min="5829" max="5829" width="4" style="3" customWidth="1"/>
    <col min="5830" max="5830" width="4.26953125" style="3" customWidth="1"/>
    <col min="5831" max="5831" width="9.81640625" style="3" customWidth="1"/>
    <col min="5832" max="6003" width="11.453125" style="3"/>
    <col min="6004" max="6004" width="4.453125" style="3" customWidth="1"/>
    <col min="6005" max="6005" width="11.7265625" style="3" customWidth="1"/>
    <col min="6006" max="6006" width="17.26953125" style="3" customWidth="1"/>
    <col min="6007" max="6007" width="12.7265625" style="3" customWidth="1"/>
    <col min="6008" max="6009" width="12.81640625" style="3" customWidth="1"/>
    <col min="6010" max="6010" width="11.7265625" style="3" customWidth="1"/>
    <col min="6011" max="6011" width="12.453125" style="3" customWidth="1"/>
    <col min="6012" max="6012" width="6" style="3" customWidth="1"/>
    <col min="6013" max="6013" width="9.54296875" style="3" customWidth="1"/>
    <col min="6014" max="6014" width="9.81640625" style="3" customWidth="1"/>
    <col min="6015" max="6015" width="10.1796875" style="3" customWidth="1"/>
    <col min="6016" max="6016" width="18.7265625" style="3" customWidth="1"/>
    <col min="6017" max="6017" width="9.453125" style="3" customWidth="1"/>
    <col min="6018" max="6018" width="11.453125" style="3"/>
    <col min="6019" max="6019" width="10.1796875" style="3" customWidth="1"/>
    <col min="6020" max="6062" width="11.453125" style="3"/>
    <col min="6063" max="6063" width="9.81640625" style="3" customWidth="1"/>
    <col min="6064" max="6064" width="12.26953125" style="3" customWidth="1"/>
    <col min="6065" max="6065" width="5.453125" style="3" customWidth="1"/>
    <col min="6066" max="6066" width="6" style="3" customWidth="1"/>
    <col min="6067" max="6067" width="10.26953125" style="3" customWidth="1"/>
    <col min="6068" max="6068" width="11.81640625" style="3" customWidth="1"/>
    <col min="6069" max="6069" width="13.26953125" style="3" customWidth="1"/>
    <col min="6070" max="6070" width="12.7265625" style="3" customWidth="1"/>
    <col min="6071" max="6071" width="13.1796875" style="3" customWidth="1"/>
    <col min="6072" max="6072" width="8" style="3" customWidth="1"/>
    <col min="6073" max="6073" width="11.453125" style="3"/>
    <col min="6074" max="6074" width="9.54296875" style="3" customWidth="1"/>
    <col min="6075" max="6075" width="10.81640625" style="3" customWidth="1"/>
    <col min="6076" max="6076" width="10" style="3" customWidth="1"/>
    <col min="6077" max="6077" width="8.81640625" style="3" customWidth="1"/>
    <col min="6078" max="6078" width="11.81640625" style="3" customWidth="1"/>
    <col min="6079" max="6079" width="9.26953125" style="3" customWidth="1"/>
    <col min="6080" max="6080" width="11.7265625" style="3" customWidth="1"/>
    <col min="6081" max="6081" width="11.453125" style="3"/>
    <col min="6082" max="6082" width="5" style="3" customWidth="1"/>
    <col min="6083" max="6083" width="6" style="3" customWidth="1"/>
    <col min="6084" max="6084" width="7" style="3" customWidth="1"/>
    <col min="6085" max="6085" width="4" style="3" customWidth="1"/>
    <col min="6086" max="6086" width="4.26953125" style="3" customWidth="1"/>
    <col min="6087" max="6087" width="9.81640625" style="3" customWidth="1"/>
    <col min="6088" max="6259" width="11.453125" style="3"/>
    <col min="6260" max="6260" width="4.453125" style="3" customWidth="1"/>
    <col min="6261" max="6261" width="11.7265625" style="3" customWidth="1"/>
    <col min="6262" max="6262" width="17.26953125" style="3" customWidth="1"/>
    <col min="6263" max="6263" width="12.7265625" style="3" customWidth="1"/>
    <col min="6264" max="6265" width="12.81640625" style="3" customWidth="1"/>
    <col min="6266" max="6266" width="11.7265625" style="3" customWidth="1"/>
    <col min="6267" max="6267" width="12.453125" style="3" customWidth="1"/>
    <col min="6268" max="6268" width="6" style="3" customWidth="1"/>
    <col min="6269" max="6269" width="9.54296875" style="3" customWidth="1"/>
    <col min="6270" max="6270" width="9.81640625" style="3" customWidth="1"/>
    <col min="6271" max="6271" width="10.1796875" style="3" customWidth="1"/>
    <col min="6272" max="6272" width="18.7265625" style="3" customWidth="1"/>
    <col min="6273" max="6273" width="9.453125" style="3" customWidth="1"/>
    <col min="6274" max="6274" width="11.453125" style="3"/>
    <col min="6275" max="6275" width="10.1796875" style="3" customWidth="1"/>
    <col min="6276" max="6318" width="11.453125" style="3"/>
    <col min="6319" max="6319" width="9.81640625" style="3" customWidth="1"/>
    <col min="6320" max="6320" width="12.26953125" style="3" customWidth="1"/>
    <col min="6321" max="6321" width="5.453125" style="3" customWidth="1"/>
    <col min="6322" max="6322" width="6" style="3" customWidth="1"/>
    <col min="6323" max="6323" width="10.26953125" style="3" customWidth="1"/>
    <col min="6324" max="6324" width="11.81640625" style="3" customWidth="1"/>
    <col min="6325" max="6325" width="13.26953125" style="3" customWidth="1"/>
    <col min="6326" max="6326" width="12.7265625" style="3" customWidth="1"/>
    <col min="6327" max="6327" width="13.1796875" style="3" customWidth="1"/>
    <col min="6328" max="6328" width="8" style="3" customWidth="1"/>
    <col min="6329" max="6329" width="11.453125" style="3"/>
    <col min="6330" max="6330" width="9.54296875" style="3" customWidth="1"/>
    <col min="6331" max="6331" width="10.81640625" style="3" customWidth="1"/>
    <col min="6332" max="6332" width="10" style="3" customWidth="1"/>
    <col min="6333" max="6333" width="8.81640625" style="3" customWidth="1"/>
    <col min="6334" max="6334" width="11.81640625" style="3" customWidth="1"/>
    <col min="6335" max="6335" width="9.26953125" style="3" customWidth="1"/>
    <col min="6336" max="6336" width="11.7265625" style="3" customWidth="1"/>
    <col min="6337" max="6337" width="11.453125" style="3"/>
    <col min="6338" max="6338" width="5" style="3" customWidth="1"/>
    <col min="6339" max="6339" width="6" style="3" customWidth="1"/>
    <col min="6340" max="6340" width="7" style="3" customWidth="1"/>
    <col min="6341" max="6341" width="4" style="3" customWidth="1"/>
    <col min="6342" max="6342" width="4.26953125" style="3" customWidth="1"/>
    <col min="6343" max="6343" width="9.81640625" style="3" customWidth="1"/>
    <col min="6344" max="6515" width="11.453125" style="3"/>
    <col min="6516" max="6516" width="4.453125" style="3" customWidth="1"/>
    <col min="6517" max="6517" width="11.7265625" style="3" customWidth="1"/>
    <col min="6518" max="6518" width="17.26953125" style="3" customWidth="1"/>
    <col min="6519" max="6519" width="12.7265625" style="3" customWidth="1"/>
    <col min="6520" max="6521" width="12.81640625" style="3" customWidth="1"/>
    <col min="6522" max="6522" width="11.7265625" style="3" customWidth="1"/>
    <col min="6523" max="6523" width="12.453125" style="3" customWidth="1"/>
    <col min="6524" max="6524" width="6" style="3" customWidth="1"/>
    <col min="6525" max="6525" width="9.54296875" style="3" customWidth="1"/>
    <col min="6526" max="6526" width="9.81640625" style="3" customWidth="1"/>
    <col min="6527" max="6527" width="10.1796875" style="3" customWidth="1"/>
    <col min="6528" max="6528" width="18.7265625" style="3" customWidth="1"/>
    <col min="6529" max="6529" width="9.453125" style="3" customWidth="1"/>
    <col min="6530" max="6530" width="11.453125" style="3"/>
    <col min="6531" max="6531" width="10.1796875" style="3" customWidth="1"/>
    <col min="6532" max="6574" width="11.453125" style="3"/>
    <col min="6575" max="6575" width="9.81640625" style="3" customWidth="1"/>
    <col min="6576" max="6576" width="12.26953125" style="3" customWidth="1"/>
    <col min="6577" max="6577" width="5.453125" style="3" customWidth="1"/>
    <col min="6578" max="6578" width="6" style="3" customWidth="1"/>
    <col min="6579" max="6579" width="10.26953125" style="3" customWidth="1"/>
    <col min="6580" max="6580" width="11.81640625" style="3" customWidth="1"/>
    <col min="6581" max="6581" width="13.26953125" style="3" customWidth="1"/>
    <col min="6582" max="6582" width="12.7265625" style="3" customWidth="1"/>
    <col min="6583" max="6583" width="13.1796875" style="3" customWidth="1"/>
    <col min="6584" max="6584" width="8" style="3" customWidth="1"/>
    <col min="6585" max="6585" width="11.453125" style="3"/>
    <col min="6586" max="6586" width="9.54296875" style="3" customWidth="1"/>
    <col min="6587" max="6587" width="10.81640625" style="3" customWidth="1"/>
    <col min="6588" max="6588" width="10" style="3" customWidth="1"/>
    <col min="6589" max="6589" width="8.81640625" style="3" customWidth="1"/>
    <col min="6590" max="6590" width="11.81640625" style="3" customWidth="1"/>
    <col min="6591" max="6591" width="9.26953125" style="3" customWidth="1"/>
    <col min="6592" max="6592" width="11.7265625" style="3" customWidth="1"/>
    <col min="6593" max="6593" width="11.453125" style="3"/>
    <col min="6594" max="6594" width="5" style="3" customWidth="1"/>
    <col min="6595" max="6595" width="6" style="3" customWidth="1"/>
    <col min="6596" max="6596" width="7" style="3" customWidth="1"/>
    <col min="6597" max="6597" width="4" style="3" customWidth="1"/>
    <col min="6598" max="6598" width="4.26953125" style="3" customWidth="1"/>
    <col min="6599" max="6599" width="9.81640625" style="3" customWidth="1"/>
    <col min="6600" max="6771" width="11.453125" style="3"/>
    <col min="6772" max="6772" width="4.453125" style="3" customWidth="1"/>
    <col min="6773" max="6773" width="11.7265625" style="3" customWidth="1"/>
    <col min="6774" max="6774" width="17.26953125" style="3" customWidth="1"/>
    <col min="6775" max="6775" width="12.7265625" style="3" customWidth="1"/>
    <col min="6776" max="6777" width="12.81640625" style="3" customWidth="1"/>
    <col min="6778" max="6778" width="11.7265625" style="3" customWidth="1"/>
    <col min="6779" max="6779" width="12.453125" style="3" customWidth="1"/>
    <col min="6780" max="6780" width="6" style="3" customWidth="1"/>
    <col min="6781" max="6781" width="9.54296875" style="3" customWidth="1"/>
    <col min="6782" max="6782" width="9.81640625" style="3" customWidth="1"/>
    <col min="6783" max="6783" width="10.1796875" style="3" customWidth="1"/>
    <col min="6784" max="6784" width="18.7265625" style="3" customWidth="1"/>
    <col min="6785" max="6785" width="9.453125" style="3" customWidth="1"/>
    <col min="6786" max="6786" width="11.453125" style="3"/>
    <col min="6787" max="6787" width="10.1796875" style="3" customWidth="1"/>
    <col min="6788" max="6830" width="11.453125" style="3"/>
    <col min="6831" max="6831" width="9.81640625" style="3" customWidth="1"/>
    <col min="6832" max="6832" width="12.26953125" style="3" customWidth="1"/>
    <col min="6833" max="6833" width="5.453125" style="3" customWidth="1"/>
    <col min="6834" max="6834" width="6" style="3" customWidth="1"/>
    <col min="6835" max="6835" width="10.26953125" style="3" customWidth="1"/>
    <col min="6836" max="6836" width="11.81640625" style="3" customWidth="1"/>
    <col min="6837" max="6837" width="13.26953125" style="3" customWidth="1"/>
    <col min="6838" max="6838" width="12.7265625" style="3" customWidth="1"/>
    <col min="6839" max="6839" width="13.1796875" style="3" customWidth="1"/>
    <col min="6840" max="6840" width="8" style="3" customWidth="1"/>
    <col min="6841" max="6841" width="11.453125" style="3"/>
    <col min="6842" max="6842" width="9.54296875" style="3" customWidth="1"/>
    <col min="6843" max="6843" width="10.81640625" style="3" customWidth="1"/>
    <col min="6844" max="6844" width="10" style="3" customWidth="1"/>
    <col min="6845" max="6845" width="8.81640625" style="3" customWidth="1"/>
    <col min="6846" max="6846" width="11.81640625" style="3" customWidth="1"/>
    <col min="6847" max="6847" width="9.26953125" style="3" customWidth="1"/>
    <col min="6848" max="6848" width="11.7265625" style="3" customWidth="1"/>
    <col min="6849" max="6849" width="11.453125" style="3"/>
    <col min="6850" max="6850" width="5" style="3" customWidth="1"/>
    <col min="6851" max="6851" width="6" style="3" customWidth="1"/>
    <col min="6852" max="6852" width="7" style="3" customWidth="1"/>
    <col min="6853" max="6853" width="4" style="3" customWidth="1"/>
    <col min="6854" max="6854" width="4.26953125" style="3" customWidth="1"/>
    <col min="6855" max="6855" width="9.81640625" style="3" customWidth="1"/>
    <col min="6856" max="7027" width="11.453125" style="3"/>
    <col min="7028" max="7028" width="4.453125" style="3" customWidth="1"/>
    <col min="7029" max="7029" width="11.7265625" style="3" customWidth="1"/>
    <col min="7030" max="7030" width="17.26953125" style="3" customWidth="1"/>
    <col min="7031" max="7031" width="12.7265625" style="3" customWidth="1"/>
    <col min="7032" max="7033" width="12.81640625" style="3" customWidth="1"/>
    <col min="7034" max="7034" width="11.7265625" style="3" customWidth="1"/>
    <col min="7035" max="7035" width="12.453125" style="3" customWidth="1"/>
    <col min="7036" max="7036" width="6" style="3" customWidth="1"/>
    <col min="7037" max="7037" width="9.54296875" style="3" customWidth="1"/>
    <col min="7038" max="7038" width="9.81640625" style="3" customWidth="1"/>
    <col min="7039" max="7039" width="10.1796875" style="3" customWidth="1"/>
    <col min="7040" max="7040" width="18.7265625" style="3" customWidth="1"/>
    <col min="7041" max="7041" width="9.453125" style="3" customWidth="1"/>
    <col min="7042" max="7042" width="11.453125" style="3"/>
    <col min="7043" max="7043" width="10.1796875" style="3" customWidth="1"/>
    <col min="7044" max="7086" width="11.453125" style="3"/>
    <col min="7087" max="7087" width="9.81640625" style="3" customWidth="1"/>
    <col min="7088" max="7088" width="12.26953125" style="3" customWidth="1"/>
    <col min="7089" max="7089" width="5.453125" style="3" customWidth="1"/>
    <col min="7090" max="7090" width="6" style="3" customWidth="1"/>
    <col min="7091" max="7091" width="10.26953125" style="3" customWidth="1"/>
    <col min="7092" max="7092" width="11.81640625" style="3" customWidth="1"/>
    <col min="7093" max="7093" width="13.26953125" style="3" customWidth="1"/>
    <col min="7094" max="7094" width="12.7265625" style="3" customWidth="1"/>
    <col min="7095" max="7095" width="13.1796875" style="3" customWidth="1"/>
    <col min="7096" max="7096" width="8" style="3" customWidth="1"/>
    <col min="7097" max="7097" width="11.453125" style="3"/>
    <col min="7098" max="7098" width="9.54296875" style="3" customWidth="1"/>
    <col min="7099" max="7099" width="10.81640625" style="3" customWidth="1"/>
    <col min="7100" max="7100" width="10" style="3" customWidth="1"/>
    <col min="7101" max="7101" width="8.81640625" style="3" customWidth="1"/>
    <col min="7102" max="7102" width="11.81640625" style="3" customWidth="1"/>
    <col min="7103" max="7103" width="9.26953125" style="3" customWidth="1"/>
    <col min="7104" max="7104" width="11.7265625" style="3" customWidth="1"/>
    <col min="7105" max="7105" width="11.453125" style="3"/>
    <col min="7106" max="7106" width="5" style="3" customWidth="1"/>
    <col min="7107" max="7107" width="6" style="3" customWidth="1"/>
    <col min="7108" max="7108" width="7" style="3" customWidth="1"/>
    <col min="7109" max="7109" width="4" style="3" customWidth="1"/>
    <col min="7110" max="7110" width="4.26953125" style="3" customWidth="1"/>
    <col min="7111" max="7111" width="9.81640625" style="3" customWidth="1"/>
    <col min="7112" max="7283" width="11.453125" style="3"/>
    <col min="7284" max="7284" width="4.453125" style="3" customWidth="1"/>
    <col min="7285" max="7285" width="11.7265625" style="3" customWidth="1"/>
    <col min="7286" max="7286" width="17.26953125" style="3" customWidth="1"/>
    <col min="7287" max="7287" width="12.7265625" style="3" customWidth="1"/>
    <col min="7288" max="7289" width="12.81640625" style="3" customWidth="1"/>
    <col min="7290" max="7290" width="11.7265625" style="3" customWidth="1"/>
    <col min="7291" max="7291" width="12.453125" style="3" customWidth="1"/>
    <col min="7292" max="7292" width="6" style="3" customWidth="1"/>
    <col min="7293" max="7293" width="9.54296875" style="3" customWidth="1"/>
    <col min="7294" max="7294" width="9.81640625" style="3" customWidth="1"/>
    <col min="7295" max="7295" width="10.1796875" style="3" customWidth="1"/>
    <col min="7296" max="7296" width="18.7265625" style="3" customWidth="1"/>
    <col min="7297" max="7297" width="9.453125" style="3" customWidth="1"/>
    <col min="7298" max="7298" width="11.453125" style="3"/>
    <col min="7299" max="7299" width="10.1796875" style="3" customWidth="1"/>
    <col min="7300" max="7342" width="11.453125" style="3"/>
    <col min="7343" max="7343" width="9.81640625" style="3" customWidth="1"/>
    <col min="7344" max="7344" width="12.26953125" style="3" customWidth="1"/>
    <col min="7345" max="7345" width="5.453125" style="3" customWidth="1"/>
    <col min="7346" max="7346" width="6" style="3" customWidth="1"/>
    <col min="7347" max="7347" width="10.26953125" style="3" customWidth="1"/>
    <col min="7348" max="7348" width="11.81640625" style="3" customWidth="1"/>
    <col min="7349" max="7349" width="13.26953125" style="3" customWidth="1"/>
    <col min="7350" max="7350" width="12.7265625" style="3" customWidth="1"/>
    <col min="7351" max="7351" width="13.1796875" style="3" customWidth="1"/>
    <col min="7352" max="7352" width="8" style="3" customWidth="1"/>
    <col min="7353" max="7353" width="11.453125" style="3"/>
    <col min="7354" max="7354" width="9.54296875" style="3" customWidth="1"/>
    <col min="7355" max="7355" width="10.81640625" style="3" customWidth="1"/>
    <col min="7356" max="7356" width="10" style="3" customWidth="1"/>
    <col min="7357" max="7357" width="8.81640625" style="3" customWidth="1"/>
    <col min="7358" max="7358" width="11.81640625" style="3" customWidth="1"/>
    <col min="7359" max="7359" width="9.26953125" style="3" customWidth="1"/>
    <col min="7360" max="7360" width="11.7265625" style="3" customWidth="1"/>
    <col min="7361" max="7361" width="11.453125" style="3"/>
    <col min="7362" max="7362" width="5" style="3" customWidth="1"/>
    <col min="7363" max="7363" width="6" style="3" customWidth="1"/>
    <col min="7364" max="7364" width="7" style="3" customWidth="1"/>
    <col min="7365" max="7365" width="4" style="3" customWidth="1"/>
    <col min="7366" max="7366" width="4.26953125" style="3" customWidth="1"/>
    <col min="7367" max="7367" width="9.81640625" style="3" customWidth="1"/>
    <col min="7368" max="7539" width="11.453125" style="3"/>
    <col min="7540" max="7540" width="4.453125" style="3" customWidth="1"/>
    <col min="7541" max="7541" width="11.7265625" style="3" customWidth="1"/>
    <col min="7542" max="7542" width="17.26953125" style="3" customWidth="1"/>
    <col min="7543" max="7543" width="12.7265625" style="3" customWidth="1"/>
    <col min="7544" max="7545" width="12.81640625" style="3" customWidth="1"/>
    <col min="7546" max="7546" width="11.7265625" style="3" customWidth="1"/>
    <col min="7547" max="7547" width="12.453125" style="3" customWidth="1"/>
    <col min="7548" max="7548" width="6" style="3" customWidth="1"/>
    <col min="7549" max="7549" width="9.54296875" style="3" customWidth="1"/>
    <col min="7550" max="7550" width="9.81640625" style="3" customWidth="1"/>
    <col min="7551" max="7551" width="10.1796875" style="3" customWidth="1"/>
    <col min="7552" max="7552" width="18.7265625" style="3" customWidth="1"/>
    <col min="7553" max="7553" width="9.453125" style="3" customWidth="1"/>
    <col min="7554" max="7554" width="11.453125" style="3"/>
    <col min="7555" max="7555" width="10.1796875" style="3" customWidth="1"/>
    <col min="7556" max="7598" width="11.453125" style="3"/>
    <col min="7599" max="7599" width="9.81640625" style="3" customWidth="1"/>
    <col min="7600" max="7600" width="12.26953125" style="3" customWidth="1"/>
    <col min="7601" max="7601" width="5.453125" style="3" customWidth="1"/>
    <col min="7602" max="7602" width="6" style="3" customWidth="1"/>
    <col min="7603" max="7603" width="10.26953125" style="3" customWidth="1"/>
    <col min="7604" max="7604" width="11.81640625" style="3" customWidth="1"/>
    <col min="7605" max="7605" width="13.26953125" style="3" customWidth="1"/>
    <col min="7606" max="7606" width="12.7265625" style="3" customWidth="1"/>
    <col min="7607" max="7607" width="13.1796875" style="3" customWidth="1"/>
    <col min="7608" max="7608" width="8" style="3" customWidth="1"/>
    <col min="7609" max="7609" width="11.453125" style="3"/>
    <col min="7610" max="7610" width="9.54296875" style="3" customWidth="1"/>
    <col min="7611" max="7611" width="10.81640625" style="3" customWidth="1"/>
    <col min="7612" max="7612" width="10" style="3" customWidth="1"/>
    <col min="7613" max="7613" width="8.81640625" style="3" customWidth="1"/>
    <col min="7614" max="7614" width="11.81640625" style="3" customWidth="1"/>
    <col min="7615" max="7615" width="9.26953125" style="3" customWidth="1"/>
    <col min="7616" max="7616" width="11.7265625" style="3" customWidth="1"/>
    <col min="7617" max="7617" width="11.453125" style="3"/>
    <col min="7618" max="7618" width="5" style="3" customWidth="1"/>
    <col min="7619" max="7619" width="6" style="3" customWidth="1"/>
    <col min="7620" max="7620" width="7" style="3" customWidth="1"/>
    <col min="7621" max="7621" width="4" style="3" customWidth="1"/>
    <col min="7622" max="7622" width="4.26953125" style="3" customWidth="1"/>
    <col min="7623" max="7623" width="9.81640625" style="3" customWidth="1"/>
    <col min="7624" max="7795" width="11.453125" style="3"/>
    <col min="7796" max="7796" width="4.453125" style="3" customWidth="1"/>
    <col min="7797" max="7797" width="11.7265625" style="3" customWidth="1"/>
    <col min="7798" max="7798" width="17.26953125" style="3" customWidth="1"/>
    <col min="7799" max="7799" width="12.7265625" style="3" customWidth="1"/>
    <col min="7800" max="7801" width="12.81640625" style="3" customWidth="1"/>
    <col min="7802" max="7802" width="11.7265625" style="3" customWidth="1"/>
    <col min="7803" max="7803" width="12.453125" style="3" customWidth="1"/>
    <col min="7804" max="7804" width="6" style="3" customWidth="1"/>
    <col min="7805" max="7805" width="9.54296875" style="3" customWidth="1"/>
    <col min="7806" max="7806" width="9.81640625" style="3" customWidth="1"/>
    <col min="7807" max="7807" width="10.1796875" style="3" customWidth="1"/>
    <col min="7808" max="7808" width="18.7265625" style="3" customWidth="1"/>
    <col min="7809" max="7809" width="9.453125" style="3" customWidth="1"/>
    <col min="7810" max="7810" width="11.453125" style="3"/>
    <col min="7811" max="7811" width="10.1796875" style="3" customWidth="1"/>
    <col min="7812" max="7854" width="11.453125" style="3"/>
    <col min="7855" max="7855" width="9.81640625" style="3" customWidth="1"/>
    <col min="7856" max="7856" width="12.26953125" style="3" customWidth="1"/>
    <col min="7857" max="7857" width="5.453125" style="3" customWidth="1"/>
    <col min="7858" max="7858" width="6" style="3" customWidth="1"/>
    <col min="7859" max="7859" width="10.26953125" style="3" customWidth="1"/>
    <col min="7860" max="7860" width="11.81640625" style="3" customWidth="1"/>
    <col min="7861" max="7861" width="13.26953125" style="3" customWidth="1"/>
    <col min="7862" max="7862" width="12.7265625" style="3" customWidth="1"/>
    <col min="7863" max="7863" width="13.1796875" style="3" customWidth="1"/>
    <col min="7864" max="7864" width="8" style="3" customWidth="1"/>
    <col min="7865" max="7865" width="11.453125" style="3"/>
    <col min="7866" max="7866" width="9.54296875" style="3" customWidth="1"/>
    <col min="7867" max="7867" width="10.81640625" style="3" customWidth="1"/>
    <col min="7868" max="7868" width="10" style="3" customWidth="1"/>
    <col min="7869" max="7869" width="8.81640625" style="3" customWidth="1"/>
    <col min="7870" max="7870" width="11.81640625" style="3" customWidth="1"/>
    <col min="7871" max="7871" width="9.26953125" style="3" customWidth="1"/>
    <col min="7872" max="7872" width="11.7265625" style="3" customWidth="1"/>
    <col min="7873" max="7873" width="11.453125" style="3"/>
    <col min="7874" max="7874" width="5" style="3" customWidth="1"/>
    <col min="7875" max="7875" width="6" style="3" customWidth="1"/>
    <col min="7876" max="7876" width="7" style="3" customWidth="1"/>
    <col min="7877" max="7877" width="4" style="3" customWidth="1"/>
    <col min="7878" max="7878" width="4.26953125" style="3" customWidth="1"/>
    <col min="7879" max="7879" width="9.81640625" style="3" customWidth="1"/>
    <col min="7880" max="8051" width="11.453125" style="3"/>
    <col min="8052" max="8052" width="4.453125" style="3" customWidth="1"/>
    <col min="8053" max="8053" width="11.7265625" style="3" customWidth="1"/>
    <col min="8054" max="8054" width="17.26953125" style="3" customWidth="1"/>
    <col min="8055" max="8055" width="12.7265625" style="3" customWidth="1"/>
    <col min="8056" max="8057" width="12.81640625" style="3" customWidth="1"/>
    <col min="8058" max="8058" width="11.7265625" style="3" customWidth="1"/>
    <col min="8059" max="8059" width="12.453125" style="3" customWidth="1"/>
    <col min="8060" max="8060" width="6" style="3" customWidth="1"/>
    <col min="8061" max="8061" width="9.54296875" style="3" customWidth="1"/>
    <col min="8062" max="8062" width="9.81640625" style="3" customWidth="1"/>
    <col min="8063" max="8063" width="10.1796875" style="3" customWidth="1"/>
    <col min="8064" max="8064" width="18.7265625" style="3" customWidth="1"/>
    <col min="8065" max="8065" width="9.453125" style="3" customWidth="1"/>
    <col min="8066" max="8066" width="11.453125" style="3"/>
    <col min="8067" max="8067" width="10.1796875" style="3" customWidth="1"/>
    <col min="8068" max="8110" width="11.453125" style="3"/>
    <col min="8111" max="8111" width="9.81640625" style="3" customWidth="1"/>
    <col min="8112" max="8112" width="12.26953125" style="3" customWidth="1"/>
    <col min="8113" max="8113" width="5.453125" style="3" customWidth="1"/>
    <col min="8114" max="8114" width="6" style="3" customWidth="1"/>
    <col min="8115" max="8115" width="10.26953125" style="3" customWidth="1"/>
    <col min="8116" max="8116" width="11.81640625" style="3" customWidth="1"/>
    <col min="8117" max="8117" width="13.26953125" style="3" customWidth="1"/>
    <col min="8118" max="8118" width="12.7265625" style="3" customWidth="1"/>
    <col min="8119" max="8119" width="13.1796875" style="3" customWidth="1"/>
    <col min="8120" max="8120" width="8" style="3" customWidth="1"/>
    <col min="8121" max="8121" width="11.453125" style="3"/>
    <col min="8122" max="8122" width="9.54296875" style="3" customWidth="1"/>
    <col min="8123" max="8123" width="10.81640625" style="3" customWidth="1"/>
    <col min="8124" max="8124" width="10" style="3" customWidth="1"/>
    <col min="8125" max="8125" width="8.81640625" style="3" customWidth="1"/>
    <col min="8126" max="8126" width="11.81640625" style="3" customWidth="1"/>
    <col min="8127" max="8127" width="9.26953125" style="3" customWidth="1"/>
    <col min="8128" max="8128" width="11.7265625" style="3" customWidth="1"/>
    <col min="8129" max="8129" width="11.453125" style="3"/>
    <col min="8130" max="8130" width="5" style="3" customWidth="1"/>
    <col min="8131" max="8131" width="6" style="3" customWidth="1"/>
    <col min="8132" max="8132" width="7" style="3" customWidth="1"/>
    <col min="8133" max="8133" width="4" style="3" customWidth="1"/>
    <col min="8134" max="8134" width="4.26953125" style="3" customWidth="1"/>
    <col min="8135" max="8135" width="9.81640625" style="3" customWidth="1"/>
    <col min="8136" max="8307" width="11.453125" style="3"/>
    <col min="8308" max="8308" width="4.453125" style="3" customWidth="1"/>
    <col min="8309" max="8309" width="11.7265625" style="3" customWidth="1"/>
    <col min="8310" max="8310" width="17.26953125" style="3" customWidth="1"/>
    <col min="8311" max="8311" width="12.7265625" style="3" customWidth="1"/>
    <col min="8312" max="8313" width="12.81640625" style="3" customWidth="1"/>
    <col min="8314" max="8314" width="11.7265625" style="3" customWidth="1"/>
    <col min="8315" max="8315" width="12.453125" style="3" customWidth="1"/>
    <col min="8316" max="8316" width="6" style="3" customWidth="1"/>
    <col min="8317" max="8317" width="9.54296875" style="3" customWidth="1"/>
    <col min="8318" max="8318" width="9.81640625" style="3" customWidth="1"/>
    <col min="8319" max="8319" width="10.1796875" style="3" customWidth="1"/>
    <col min="8320" max="8320" width="18.7265625" style="3" customWidth="1"/>
    <col min="8321" max="8321" width="9.453125" style="3" customWidth="1"/>
    <col min="8322" max="8322" width="11.453125" style="3"/>
    <col min="8323" max="8323" width="10.1796875" style="3" customWidth="1"/>
    <col min="8324" max="8366" width="11.453125" style="3"/>
    <col min="8367" max="8367" width="9.81640625" style="3" customWidth="1"/>
    <col min="8368" max="8368" width="12.26953125" style="3" customWidth="1"/>
    <col min="8369" max="8369" width="5.453125" style="3" customWidth="1"/>
    <col min="8370" max="8370" width="6" style="3" customWidth="1"/>
    <col min="8371" max="8371" width="10.26953125" style="3" customWidth="1"/>
    <col min="8372" max="8372" width="11.81640625" style="3" customWidth="1"/>
    <col min="8373" max="8373" width="13.26953125" style="3" customWidth="1"/>
    <col min="8374" max="8374" width="12.7265625" style="3" customWidth="1"/>
    <col min="8375" max="8375" width="13.1796875" style="3" customWidth="1"/>
    <col min="8376" max="8376" width="8" style="3" customWidth="1"/>
    <col min="8377" max="8377" width="11.453125" style="3"/>
    <col min="8378" max="8378" width="9.54296875" style="3" customWidth="1"/>
    <col min="8379" max="8379" width="10.81640625" style="3" customWidth="1"/>
    <col min="8380" max="8380" width="10" style="3" customWidth="1"/>
    <col min="8381" max="8381" width="8.81640625" style="3" customWidth="1"/>
    <col min="8382" max="8382" width="11.81640625" style="3" customWidth="1"/>
    <col min="8383" max="8383" width="9.26953125" style="3" customWidth="1"/>
    <col min="8384" max="8384" width="11.7265625" style="3" customWidth="1"/>
    <col min="8385" max="8385" width="11.453125" style="3"/>
    <col min="8386" max="8386" width="5" style="3" customWidth="1"/>
    <col min="8387" max="8387" width="6" style="3" customWidth="1"/>
    <col min="8388" max="8388" width="7" style="3" customWidth="1"/>
    <col min="8389" max="8389" width="4" style="3" customWidth="1"/>
    <col min="8390" max="8390" width="4.26953125" style="3" customWidth="1"/>
    <col min="8391" max="8391" width="9.81640625" style="3" customWidth="1"/>
    <col min="8392" max="8563" width="11.453125" style="3"/>
    <col min="8564" max="8564" width="4.453125" style="3" customWidth="1"/>
    <col min="8565" max="8565" width="11.7265625" style="3" customWidth="1"/>
    <col min="8566" max="8566" width="17.26953125" style="3" customWidth="1"/>
    <col min="8567" max="8567" width="12.7265625" style="3" customWidth="1"/>
    <col min="8568" max="8569" width="12.81640625" style="3" customWidth="1"/>
    <col min="8570" max="8570" width="11.7265625" style="3" customWidth="1"/>
    <col min="8571" max="8571" width="12.453125" style="3" customWidth="1"/>
    <col min="8572" max="8572" width="6" style="3" customWidth="1"/>
    <col min="8573" max="8573" width="9.54296875" style="3" customWidth="1"/>
    <col min="8574" max="8574" width="9.81640625" style="3" customWidth="1"/>
    <col min="8575" max="8575" width="10.1796875" style="3" customWidth="1"/>
    <col min="8576" max="8576" width="18.7265625" style="3" customWidth="1"/>
    <col min="8577" max="8577" width="9.453125" style="3" customWidth="1"/>
    <col min="8578" max="8578" width="11.453125" style="3"/>
    <col min="8579" max="8579" width="10.1796875" style="3" customWidth="1"/>
    <col min="8580" max="8622" width="11.453125" style="3"/>
    <col min="8623" max="8623" width="9.81640625" style="3" customWidth="1"/>
    <col min="8624" max="8624" width="12.26953125" style="3" customWidth="1"/>
    <col min="8625" max="8625" width="5.453125" style="3" customWidth="1"/>
    <col min="8626" max="8626" width="6" style="3" customWidth="1"/>
    <col min="8627" max="8627" width="10.26953125" style="3" customWidth="1"/>
    <col min="8628" max="8628" width="11.81640625" style="3" customWidth="1"/>
    <col min="8629" max="8629" width="13.26953125" style="3" customWidth="1"/>
    <col min="8630" max="8630" width="12.7265625" style="3" customWidth="1"/>
    <col min="8631" max="8631" width="13.1796875" style="3" customWidth="1"/>
    <col min="8632" max="8632" width="8" style="3" customWidth="1"/>
    <col min="8633" max="8633" width="11.453125" style="3"/>
    <col min="8634" max="8634" width="9.54296875" style="3" customWidth="1"/>
    <col min="8635" max="8635" width="10.81640625" style="3" customWidth="1"/>
    <col min="8636" max="8636" width="10" style="3" customWidth="1"/>
    <col min="8637" max="8637" width="8.81640625" style="3" customWidth="1"/>
    <col min="8638" max="8638" width="11.81640625" style="3" customWidth="1"/>
    <col min="8639" max="8639" width="9.26953125" style="3" customWidth="1"/>
    <col min="8640" max="8640" width="11.7265625" style="3" customWidth="1"/>
    <col min="8641" max="8641" width="11.453125" style="3"/>
    <col min="8642" max="8642" width="5" style="3" customWidth="1"/>
    <col min="8643" max="8643" width="6" style="3" customWidth="1"/>
    <col min="8644" max="8644" width="7" style="3" customWidth="1"/>
    <col min="8645" max="8645" width="4" style="3" customWidth="1"/>
    <col min="8646" max="8646" width="4.26953125" style="3" customWidth="1"/>
    <col min="8647" max="8647" width="9.81640625" style="3" customWidth="1"/>
    <col min="8648" max="8819" width="11.453125" style="3"/>
    <col min="8820" max="8820" width="4.453125" style="3" customWidth="1"/>
    <col min="8821" max="8821" width="11.7265625" style="3" customWidth="1"/>
    <col min="8822" max="8822" width="17.26953125" style="3" customWidth="1"/>
    <col min="8823" max="8823" width="12.7265625" style="3" customWidth="1"/>
    <col min="8824" max="8825" width="12.81640625" style="3" customWidth="1"/>
    <col min="8826" max="8826" width="11.7265625" style="3" customWidth="1"/>
    <col min="8827" max="8827" width="12.453125" style="3" customWidth="1"/>
    <col min="8828" max="8828" width="6" style="3" customWidth="1"/>
    <col min="8829" max="8829" width="9.54296875" style="3" customWidth="1"/>
    <col min="8830" max="8830" width="9.81640625" style="3" customWidth="1"/>
    <col min="8831" max="8831" width="10.1796875" style="3" customWidth="1"/>
    <col min="8832" max="8832" width="18.7265625" style="3" customWidth="1"/>
    <col min="8833" max="8833" width="9.453125" style="3" customWidth="1"/>
    <col min="8834" max="8834" width="11.453125" style="3"/>
    <col min="8835" max="8835" width="10.1796875" style="3" customWidth="1"/>
    <col min="8836" max="8878" width="11.453125" style="3"/>
    <col min="8879" max="8879" width="9.81640625" style="3" customWidth="1"/>
    <col min="8880" max="8880" width="12.26953125" style="3" customWidth="1"/>
    <col min="8881" max="8881" width="5.453125" style="3" customWidth="1"/>
    <col min="8882" max="8882" width="6" style="3" customWidth="1"/>
    <col min="8883" max="8883" width="10.26953125" style="3" customWidth="1"/>
    <col min="8884" max="8884" width="11.81640625" style="3" customWidth="1"/>
    <col min="8885" max="8885" width="13.26953125" style="3" customWidth="1"/>
    <col min="8886" max="8886" width="12.7265625" style="3" customWidth="1"/>
    <col min="8887" max="8887" width="13.1796875" style="3" customWidth="1"/>
    <col min="8888" max="8888" width="8" style="3" customWidth="1"/>
    <col min="8889" max="8889" width="11.453125" style="3"/>
    <col min="8890" max="8890" width="9.54296875" style="3" customWidth="1"/>
    <col min="8891" max="8891" width="10.81640625" style="3" customWidth="1"/>
    <col min="8892" max="8892" width="10" style="3" customWidth="1"/>
    <col min="8893" max="8893" width="8.81640625" style="3" customWidth="1"/>
    <col min="8894" max="8894" width="11.81640625" style="3" customWidth="1"/>
    <col min="8895" max="8895" width="9.26953125" style="3" customWidth="1"/>
    <col min="8896" max="8896" width="11.7265625" style="3" customWidth="1"/>
    <col min="8897" max="8897" width="11.453125" style="3"/>
    <col min="8898" max="8898" width="5" style="3" customWidth="1"/>
    <col min="8899" max="8899" width="6" style="3" customWidth="1"/>
    <col min="8900" max="8900" width="7" style="3" customWidth="1"/>
    <col min="8901" max="8901" width="4" style="3" customWidth="1"/>
    <col min="8902" max="8902" width="4.26953125" style="3" customWidth="1"/>
    <col min="8903" max="8903" width="9.81640625" style="3" customWidth="1"/>
    <col min="8904" max="9075" width="11.453125" style="3"/>
    <col min="9076" max="9076" width="4.453125" style="3" customWidth="1"/>
    <col min="9077" max="9077" width="11.7265625" style="3" customWidth="1"/>
    <col min="9078" max="9078" width="17.26953125" style="3" customWidth="1"/>
    <col min="9079" max="9079" width="12.7265625" style="3" customWidth="1"/>
    <col min="9080" max="9081" width="12.81640625" style="3" customWidth="1"/>
    <col min="9082" max="9082" width="11.7265625" style="3" customWidth="1"/>
    <col min="9083" max="9083" width="12.453125" style="3" customWidth="1"/>
    <col min="9084" max="9084" width="6" style="3" customWidth="1"/>
    <col min="9085" max="9085" width="9.54296875" style="3" customWidth="1"/>
    <col min="9086" max="9086" width="9.81640625" style="3" customWidth="1"/>
    <col min="9087" max="9087" width="10.1796875" style="3" customWidth="1"/>
    <col min="9088" max="9088" width="18.7265625" style="3" customWidth="1"/>
    <col min="9089" max="9089" width="9.453125" style="3" customWidth="1"/>
    <col min="9090" max="9090" width="11.453125" style="3"/>
    <col min="9091" max="9091" width="10.1796875" style="3" customWidth="1"/>
    <col min="9092" max="9134" width="11.453125" style="3"/>
    <col min="9135" max="9135" width="9.81640625" style="3" customWidth="1"/>
    <col min="9136" max="9136" width="12.26953125" style="3" customWidth="1"/>
    <col min="9137" max="9137" width="5.453125" style="3" customWidth="1"/>
    <col min="9138" max="9138" width="6" style="3" customWidth="1"/>
    <col min="9139" max="9139" width="10.26953125" style="3" customWidth="1"/>
    <col min="9140" max="9140" width="11.81640625" style="3" customWidth="1"/>
    <col min="9141" max="9141" width="13.26953125" style="3" customWidth="1"/>
    <col min="9142" max="9142" width="12.7265625" style="3" customWidth="1"/>
    <col min="9143" max="9143" width="13.1796875" style="3" customWidth="1"/>
    <col min="9144" max="9144" width="8" style="3" customWidth="1"/>
    <col min="9145" max="9145" width="11.453125" style="3"/>
    <col min="9146" max="9146" width="9.54296875" style="3" customWidth="1"/>
    <col min="9147" max="9147" width="10.81640625" style="3" customWidth="1"/>
    <col min="9148" max="9148" width="10" style="3" customWidth="1"/>
    <col min="9149" max="9149" width="8.81640625" style="3" customWidth="1"/>
    <col min="9150" max="9150" width="11.81640625" style="3" customWidth="1"/>
    <col min="9151" max="9151" width="9.26953125" style="3" customWidth="1"/>
    <col min="9152" max="9152" width="11.7265625" style="3" customWidth="1"/>
    <col min="9153" max="9153" width="11.453125" style="3"/>
    <col min="9154" max="9154" width="5" style="3" customWidth="1"/>
    <col min="9155" max="9155" width="6" style="3" customWidth="1"/>
    <col min="9156" max="9156" width="7" style="3" customWidth="1"/>
    <col min="9157" max="9157" width="4" style="3" customWidth="1"/>
    <col min="9158" max="9158" width="4.26953125" style="3" customWidth="1"/>
    <col min="9159" max="9159" width="9.81640625" style="3" customWidth="1"/>
    <col min="9160" max="9331" width="11.453125" style="3"/>
    <col min="9332" max="9332" width="4.453125" style="3" customWidth="1"/>
    <col min="9333" max="9333" width="11.7265625" style="3" customWidth="1"/>
    <col min="9334" max="9334" width="17.26953125" style="3" customWidth="1"/>
    <col min="9335" max="9335" width="12.7265625" style="3" customWidth="1"/>
    <col min="9336" max="9337" width="12.81640625" style="3" customWidth="1"/>
    <col min="9338" max="9338" width="11.7265625" style="3" customWidth="1"/>
    <col min="9339" max="9339" width="12.453125" style="3" customWidth="1"/>
    <col min="9340" max="9340" width="6" style="3" customWidth="1"/>
    <col min="9341" max="9341" width="9.54296875" style="3" customWidth="1"/>
    <col min="9342" max="9342" width="9.81640625" style="3" customWidth="1"/>
    <col min="9343" max="9343" width="10.1796875" style="3" customWidth="1"/>
    <col min="9344" max="9344" width="18.7265625" style="3" customWidth="1"/>
    <col min="9345" max="9345" width="9.453125" style="3" customWidth="1"/>
    <col min="9346" max="9346" width="11.453125" style="3"/>
    <col min="9347" max="9347" width="10.1796875" style="3" customWidth="1"/>
    <col min="9348" max="9390" width="11.453125" style="3"/>
    <col min="9391" max="9391" width="9.81640625" style="3" customWidth="1"/>
    <col min="9392" max="9392" width="12.26953125" style="3" customWidth="1"/>
    <col min="9393" max="9393" width="5.453125" style="3" customWidth="1"/>
    <col min="9394" max="9394" width="6" style="3" customWidth="1"/>
    <col min="9395" max="9395" width="10.26953125" style="3" customWidth="1"/>
    <col min="9396" max="9396" width="11.81640625" style="3" customWidth="1"/>
    <col min="9397" max="9397" width="13.26953125" style="3" customWidth="1"/>
    <col min="9398" max="9398" width="12.7265625" style="3" customWidth="1"/>
    <col min="9399" max="9399" width="13.1796875" style="3" customWidth="1"/>
    <col min="9400" max="9400" width="8" style="3" customWidth="1"/>
    <col min="9401" max="9401" width="11.453125" style="3"/>
    <col min="9402" max="9402" width="9.54296875" style="3" customWidth="1"/>
    <col min="9403" max="9403" width="10.81640625" style="3" customWidth="1"/>
    <col min="9404" max="9404" width="10" style="3" customWidth="1"/>
    <col min="9405" max="9405" width="8.81640625" style="3" customWidth="1"/>
    <col min="9406" max="9406" width="11.81640625" style="3" customWidth="1"/>
    <col min="9407" max="9407" width="9.26953125" style="3" customWidth="1"/>
    <col min="9408" max="9408" width="11.7265625" style="3" customWidth="1"/>
    <col min="9409" max="9409" width="11.453125" style="3"/>
    <col min="9410" max="9410" width="5" style="3" customWidth="1"/>
    <col min="9411" max="9411" width="6" style="3" customWidth="1"/>
    <col min="9412" max="9412" width="7" style="3" customWidth="1"/>
    <col min="9413" max="9413" width="4" style="3" customWidth="1"/>
    <col min="9414" max="9414" width="4.26953125" style="3" customWidth="1"/>
    <col min="9415" max="9415" width="9.81640625" style="3" customWidth="1"/>
    <col min="9416" max="9587" width="11.453125" style="3"/>
    <col min="9588" max="9588" width="4.453125" style="3" customWidth="1"/>
    <col min="9589" max="9589" width="11.7265625" style="3" customWidth="1"/>
    <col min="9590" max="9590" width="17.26953125" style="3" customWidth="1"/>
    <col min="9591" max="9591" width="12.7265625" style="3" customWidth="1"/>
    <col min="9592" max="9593" width="12.81640625" style="3" customWidth="1"/>
    <col min="9594" max="9594" width="11.7265625" style="3" customWidth="1"/>
    <col min="9595" max="9595" width="12.453125" style="3" customWidth="1"/>
    <col min="9596" max="9596" width="6" style="3" customWidth="1"/>
    <col min="9597" max="9597" width="9.54296875" style="3" customWidth="1"/>
    <col min="9598" max="9598" width="9.81640625" style="3" customWidth="1"/>
    <col min="9599" max="9599" width="10.1796875" style="3" customWidth="1"/>
    <col min="9600" max="9600" width="18.7265625" style="3" customWidth="1"/>
    <col min="9601" max="9601" width="9.453125" style="3" customWidth="1"/>
    <col min="9602" max="9602" width="11.453125" style="3"/>
    <col min="9603" max="9603" width="10.1796875" style="3" customWidth="1"/>
    <col min="9604" max="9646" width="11.453125" style="3"/>
    <col min="9647" max="9647" width="9.81640625" style="3" customWidth="1"/>
    <col min="9648" max="9648" width="12.26953125" style="3" customWidth="1"/>
    <col min="9649" max="9649" width="5.453125" style="3" customWidth="1"/>
    <col min="9650" max="9650" width="6" style="3" customWidth="1"/>
    <col min="9651" max="9651" width="10.26953125" style="3" customWidth="1"/>
    <col min="9652" max="9652" width="11.81640625" style="3" customWidth="1"/>
    <col min="9653" max="9653" width="13.26953125" style="3" customWidth="1"/>
    <col min="9654" max="9654" width="12.7265625" style="3" customWidth="1"/>
    <col min="9655" max="9655" width="13.1796875" style="3" customWidth="1"/>
    <col min="9656" max="9656" width="8" style="3" customWidth="1"/>
    <col min="9657" max="9657" width="11.453125" style="3"/>
    <col min="9658" max="9658" width="9.54296875" style="3" customWidth="1"/>
    <col min="9659" max="9659" width="10.81640625" style="3" customWidth="1"/>
    <col min="9660" max="9660" width="10" style="3" customWidth="1"/>
    <col min="9661" max="9661" width="8.81640625" style="3" customWidth="1"/>
    <col min="9662" max="9662" width="11.81640625" style="3" customWidth="1"/>
    <col min="9663" max="9663" width="9.26953125" style="3" customWidth="1"/>
    <col min="9664" max="9664" width="11.7265625" style="3" customWidth="1"/>
    <col min="9665" max="9665" width="11.453125" style="3"/>
    <col min="9666" max="9666" width="5" style="3" customWidth="1"/>
    <col min="9667" max="9667" width="6" style="3" customWidth="1"/>
    <col min="9668" max="9668" width="7" style="3" customWidth="1"/>
    <col min="9669" max="9669" width="4" style="3" customWidth="1"/>
    <col min="9670" max="9670" width="4.26953125" style="3" customWidth="1"/>
    <col min="9671" max="9671" width="9.81640625" style="3" customWidth="1"/>
    <col min="9672" max="9843" width="11.453125" style="3"/>
    <col min="9844" max="9844" width="4.453125" style="3" customWidth="1"/>
    <col min="9845" max="9845" width="11.7265625" style="3" customWidth="1"/>
    <col min="9846" max="9846" width="17.26953125" style="3" customWidth="1"/>
    <col min="9847" max="9847" width="12.7265625" style="3" customWidth="1"/>
    <col min="9848" max="9849" width="12.81640625" style="3" customWidth="1"/>
    <col min="9850" max="9850" width="11.7265625" style="3" customWidth="1"/>
    <col min="9851" max="9851" width="12.453125" style="3" customWidth="1"/>
    <col min="9852" max="9852" width="6" style="3" customWidth="1"/>
    <col min="9853" max="9853" width="9.54296875" style="3" customWidth="1"/>
    <col min="9854" max="9854" width="9.81640625" style="3" customWidth="1"/>
    <col min="9855" max="9855" width="10.1796875" style="3" customWidth="1"/>
    <col min="9856" max="9856" width="18.7265625" style="3" customWidth="1"/>
    <col min="9857" max="9857" width="9.453125" style="3" customWidth="1"/>
    <col min="9858" max="9858" width="11.453125" style="3"/>
    <col min="9859" max="9859" width="10.1796875" style="3" customWidth="1"/>
    <col min="9860" max="9902" width="11.453125" style="3"/>
    <col min="9903" max="9903" width="9.81640625" style="3" customWidth="1"/>
    <col min="9904" max="9904" width="12.26953125" style="3" customWidth="1"/>
    <col min="9905" max="9905" width="5.453125" style="3" customWidth="1"/>
    <col min="9906" max="9906" width="6" style="3" customWidth="1"/>
    <col min="9907" max="9907" width="10.26953125" style="3" customWidth="1"/>
    <col min="9908" max="9908" width="11.81640625" style="3" customWidth="1"/>
    <col min="9909" max="9909" width="13.26953125" style="3" customWidth="1"/>
    <col min="9910" max="9910" width="12.7265625" style="3" customWidth="1"/>
    <col min="9911" max="9911" width="13.1796875" style="3" customWidth="1"/>
    <col min="9912" max="9912" width="8" style="3" customWidth="1"/>
    <col min="9913" max="9913" width="11.453125" style="3"/>
    <col min="9914" max="9914" width="9.54296875" style="3" customWidth="1"/>
    <col min="9915" max="9915" width="10.81640625" style="3" customWidth="1"/>
    <col min="9916" max="9916" width="10" style="3" customWidth="1"/>
    <col min="9917" max="9917" width="8.81640625" style="3" customWidth="1"/>
    <col min="9918" max="9918" width="11.81640625" style="3" customWidth="1"/>
    <col min="9919" max="9919" width="9.26953125" style="3" customWidth="1"/>
    <col min="9920" max="9920" width="11.7265625" style="3" customWidth="1"/>
    <col min="9921" max="9921" width="11.453125" style="3"/>
    <col min="9922" max="9922" width="5" style="3" customWidth="1"/>
    <col min="9923" max="9923" width="6" style="3" customWidth="1"/>
    <col min="9924" max="9924" width="7" style="3" customWidth="1"/>
    <col min="9925" max="9925" width="4" style="3" customWidth="1"/>
    <col min="9926" max="9926" width="4.26953125" style="3" customWidth="1"/>
    <col min="9927" max="9927" width="9.81640625" style="3" customWidth="1"/>
    <col min="9928" max="10099" width="11.453125" style="3"/>
    <col min="10100" max="10100" width="4.453125" style="3" customWidth="1"/>
    <col min="10101" max="10101" width="11.7265625" style="3" customWidth="1"/>
    <col min="10102" max="10102" width="17.26953125" style="3" customWidth="1"/>
    <col min="10103" max="10103" width="12.7265625" style="3" customWidth="1"/>
    <col min="10104" max="10105" width="12.81640625" style="3" customWidth="1"/>
    <col min="10106" max="10106" width="11.7265625" style="3" customWidth="1"/>
    <col min="10107" max="10107" width="12.453125" style="3" customWidth="1"/>
    <col min="10108" max="10108" width="6" style="3" customWidth="1"/>
    <col min="10109" max="10109" width="9.54296875" style="3" customWidth="1"/>
    <col min="10110" max="10110" width="9.81640625" style="3" customWidth="1"/>
    <col min="10111" max="10111" width="10.1796875" style="3" customWidth="1"/>
    <col min="10112" max="10112" width="18.7265625" style="3" customWidth="1"/>
    <col min="10113" max="10113" width="9.453125" style="3" customWidth="1"/>
    <col min="10114" max="10114" width="11.453125" style="3"/>
    <col min="10115" max="10115" width="10.1796875" style="3" customWidth="1"/>
    <col min="10116" max="10158" width="11.453125" style="3"/>
    <col min="10159" max="10159" width="9.81640625" style="3" customWidth="1"/>
    <col min="10160" max="10160" width="12.26953125" style="3" customWidth="1"/>
    <col min="10161" max="10161" width="5.453125" style="3" customWidth="1"/>
    <col min="10162" max="10162" width="6" style="3" customWidth="1"/>
    <col min="10163" max="10163" width="10.26953125" style="3" customWidth="1"/>
    <col min="10164" max="10164" width="11.81640625" style="3" customWidth="1"/>
    <col min="10165" max="10165" width="13.26953125" style="3" customWidth="1"/>
    <col min="10166" max="10166" width="12.7265625" style="3" customWidth="1"/>
    <col min="10167" max="10167" width="13.1796875" style="3" customWidth="1"/>
    <col min="10168" max="10168" width="8" style="3" customWidth="1"/>
    <col min="10169" max="10169" width="11.453125" style="3"/>
    <col min="10170" max="10170" width="9.54296875" style="3" customWidth="1"/>
    <col min="10171" max="10171" width="10.81640625" style="3" customWidth="1"/>
    <col min="10172" max="10172" width="10" style="3" customWidth="1"/>
    <col min="10173" max="10173" width="8.81640625" style="3" customWidth="1"/>
    <col min="10174" max="10174" width="11.81640625" style="3" customWidth="1"/>
    <col min="10175" max="10175" width="9.26953125" style="3" customWidth="1"/>
    <col min="10176" max="10176" width="11.7265625" style="3" customWidth="1"/>
    <col min="10177" max="10177" width="11.453125" style="3"/>
    <col min="10178" max="10178" width="5" style="3" customWidth="1"/>
    <col min="10179" max="10179" width="6" style="3" customWidth="1"/>
    <col min="10180" max="10180" width="7" style="3" customWidth="1"/>
    <col min="10181" max="10181" width="4" style="3" customWidth="1"/>
    <col min="10182" max="10182" width="4.26953125" style="3" customWidth="1"/>
    <col min="10183" max="10183" width="9.81640625" style="3" customWidth="1"/>
    <col min="10184" max="10355" width="11.453125" style="3"/>
    <col min="10356" max="10356" width="4.453125" style="3" customWidth="1"/>
    <col min="10357" max="10357" width="11.7265625" style="3" customWidth="1"/>
    <col min="10358" max="10358" width="17.26953125" style="3" customWidth="1"/>
    <col min="10359" max="10359" width="12.7265625" style="3" customWidth="1"/>
    <col min="10360" max="10361" width="12.81640625" style="3" customWidth="1"/>
    <col min="10362" max="10362" width="11.7265625" style="3" customWidth="1"/>
    <col min="10363" max="10363" width="12.453125" style="3" customWidth="1"/>
    <col min="10364" max="10364" width="6" style="3" customWidth="1"/>
    <col min="10365" max="10365" width="9.54296875" style="3" customWidth="1"/>
    <col min="10366" max="10366" width="9.81640625" style="3" customWidth="1"/>
    <col min="10367" max="10367" width="10.1796875" style="3" customWidth="1"/>
    <col min="10368" max="10368" width="18.7265625" style="3" customWidth="1"/>
    <col min="10369" max="10369" width="9.453125" style="3" customWidth="1"/>
    <col min="10370" max="10370" width="11.453125" style="3"/>
    <col min="10371" max="10371" width="10.1796875" style="3" customWidth="1"/>
    <col min="10372" max="10414" width="11.453125" style="3"/>
    <col min="10415" max="10415" width="9.81640625" style="3" customWidth="1"/>
    <col min="10416" max="10416" width="12.26953125" style="3" customWidth="1"/>
    <col min="10417" max="10417" width="5.453125" style="3" customWidth="1"/>
    <col min="10418" max="10418" width="6" style="3" customWidth="1"/>
    <col min="10419" max="10419" width="10.26953125" style="3" customWidth="1"/>
    <col min="10420" max="10420" width="11.81640625" style="3" customWidth="1"/>
    <col min="10421" max="10421" width="13.26953125" style="3" customWidth="1"/>
    <col min="10422" max="10422" width="12.7265625" style="3" customWidth="1"/>
    <col min="10423" max="10423" width="13.1796875" style="3" customWidth="1"/>
    <col min="10424" max="10424" width="8" style="3" customWidth="1"/>
    <col min="10425" max="10425" width="11.453125" style="3"/>
    <col min="10426" max="10426" width="9.54296875" style="3" customWidth="1"/>
    <col min="10427" max="10427" width="10.81640625" style="3" customWidth="1"/>
    <col min="10428" max="10428" width="10" style="3" customWidth="1"/>
    <col min="10429" max="10429" width="8.81640625" style="3" customWidth="1"/>
    <col min="10430" max="10430" width="11.81640625" style="3" customWidth="1"/>
    <col min="10431" max="10431" width="9.26953125" style="3" customWidth="1"/>
    <col min="10432" max="10432" width="11.7265625" style="3" customWidth="1"/>
    <col min="10433" max="10433" width="11.453125" style="3"/>
    <col min="10434" max="10434" width="5" style="3" customWidth="1"/>
    <col min="10435" max="10435" width="6" style="3" customWidth="1"/>
    <col min="10436" max="10436" width="7" style="3" customWidth="1"/>
    <col min="10437" max="10437" width="4" style="3" customWidth="1"/>
    <col min="10438" max="10438" width="4.26953125" style="3" customWidth="1"/>
    <col min="10439" max="10439" width="9.81640625" style="3" customWidth="1"/>
    <col min="10440" max="10611" width="11.453125" style="3"/>
    <col min="10612" max="10612" width="4.453125" style="3" customWidth="1"/>
    <col min="10613" max="10613" width="11.7265625" style="3" customWidth="1"/>
    <col min="10614" max="10614" width="17.26953125" style="3" customWidth="1"/>
    <col min="10615" max="10615" width="12.7265625" style="3" customWidth="1"/>
    <col min="10616" max="10617" width="12.81640625" style="3" customWidth="1"/>
    <col min="10618" max="10618" width="11.7265625" style="3" customWidth="1"/>
    <col min="10619" max="10619" width="12.453125" style="3" customWidth="1"/>
    <col min="10620" max="10620" width="6" style="3" customWidth="1"/>
    <col min="10621" max="10621" width="9.54296875" style="3" customWidth="1"/>
    <col min="10622" max="10622" width="9.81640625" style="3" customWidth="1"/>
    <col min="10623" max="10623" width="10.1796875" style="3" customWidth="1"/>
    <col min="10624" max="10624" width="18.7265625" style="3" customWidth="1"/>
    <col min="10625" max="10625" width="9.453125" style="3" customWidth="1"/>
    <col min="10626" max="10626" width="11.453125" style="3"/>
    <col min="10627" max="10627" width="10.1796875" style="3" customWidth="1"/>
    <col min="10628" max="10670" width="11.453125" style="3"/>
    <col min="10671" max="10671" width="9.81640625" style="3" customWidth="1"/>
    <col min="10672" max="10672" width="12.26953125" style="3" customWidth="1"/>
    <col min="10673" max="10673" width="5.453125" style="3" customWidth="1"/>
    <col min="10674" max="10674" width="6" style="3" customWidth="1"/>
    <col min="10675" max="10675" width="10.26953125" style="3" customWidth="1"/>
    <col min="10676" max="10676" width="11.81640625" style="3" customWidth="1"/>
    <col min="10677" max="10677" width="13.26953125" style="3" customWidth="1"/>
    <col min="10678" max="10678" width="12.7265625" style="3" customWidth="1"/>
    <col min="10679" max="10679" width="13.1796875" style="3" customWidth="1"/>
    <col min="10680" max="10680" width="8" style="3" customWidth="1"/>
    <col min="10681" max="10681" width="11.453125" style="3"/>
    <col min="10682" max="10682" width="9.54296875" style="3" customWidth="1"/>
    <col min="10683" max="10683" width="10.81640625" style="3" customWidth="1"/>
    <col min="10684" max="10684" width="10" style="3" customWidth="1"/>
    <col min="10685" max="10685" width="8.81640625" style="3" customWidth="1"/>
    <col min="10686" max="10686" width="11.81640625" style="3" customWidth="1"/>
    <col min="10687" max="10687" width="9.26953125" style="3" customWidth="1"/>
    <col min="10688" max="10688" width="11.7265625" style="3" customWidth="1"/>
    <col min="10689" max="10689" width="11.453125" style="3"/>
    <col min="10690" max="10690" width="5" style="3" customWidth="1"/>
    <col min="10691" max="10691" width="6" style="3" customWidth="1"/>
    <col min="10692" max="10692" width="7" style="3" customWidth="1"/>
    <col min="10693" max="10693" width="4" style="3" customWidth="1"/>
    <col min="10694" max="10694" width="4.26953125" style="3" customWidth="1"/>
    <col min="10695" max="10695" width="9.81640625" style="3" customWidth="1"/>
    <col min="10696" max="10867" width="11.453125" style="3"/>
    <col min="10868" max="10868" width="4.453125" style="3" customWidth="1"/>
    <col min="10869" max="10869" width="11.7265625" style="3" customWidth="1"/>
    <col min="10870" max="10870" width="17.26953125" style="3" customWidth="1"/>
    <col min="10871" max="10871" width="12.7265625" style="3" customWidth="1"/>
    <col min="10872" max="10873" width="12.81640625" style="3" customWidth="1"/>
    <col min="10874" max="10874" width="11.7265625" style="3" customWidth="1"/>
    <col min="10875" max="10875" width="12.453125" style="3" customWidth="1"/>
    <col min="10876" max="10876" width="6" style="3" customWidth="1"/>
    <col min="10877" max="10877" width="9.54296875" style="3" customWidth="1"/>
    <col min="10878" max="10878" width="9.81640625" style="3" customWidth="1"/>
    <col min="10879" max="10879" width="10.1796875" style="3" customWidth="1"/>
    <col min="10880" max="10880" width="18.7265625" style="3" customWidth="1"/>
    <col min="10881" max="10881" width="9.453125" style="3" customWidth="1"/>
    <col min="10882" max="10882" width="11.453125" style="3"/>
    <col min="10883" max="10883" width="10.1796875" style="3" customWidth="1"/>
    <col min="10884" max="10926" width="11.453125" style="3"/>
    <col min="10927" max="10927" width="9.81640625" style="3" customWidth="1"/>
    <col min="10928" max="10928" width="12.26953125" style="3" customWidth="1"/>
    <col min="10929" max="10929" width="5.453125" style="3" customWidth="1"/>
    <col min="10930" max="10930" width="6" style="3" customWidth="1"/>
    <col min="10931" max="10931" width="10.26953125" style="3" customWidth="1"/>
    <col min="10932" max="10932" width="11.81640625" style="3" customWidth="1"/>
    <col min="10933" max="10933" width="13.26953125" style="3" customWidth="1"/>
    <col min="10934" max="10934" width="12.7265625" style="3" customWidth="1"/>
    <col min="10935" max="10935" width="13.1796875" style="3" customWidth="1"/>
    <col min="10936" max="10936" width="8" style="3" customWidth="1"/>
    <col min="10937" max="10937" width="11.453125" style="3"/>
    <col min="10938" max="10938" width="9.54296875" style="3" customWidth="1"/>
    <col min="10939" max="10939" width="10.81640625" style="3" customWidth="1"/>
    <col min="10940" max="10940" width="10" style="3" customWidth="1"/>
    <col min="10941" max="10941" width="8.81640625" style="3" customWidth="1"/>
    <col min="10942" max="10942" width="11.81640625" style="3" customWidth="1"/>
    <col min="10943" max="10943" width="9.26953125" style="3" customWidth="1"/>
    <col min="10944" max="10944" width="11.7265625" style="3" customWidth="1"/>
    <col min="10945" max="10945" width="11.453125" style="3"/>
    <col min="10946" max="10946" width="5" style="3" customWidth="1"/>
    <col min="10947" max="10947" width="6" style="3" customWidth="1"/>
    <col min="10948" max="10948" width="7" style="3" customWidth="1"/>
    <col min="10949" max="10949" width="4" style="3" customWidth="1"/>
    <col min="10950" max="10950" width="4.26953125" style="3" customWidth="1"/>
    <col min="10951" max="10951" width="9.81640625" style="3" customWidth="1"/>
    <col min="10952" max="11123" width="11.453125" style="3"/>
    <col min="11124" max="11124" width="4.453125" style="3" customWidth="1"/>
    <col min="11125" max="11125" width="11.7265625" style="3" customWidth="1"/>
    <col min="11126" max="11126" width="17.26953125" style="3" customWidth="1"/>
    <col min="11127" max="11127" width="12.7265625" style="3" customWidth="1"/>
    <col min="11128" max="11129" width="12.81640625" style="3" customWidth="1"/>
    <col min="11130" max="11130" width="11.7265625" style="3" customWidth="1"/>
    <col min="11131" max="11131" width="12.453125" style="3" customWidth="1"/>
    <col min="11132" max="11132" width="6" style="3" customWidth="1"/>
    <col min="11133" max="11133" width="9.54296875" style="3" customWidth="1"/>
    <col min="11134" max="11134" width="9.81640625" style="3" customWidth="1"/>
    <col min="11135" max="11135" width="10.1796875" style="3" customWidth="1"/>
    <col min="11136" max="11136" width="18.7265625" style="3" customWidth="1"/>
    <col min="11137" max="11137" width="9.453125" style="3" customWidth="1"/>
    <col min="11138" max="11138" width="11.453125" style="3"/>
    <col min="11139" max="11139" width="10.1796875" style="3" customWidth="1"/>
    <col min="11140" max="11182" width="11.453125" style="3"/>
    <col min="11183" max="11183" width="9.81640625" style="3" customWidth="1"/>
    <col min="11184" max="11184" width="12.26953125" style="3" customWidth="1"/>
    <col min="11185" max="11185" width="5.453125" style="3" customWidth="1"/>
    <col min="11186" max="11186" width="6" style="3" customWidth="1"/>
    <col min="11187" max="11187" width="10.26953125" style="3" customWidth="1"/>
    <col min="11188" max="11188" width="11.81640625" style="3" customWidth="1"/>
    <col min="11189" max="11189" width="13.26953125" style="3" customWidth="1"/>
    <col min="11190" max="11190" width="12.7265625" style="3" customWidth="1"/>
    <col min="11191" max="11191" width="13.1796875" style="3" customWidth="1"/>
    <col min="11192" max="11192" width="8" style="3" customWidth="1"/>
    <col min="11193" max="11193" width="11.453125" style="3"/>
    <col min="11194" max="11194" width="9.54296875" style="3" customWidth="1"/>
    <col min="11195" max="11195" width="10.81640625" style="3" customWidth="1"/>
    <col min="11196" max="11196" width="10" style="3" customWidth="1"/>
    <col min="11197" max="11197" width="8.81640625" style="3" customWidth="1"/>
    <col min="11198" max="11198" width="11.81640625" style="3" customWidth="1"/>
    <col min="11199" max="11199" width="9.26953125" style="3" customWidth="1"/>
    <col min="11200" max="11200" width="11.7265625" style="3" customWidth="1"/>
    <col min="11201" max="11201" width="11.453125" style="3"/>
    <col min="11202" max="11202" width="5" style="3" customWidth="1"/>
    <col min="11203" max="11203" width="6" style="3" customWidth="1"/>
    <col min="11204" max="11204" width="7" style="3" customWidth="1"/>
    <col min="11205" max="11205" width="4" style="3" customWidth="1"/>
    <col min="11206" max="11206" width="4.26953125" style="3" customWidth="1"/>
    <col min="11207" max="11207" width="9.81640625" style="3" customWidth="1"/>
    <col min="11208" max="11379" width="11.453125" style="3"/>
    <col min="11380" max="11380" width="4.453125" style="3" customWidth="1"/>
    <col min="11381" max="11381" width="11.7265625" style="3" customWidth="1"/>
    <col min="11382" max="11382" width="17.26953125" style="3" customWidth="1"/>
    <col min="11383" max="11383" width="12.7265625" style="3" customWidth="1"/>
    <col min="11384" max="11385" width="12.81640625" style="3" customWidth="1"/>
    <col min="11386" max="11386" width="11.7265625" style="3" customWidth="1"/>
    <col min="11387" max="11387" width="12.453125" style="3" customWidth="1"/>
    <col min="11388" max="11388" width="6" style="3" customWidth="1"/>
    <col min="11389" max="11389" width="9.54296875" style="3" customWidth="1"/>
    <col min="11390" max="11390" width="9.81640625" style="3" customWidth="1"/>
    <col min="11391" max="11391" width="10.1796875" style="3" customWidth="1"/>
    <col min="11392" max="11392" width="18.7265625" style="3" customWidth="1"/>
    <col min="11393" max="11393" width="9.453125" style="3" customWidth="1"/>
    <col min="11394" max="11394" width="11.453125" style="3"/>
    <col min="11395" max="11395" width="10.1796875" style="3" customWidth="1"/>
    <col min="11396" max="11438" width="11.453125" style="3"/>
    <col min="11439" max="11439" width="9.81640625" style="3" customWidth="1"/>
    <col min="11440" max="11440" width="12.26953125" style="3" customWidth="1"/>
    <col min="11441" max="11441" width="5.453125" style="3" customWidth="1"/>
    <col min="11442" max="11442" width="6" style="3" customWidth="1"/>
    <col min="11443" max="11443" width="10.26953125" style="3" customWidth="1"/>
    <col min="11444" max="11444" width="11.81640625" style="3" customWidth="1"/>
    <col min="11445" max="11445" width="13.26953125" style="3" customWidth="1"/>
    <col min="11446" max="11446" width="12.7265625" style="3" customWidth="1"/>
    <col min="11447" max="11447" width="13.1796875" style="3" customWidth="1"/>
    <col min="11448" max="11448" width="8" style="3" customWidth="1"/>
    <col min="11449" max="11449" width="11.453125" style="3"/>
    <col min="11450" max="11450" width="9.54296875" style="3" customWidth="1"/>
    <col min="11451" max="11451" width="10.81640625" style="3" customWidth="1"/>
    <col min="11452" max="11452" width="10" style="3" customWidth="1"/>
    <col min="11453" max="11453" width="8.81640625" style="3" customWidth="1"/>
    <col min="11454" max="11454" width="11.81640625" style="3" customWidth="1"/>
    <col min="11455" max="11455" width="9.26953125" style="3" customWidth="1"/>
    <col min="11456" max="11456" width="11.7265625" style="3" customWidth="1"/>
    <col min="11457" max="11457" width="11.453125" style="3"/>
    <col min="11458" max="11458" width="5" style="3" customWidth="1"/>
    <col min="11459" max="11459" width="6" style="3" customWidth="1"/>
    <col min="11460" max="11460" width="7" style="3" customWidth="1"/>
    <col min="11461" max="11461" width="4" style="3" customWidth="1"/>
    <col min="11462" max="11462" width="4.26953125" style="3" customWidth="1"/>
    <col min="11463" max="11463" width="9.81640625" style="3" customWidth="1"/>
    <col min="11464" max="11635" width="11.453125" style="3"/>
    <col min="11636" max="11636" width="4.453125" style="3" customWidth="1"/>
    <col min="11637" max="11637" width="11.7265625" style="3" customWidth="1"/>
    <col min="11638" max="11638" width="17.26953125" style="3" customWidth="1"/>
    <col min="11639" max="11639" width="12.7265625" style="3" customWidth="1"/>
    <col min="11640" max="11641" width="12.81640625" style="3" customWidth="1"/>
    <col min="11642" max="11642" width="11.7265625" style="3" customWidth="1"/>
    <col min="11643" max="11643" width="12.453125" style="3" customWidth="1"/>
    <col min="11644" max="11644" width="6" style="3" customWidth="1"/>
    <col min="11645" max="11645" width="9.54296875" style="3" customWidth="1"/>
    <col min="11646" max="11646" width="9.81640625" style="3" customWidth="1"/>
    <col min="11647" max="11647" width="10.1796875" style="3" customWidth="1"/>
    <col min="11648" max="11648" width="18.7265625" style="3" customWidth="1"/>
    <col min="11649" max="11649" width="9.453125" style="3" customWidth="1"/>
    <col min="11650" max="11650" width="11.453125" style="3"/>
    <col min="11651" max="11651" width="10.1796875" style="3" customWidth="1"/>
    <col min="11652" max="11694" width="11.453125" style="3"/>
    <col min="11695" max="11695" width="9.81640625" style="3" customWidth="1"/>
    <col min="11696" max="11696" width="12.26953125" style="3" customWidth="1"/>
    <col min="11697" max="11697" width="5.453125" style="3" customWidth="1"/>
    <col min="11698" max="11698" width="6" style="3" customWidth="1"/>
    <col min="11699" max="11699" width="10.26953125" style="3" customWidth="1"/>
    <col min="11700" max="11700" width="11.81640625" style="3" customWidth="1"/>
    <col min="11701" max="11701" width="13.26953125" style="3" customWidth="1"/>
    <col min="11702" max="11702" width="12.7265625" style="3" customWidth="1"/>
    <col min="11703" max="11703" width="13.1796875" style="3" customWidth="1"/>
    <col min="11704" max="11704" width="8" style="3" customWidth="1"/>
    <col min="11705" max="11705" width="11.453125" style="3"/>
    <col min="11706" max="11706" width="9.54296875" style="3" customWidth="1"/>
    <col min="11707" max="11707" width="10.81640625" style="3" customWidth="1"/>
    <col min="11708" max="11708" width="10" style="3" customWidth="1"/>
    <col min="11709" max="11709" width="8.81640625" style="3" customWidth="1"/>
    <col min="11710" max="11710" width="11.81640625" style="3" customWidth="1"/>
    <col min="11711" max="11711" width="9.26953125" style="3" customWidth="1"/>
    <col min="11712" max="11712" width="11.7265625" style="3" customWidth="1"/>
    <col min="11713" max="11713" width="11.453125" style="3"/>
    <col min="11714" max="11714" width="5" style="3" customWidth="1"/>
    <col min="11715" max="11715" width="6" style="3" customWidth="1"/>
    <col min="11716" max="11716" width="7" style="3" customWidth="1"/>
    <col min="11717" max="11717" width="4" style="3" customWidth="1"/>
    <col min="11718" max="11718" width="4.26953125" style="3" customWidth="1"/>
    <col min="11719" max="11719" width="9.81640625" style="3" customWidth="1"/>
    <col min="11720" max="11891" width="11.453125" style="3"/>
    <col min="11892" max="11892" width="4.453125" style="3" customWidth="1"/>
    <col min="11893" max="11893" width="11.7265625" style="3" customWidth="1"/>
    <col min="11894" max="11894" width="17.26953125" style="3" customWidth="1"/>
    <col min="11895" max="11895" width="12.7265625" style="3" customWidth="1"/>
    <col min="11896" max="11897" width="12.81640625" style="3" customWidth="1"/>
    <col min="11898" max="11898" width="11.7265625" style="3" customWidth="1"/>
    <col min="11899" max="11899" width="12.453125" style="3" customWidth="1"/>
    <col min="11900" max="11900" width="6" style="3" customWidth="1"/>
    <col min="11901" max="11901" width="9.54296875" style="3" customWidth="1"/>
    <col min="11902" max="11902" width="9.81640625" style="3" customWidth="1"/>
    <col min="11903" max="11903" width="10.1796875" style="3" customWidth="1"/>
    <col min="11904" max="11904" width="18.7265625" style="3" customWidth="1"/>
    <col min="11905" max="11905" width="9.453125" style="3" customWidth="1"/>
    <col min="11906" max="11906" width="11.453125" style="3"/>
    <col min="11907" max="11907" width="10.1796875" style="3" customWidth="1"/>
    <col min="11908" max="11950" width="11.453125" style="3"/>
    <col min="11951" max="11951" width="9.81640625" style="3" customWidth="1"/>
    <col min="11952" max="11952" width="12.26953125" style="3" customWidth="1"/>
    <col min="11953" max="11953" width="5.453125" style="3" customWidth="1"/>
    <col min="11954" max="11954" width="6" style="3" customWidth="1"/>
    <col min="11955" max="11955" width="10.26953125" style="3" customWidth="1"/>
    <col min="11956" max="11956" width="11.81640625" style="3" customWidth="1"/>
    <col min="11957" max="11957" width="13.26953125" style="3" customWidth="1"/>
    <col min="11958" max="11958" width="12.7265625" style="3" customWidth="1"/>
    <col min="11959" max="11959" width="13.1796875" style="3" customWidth="1"/>
    <col min="11960" max="11960" width="8" style="3" customWidth="1"/>
    <col min="11961" max="11961" width="11.453125" style="3"/>
    <col min="11962" max="11962" width="9.54296875" style="3" customWidth="1"/>
    <col min="11963" max="11963" width="10.81640625" style="3" customWidth="1"/>
    <col min="11964" max="11964" width="10" style="3" customWidth="1"/>
    <col min="11965" max="11965" width="8.81640625" style="3" customWidth="1"/>
    <col min="11966" max="11966" width="11.81640625" style="3" customWidth="1"/>
    <col min="11967" max="11967" width="9.26953125" style="3" customWidth="1"/>
    <col min="11968" max="11968" width="11.7265625" style="3" customWidth="1"/>
    <col min="11969" max="11969" width="11.453125" style="3"/>
    <col min="11970" max="11970" width="5" style="3" customWidth="1"/>
    <col min="11971" max="11971" width="6" style="3" customWidth="1"/>
    <col min="11972" max="11972" width="7" style="3" customWidth="1"/>
    <col min="11973" max="11973" width="4" style="3" customWidth="1"/>
    <col min="11974" max="11974" width="4.26953125" style="3" customWidth="1"/>
    <col min="11975" max="11975" width="9.81640625" style="3" customWidth="1"/>
    <col min="11976" max="12147" width="11.453125" style="3"/>
    <col min="12148" max="12148" width="4.453125" style="3" customWidth="1"/>
    <col min="12149" max="12149" width="11.7265625" style="3" customWidth="1"/>
    <col min="12150" max="12150" width="17.26953125" style="3" customWidth="1"/>
    <col min="12151" max="12151" width="12.7265625" style="3" customWidth="1"/>
    <col min="12152" max="12153" width="12.81640625" style="3" customWidth="1"/>
    <col min="12154" max="12154" width="11.7265625" style="3" customWidth="1"/>
    <col min="12155" max="12155" width="12.453125" style="3" customWidth="1"/>
    <col min="12156" max="12156" width="6" style="3" customWidth="1"/>
    <col min="12157" max="12157" width="9.54296875" style="3" customWidth="1"/>
    <col min="12158" max="12158" width="9.81640625" style="3" customWidth="1"/>
    <col min="12159" max="12159" width="10.1796875" style="3" customWidth="1"/>
    <col min="12160" max="12160" width="18.7265625" style="3" customWidth="1"/>
    <col min="12161" max="12161" width="9.453125" style="3" customWidth="1"/>
    <col min="12162" max="12162" width="11.453125" style="3"/>
    <col min="12163" max="12163" width="10.1796875" style="3" customWidth="1"/>
    <col min="12164" max="12206" width="11.453125" style="3"/>
    <col min="12207" max="12207" width="9.81640625" style="3" customWidth="1"/>
    <col min="12208" max="12208" width="12.26953125" style="3" customWidth="1"/>
    <col min="12209" max="12209" width="5.453125" style="3" customWidth="1"/>
    <col min="12210" max="12210" width="6" style="3" customWidth="1"/>
    <col min="12211" max="12211" width="10.26953125" style="3" customWidth="1"/>
    <col min="12212" max="12212" width="11.81640625" style="3" customWidth="1"/>
    <col min="12213" max="12213" width="13.26953125" style="3" customWidth="1"/>
    <col min="12214" max="12214" width="12.7265625" style="3" customWidth="1"/>
    <col min="12215" max="12215" width="13.1796875" style="3" customWidth="1"/>
    <col min="12216" max="12216" width="8" style="3" customWidth="1"/>
    <col min="12217" max="12217" width="11.453125" style="3"/>
    <col min="12218" max="12218" width="9.54296875" style="3" customWidth="1"/>
    <col min="12219" max="12219" width="10.81640625" style="3" customWidth="1"/>
    <col min="12220" max="12220" width="10" style="3" customWidth="1"/>
    <col min="12221" max="12221" width="8.81640625" style="3" customWidth="1"/>
    <col min="12222" max="12222" width="11.81640625" style="3" customWidth="1"/>
    <col min="12223" max="12223" width="9.26953125" style="3" customWidth="1"/>
    <col min="12224" max="12224" width="11.7265625" style="3" customWidth="1"/>
    <col min="12225" max="12225" width="11.453125" style="3"/>
    <col min="12226" max="12226" width="5" style="3" customWidth="1"/>
    <col min="12227" max="12227" width="6" style="3" customWidth="1"/>
    <col min="12228" max="12228" width="7" style="3" customWidth="1"/>
    <col min="12229" max="12229" width="4" style="3" customWidth="1"/>
    <col min="12230" max="12230" width="4.26953125" style="3" customWidth="1"/>
    <col min="12231" max="12231" width="9.81640625" style="3" customWidth="1"/>
    <col min="12232" max="12403" width="11.453125" style="3"/>
    <col min="12404" max="12404" width="4.453125" style="3" customWidth="1"/>
    <col min="12405" max="12405" width="11.7265625" style="3" customWidth="1"/>
    <col min="12406" max="12406" width="17.26953125" style="3" customWidth="1"/>
    <col min="12407" max="12407" width="12.7265625" style="3" customWidth="1"/>
    <col min="12408" max="12409" width="12.81640625" style="3" customWidth="1"/>
    <col min="12410" max="12410" width="11.7265625" style="3" customWidth="1"/>
    <col min="12411" max="12411" width="12.453125" style="3" customWidth="1"/>
    <col min="12412" max="12412" width="6" style="3" customWidth="1"/>
    <col min="12413" max="12413" width="9.54296875" style="3" customWidth="1"/>
    <col min="12414" max="12414" width="9.81640625" style="3" customWidth="1"/>
    <col min="12415" max="12415" width="10.1796875" style="3" customWidth="1"/>
    <col min="12416" max="12416" width="18.7265625" style="3" customWidth="1"/>
    <col min="12417" max="12417" width="9.453125" style="3" customWidth="1"/>
    <col min="12418" max="12418" width="11.453125" style="3"/>
    <col min="12419" max="12419" width="10.1796875" style="3" customWidth="1"/>
    <col min="12420" max="12462" width="11.453125" style="3"/>
    <col min="12463" max="12463" width="9.81640625" style="3" customWidth="1"/>
    <col min="12464" max="12464" width="12.26953125" style="3" customWidth="1"/>
    <col min="12465" max="12465" width="5.453125" style="3" customWidth="1"/>
    <col min="12466" max="12466" width="6" style="3" customWidth="1"/>
    <col min="12467" max="12467" width="10.26953125" style="3" customWidth="1"/>
    <col min="12468" max="12468" width="11.81640625" style="3" customWidth="1"/>
    <col min="12469" max="12469" width="13.26953125" style="3" customWidth="1"/>
    <col min="12470" max="12470" width="12.7265625" style="3" customWidth="1"/>
    <col min="12471" max="12471" width="13.1796875" style="3" customWidth="1"/>
    <col min="12472" max="12472" width="8" style="3" customWidth="1"/>
    <col min="12473" max="12473" width="11.453125" style="3"/>
    <col min="12474" max="12474" width="9.54296875" style="3" customWidth="1"/>
    <col min="12475" max="12475" width="10.81640625" style="3" customWidth="1"/>
    <col min="12476" max="12476" width="10" style="3" customWidth="1"/>
    <col min="12477" max="12477" width="8.81640625" style="3" customWidth="1"/>
    <col min="12478" max="12478" width="11.81640625" style="3" customWidth="1"/>
    <col min="12479" max="12479" width="9.26953125" style="3" customWidth="1"/>
    <col min="12480" max="12480" width="11.7265625" style="3" customWidth="1"/>
    <col min="12481" max="12481" width="11.453125" style="3"/>
    <col min="12482" max="12482" width="5" style="3" customWidth="1"/>
    <col min="12483" max="12483" width="6" style="3" customWidth="1"/>
    <col min="12484" max="12484" width="7" style="3" customWidth="1"/>
    <col min="12485" max="12485" width="4" style="3" customWidth="1"/>
    <col min="12486" max="12486" width="4.26953125" style="3" customWidth="1"/>
    <col min="12487" max="12487" width="9.81640625" style="3" customWidth="1"/>
    <col min="12488" max="12659" width="11.453125" style="3"/>
    <col min="12660" max="12660" width="4.453125" style="3" customWidth="1"/>
    <col min="12661" max="12661" width="11.7265625" style="3" customWidth="1"/>
    <col min="12662" max="12662" width="17.26953125" style="3" customWidth="1"/>
    <col min="12663" max="12663" width="12.7265625" style="3" customWidth="1"/>
    <col min="12664" max="12665" width="12.81640625" style="3" customWidth="1"/>
    <col min="12666" max="12666" width="11.7265625" style="3" customWidth="1"/>
    <col min="12667" max="12667" width="12.453125" style="3" customWidth="1"/>
    <col min="12668" max="12668" width="6" style="3" customWidth="1"/>
    <col min="12669" max="12669" width="9.54296875" style="3" customWidth="1"/>
    <col min="12670" max="12670" width="9.81640625" style="3" customWidth="1"/>
    <col min="12671" max="12671" width="10.1796875" style="3" customWidth="1"/>
    <col min="12672" max="12672" width="18.7265625" style="3" customWidth="1"/>
    <col min="12673" max="12673" width="9.453125" style="3" customWidth="1"/>
    <col min="12674" max="12674" width="11.453125" style="3"/>
    <col min="12675" max="12675" width="10.1796875" style="3" customWidth="1"/>
    <col min="12676" max="12718" width="11.453125" style="3"/>
    <col min="12719" max="12719" width="9.81640625" style="3" customWidth="1"/>
    <col min="12720" max="12720" width="12.26953125" style="3" customWidth="1"/>
    <col min="12721" max="12721" width="5.453125" style="3" customWidth="1"/>
    <col min="12722" max="12722" width="6" style="3" customWidth="1"/>
    <col min="12723" max="12723" width="10.26953125" style="3" customWidth="1"/>
    <col min="12724" max="12724" width="11.81640625" style="3" customWidth="1"/>
    <col min="12725" max="12725" width="13.26953125" style="3" customWidth="1"/>
    <col min="12726" max="12726" width="12.7265625" style="3" customWidth="1"/>
    <col min="12727" max="12727" width="13.1796875" style="3" customWidth="1"/>
    <col min="12728" max="12728" width="8" style="3" customWidth="1"/>
    <col min="12729" max="12729" width="11.453125" style="3"/>
    <col min="12730" max="12730" width="9.54296875" style="3" customWidth="1"/>
    <col min="12731" max="12731" width="10.81640625" style="3" customWidth="1"/>
    <col min="12732" max="12732" width="10" style="3" customWidth="1"/>
    <col min="12733" max="12733" width="8.81640625" style="3" customWidth="1"/>
    <col min="12734" max="12734" width="11.81640625" style="3" customWidth="1"/>
    <col min="12735" max="12735" width="9.26953125" style="3" customWidth="1"/>
    <col min="12736" max="12736" width="11.7265625" style="3" customWidth="1"/>
    <col min="12737" max="12737" width="11.453125" style="3"/>
    <col min="12738" max="12738" width="5" style="3" customWidth="1"/>
    <col min="12739" max="12739" width="6" style="3" customWidth="1"/>
    <col min="12740" max="12740" width="7" style="3" customWidth="1"/>
    <col min="12741" max="12741" width="4" style="3" customWidth="1"/>
    <col min="12742" max="12742" width="4.26953125" style="3" customWidth="1"/>
    <col min="12743" max="12743" width="9.81640625" style="3" customWidth="1"/>
    <col min="12744" max="12915" width="11.453125" style="3"/>
    <col min="12916" max="12916" width="4.453125" style="3" customWidth="1"/>
    <col min="12917" max="12917" width="11.7265625" style="3" customWidth="1"/>
    <col min="12918" max="12918" width="17.26953125" style="3" customWidth="1"/>
    <col min="12919" max="12919" width="12.7265625" style="3" customWidth="1"/>
    <col min="12920" max="12921" width="12.81640625" style="3" customWidth="1"/>
    <col min="12922" max="12922" width="11.7265625" style="3" customWidth="1"/>
    <col min="12923" max="12923" width="12.453125" style="3" customWidth="1"/>
    <col min="12924" max="12924" width="6" style="3" customWidth="1"/>
    <col min="12925" max="12925" width="9.54296875" style="3" customWidth="1"/>
    <col min="12926" max="12926" width="9.81640625" style="3" customWidth="1"/>
    <col min="12927" max="12927" width="10.1796875" style="3" customWidth="1"/>
    <col min="12928" max="12928" width="18.7265625" style="3" customWidth="1"/>
    <col min="12929" max="12929" width="9.453125" style="3" customWidth="1"/>
    <col min="12930" max="12930" width="11.453125" style="3"/>
    <col min="12931" max="12931" width="10.1796875" style="3" customWidth="1"/>
    <col min="12932" max="12974" width="11.453125" style="3"/>
    <col min="12975" max="12975" width="9.81640625" style="3" customWidth="1"/>
    <col min="12976" max="12976" width="12.26953125" style="3" customWidth="1"/>
    <col min="12977" max="12977" width="5.453125" style="3" customWidth="1"/>
    <col min="12978" max="12978" width="6" style="3" customWidth="1"/>
    <col min="12979" max="12979" width="10.26953125" style="3" customWidth="1"/>
    <col min="12980" max="12980" width="11.81640625" style="3" customWidth="1"/>
    <col min="12981" max="12981" width="13.26953125" style="3" customWidth="1"/>
    <col min="12982" max="12982" width="12.7265625" style="3" customWidth="1"/>
    <col min="12983" max="12983" width="13.1796875" style="3" customWidth="1"/>
    <col min="12984" max="12984" width="8" style="3" customWidth="1"/>
    <col min="12985" max="12985" width="11.453125" style="3"/>
    <col min="12986" max="12986" width="9.54296875" style="3" customWidth="1"/>
    <col min="12987" max="12987" width="10.81640625" style="3" customWidth="1"/>
    <col min="12988" max="12988" width="10" style="3" customWidth="1"/>
    <col min="12989" max="12989" width="8.81640625" style="3" customWidth="1"/>
    <col min="12990" max="12990" width="11.81640625" style="3" customWidth="1"/>
    <col min="12991" max="12991" width="9.26953125" style="3" customWidth="1"/>
    <col min="12992" max="12992" width="11.7265625" style="3" customWidth="1"/>
    <col min="12993" max="12993" width="11.453125" style="3"/>
    <col min="12994" max="12994" width="5" style="3" customWidth="1"/>
    <col min="12995" max="12995" width="6" style="3" customWidth="1"/>
    <col min="12996" max="12996" width="7" style="3" customWidth="1"/>
    <col min="12997" max="12997" width="4" style="3" customWidth="1"/>
    <col min="12998" max="12998" width="4.26953125" style="3" customWidth="1"/>
    <col min="12999" max="12999" width="9.81640625" style="3" customWidth="1"/>
    <col min="13000" max="13171" width="11.453125" style="3"/>
    <col min="13172" max="13172" width="4.453125" style="3" customWidth="1"/>
    <col min="13173" max="13173" width="11.7265625" style="3" customWidth="1"/>
    <col min="13174" max="13174" width="17.26953125" style="3" customWidth="1"/>
    <col min="13175" max="13175" width="12.7265625" style="3" customWidth="1"/>
    <col min="13176" max="13177" width="12.81640625" style="3" customWidth="1"/>
    <col min="13178" max="13178" width="11.7265625" style="3" customWidth="1"/>
    <col min="13179" max="13179" width="12.453125" style="3" customWidth="1"/>
    <col min="13180" max="13180" width="6" style="3" customWidth="1"/>
    <col min="13181" max="13181" width="9.54296875" style="3" customWidth="1"/>
    <col min="13182" max="13182" width="9.81640625" style="3" customWidth="1"/>
    <col min="13183" max="13183" width="10.1796875" style="3" customWidth="1"/>
    <col min="13184" max="13184" width="18.7265625" style="3" customWidth="1"/>
    <col min="13185" max="13185" width="9.453125" style="3" customWidth="1"/>
    <col min="13186" max="13186" width="11.453125" style="3"/>
    <col min="13187" max="13187" width="10.1796875" style="3" customWidth="1"/>
    <col min="13188" max="13230" width="11.453125" style="3"/>
    <col min="13231" max="13231" width="9.81640625" style="3" customWidth="1"/>
    <col min="13232" max="13232" width="12.26953125" style="3" customWidth="1"/>
    <col min="13233" max="13233" width="5.453125" style="3" customWidth="1"/>
    <col min="13234" max="13234" width="6" style="3" customWidth="1"/>
    <col min="13235" max="13235" width="10.26953125" style="3" customWidth="1"/>
    <col min="13236" max="13236" width="11.81640625" style="3" customWidth="1"/>
    <col min="13237" max="13237" width="13.26953125" style="3" customWidth="1"/>
    <col min="13238" max="13238" width="12.7265625" style="3" customWidth="1"/>
    <col min="13239" max="13239" width="13.1796875" style="3" customWidth="1"/>
    <col min="13240" max="13240" width="8" style="3" customWidth="1"/>
    <col min="13241" max="13241" width="11.453125" style="3"/>
    <col min="13242" max="13242" width="9.54296875" style="3" customWidth="1"/>
    <col min="13243" max="13243" width="10.81640625" style="3" customWidth="1"/>
    <col min="13244" max="13244" width="10" style="3" customWidth="1"/>
    <col min="13245" max="13245" width="8.81640625" style="3" customWidth="1"/>
    <col min="13246" max="13246" width="11.81640625" style="3" customWidth="1"/>
    <col min="13247" max="13247" width="9.26953125" style="3" customWidth="1"/>
    <col min="13248" max="13248" width="11.7265625" style="3" customWidth="1"/>
    <col min="13249" max="13249" width="11.453125" style="3"/>
    <col min="13250" max="13250" width="5" style="3" customWidth="1"/>
    <col min="13251" max="13251" width="6" style="3" customWidth="1"/>
    <col min="13252" max="13252" width="7" style="3" customWidth="1"/>
    <col min="13253" max="13253" width="4" style="3" customWidth="1"/>
    <col min="13254" max="13254" width="4.26953125" style="3" customWidth="1"/>
    <col min="13255" max="13255" width="9.81640625" style="3" customWidth="1"/>
    <col min="13256" max="13427" width="11.453125" style="3"/>
    <col min="13428" max="13428" width="4.453125" style="3" customWidth="1"/>
    <col min="13429" max="13429" width="11.7265625" style="3" customWidth="1"/>
    <col min="13430" max="13430" width="17.26953125" style="3" customWidth="1"/>
    <col min="13431" max="13431" width="12.7265625" style="3" customWidth="1"/>
    <col min="13432" max="13433" width="12.81640625" style="3" customWidth="1"/>
    <col min="13434" max="13434" width="11.7265625" style="3" customWidth="1"/>
    <col min="13435" max="13435" width="12.453125" style="3" customWidth="1"/>
    <col min="13436" max="13436" width="6" style="3" customWidth="1"/>
    <col min="13437" max="13437" width="9.54296875" style="3" customWidth="1"/>
    <col min="13438" max="13438" width="9.81640625" style="3" customWidth="1"/>
    <col min="13439" max="13439" width="10.1796875" style="3" customWidth="1"/>
    <col min="13440" max="13440" width="18.7265625" style="3" customWidth="1"/>
    <col min="13441" max="13441" width="9.453125" style="3" customWidth="1"/>
    <col min="13442" max="13442" width="11.453125" style="3"/>
    <col min="13443" max="13443" width="10.1796875" style="3" customWidth="1"/>
    <col min="13444" max="13486" width="11.453125" style="3"/>
    <col min="13487" max="13487" width="9.81640625" style="3" customWidth="1"/>
    <col min="13488" max="13488" width="12.26953125" style="3" customWidth="1"/>
    <col min="13489" max="13489" width="5.453125" style="3" customWidth="1"/>
    <col min="13490" max="13490" width="6" style="3" customWidth="1"/>
    <col min="13491" max="13491" width="10.26953125" style="3" customWidth="1"/>
    <col min="13492" max="13492" width="11.81640625" style="3" customWidth="1"/>
    <col min="13493" max="13493" width="13.26953125" style="3" customWidth="1"/>
    <col min="13494" max="13494" width="12.7265625" style="3" customWidth="1"/>
    <col min="13495" max="13495" width="13.1796875" style="3" customWidth="1"/>
    <col min="13496" max="13496" width="8" style="3" customWidth="1"/>
    <col min="13497" max="13497" width="11.453125" style="3"/>
    <col min="13498" max="13498" width="9.54296875" style="3" customWidth="1"/>
    <col min="13499" max="13499" width="10.81640625" style="3" customWidth="1"/>
    <col min="13500" max="13500" width="10" style="3" customWidth="1"/>
    <col min="13501" max="13501" width="8.81640625" style="3" customWidth="1"/>
    <col min="13502" max="13502" width="11.81640625" style="3" customWidth="1"/>
    <col min="13503" max="13503" width="9.26953125" style="3" customWidth="1"/>
    <col min="13504" max="13504" width="11.7265625" style="3" customWidth="1"/>
    <col min="13505" max="13505" width="11.453125" style="3"/>
    <col min="13506" max="13506" width="5" style="3" customWidth="1"/>
    <col min="13507" max="13507" width="6" style="3" customWidth="1"/>
    <col min="13508" max="13508" width="7" style="3" customWidth="1"/>
    <col min="13509" max="13509" width="4" style="3" customWidth="1"/>
    <col min="13510" max="13510" width="4.26953125" style="3" customWidth="1"/>
    <col min="13511" max="13511" width="9.81640625" style="3" customWidth="1"/>
    <col min="13512" max="13683" width="11.453125" style="3"/>
    <col min="13684" max="13684" width="4.453125" style="3" customWidth="1"/>
    <col min="13685" max="13685" width="11.7265625" style="3" customWidth="1"/>
    <col min="13686" max="13686" width="17.26953125" style="3" customWidth="1"/>
    <col min="13687" max="13687" width="12.7265625" style="3" customWidth="1"/>
    <col min="13688" max="13689" width="12.81640625" style="3" customWidth="1"/>
    <col min="13690" max="13690" width="11.7265625" style="3" customWidth="1"/>
    <col min="13691" max="13691" width="12.453125" style="3" customWidth="1"/>
    <col min="13692" max="13692" width="6" style="3" customWidth="1"/>
    <col min="13693" max="13693" width="9.54296875" style="3" customWidth="1"/>
    <col min="13694" max="13694" width="9.81640625" style="3" customWidth="1"/>
    <col min="13695" max="13695" width="10.1796875" style="3" customWidth="1"/>
    <col min="13696" max="13696" width="18.7265625" style="3" customWidth="1"/>
    <col min="13697" max="13697" width="9.453125" style="3" customWidth="1"/>
    <col min="13698" max="13698" width="11.453125" style="3"/>
    <col min="13699" max="13699" width="10.1796875" style="3" customWidth="1"/>
    <col min="13700" max="13742" width="11.453125" style="3"/>
    <col min="13743" max="13743" width="9.81640625" style="3" customWidth="1"/>
    <col min="13744" max="13744" width="12.26953125" style="3" customWidth="1"/>
    <col min="13745" max="13745" width="5.453125" style="3" customWidth="1"/>
    <col min="13746" max="13746" width="6" style="3" customWidth="1"/>
    <col min="13747" max="13747" width="10.26953125" style="3" customWidth="1"/>
    <col min="13748" max="13748" width="11.81640625" style="3" customWidth="1"/>
    <col min="13749" max="13749" width="13.26953125" style="3" customWidth="1"/>
    <col min="13750" max="13750" width="12.7265625" style="3" customWidth="1"/>
    <col min="13751" max="13751" width="13.1796875" style="3" customWidth="1"/>
    <col min="13752" max="13752" width="8" style="3" customWidth="1"/>
    <col min="13753" max="13753" width="11.453125" style="3"/>
    <col min="13754" max="13754" width="9.54296875" style="3" customWidth="1"/>
    <col min="13755" max="13755" width="10.81640625" style="3" customWidth="1"/>
    <col min="13756" max="13756" width="10" style="3" customWidth="1"/>
    <col min="13757" max="13757" width="8.81640625" style="3" customWidth="1"/>
    <col min="13758" max="13758" width="11.81640625" style="3" customWidth="1"/>
    <col min="13759" max="13759" width="9.26953125" style="3" customWidth="1"/>
    <col min="13760" max="13760" width="11.7265625" style="3" customWidth="1"/>
    <col min="13761" max="13761" width="11.453125" style="3"/>
    <col min="13762" max="13762" width="5" style="3" customWidth="1"/>
    <col min="13763" max="13763" width="6" style="3" customWidth="1"/>
    <col min="13764" max="13764" width="7" style="3" customWidth="1"/>
    <col min="13765" max="13765" width="4" style="3" customWidth="1"/>
    <col min="13766" max="13766" width="4.26953125" style="3" customWidth="1"/>
    <col min="13767" max="13767" width="9.81640625" style="3" customWidth="1"/>
    <col min="13768" max="13939" width="11.453125" style="3"/>
    <col min="13940" max="13940" width="4.453125" style="3" customWidth="1"/>
    <col min="13941" max="13941" width="11.7265625" style="3" customWidth="1"/>
    <col min="13942" max="13942" width="17.26953125" style="3" customWidth="1"/>
    <col min="13943" max="13943" width="12.7265625" style="3" customWidth="1"/>
    <col min="13944" max="13945" width="12.81640625" style="3" customWidth="1"/>
    <col min="13946" max="13946" width="11.7265625" style="3" customWidth="1"/>
    <col min="13947" max="13947" width="12.453125" style="3" customWidth="1"/>
    <col min="13948" max="13948" width="6" style="3" customWidth="1"/>
    <col min="13949" max="13949" width="9.54296875" style="3" customWidth="1"/>
    <col min="13950" max="13950" width="9.81640625" style="3" customWidth="1"/>
    <col min="13951" max="13951" width="10.1796875" style="3" customWidth="1"/>
    <col min="13952" max="13952" width="18.7265625" style="3" customWidth="1"/>
    <col min="13953" max="13953" width="9.453125" style="3" customWidth="1"/>
    <col min="13954" max="13954" width="11.453125" style="3"/>
    <col min="13955" max="13955" width="10.1796875" style="3" customWidth="1"/>
    <col min="13956" max="13998" width="11.453125" style="3"/>
    <col min="13999" max="13999" width="9.81640625" style="3" customWidth="1"/>
    <col min="14000" max="14000" width="12.26953125" style="3" customWidth="1"/>
    <col min="14001" max="14001" width="5.453125" style="3" customWidth="1"/>
    <col min="14002" max="14002" width="6" style="3" customWidth="1"/>
    <col min="14003" max="14003" width="10.26953125" style="3" customWidth="1"/>
    <col min="14004" max="14004" width="11.81640625" style="3" customWidth="1"/>
    <col min="14005" max="14005" width="13.26953125" style="3" customWidth="1"/>
    <col min="14006" max="14006" width="12.7265625" style="3" customWidth="1"/>
    <col min="14007" max="14007" width="13.1796875" style="3" customWidth="1"/>
    <col min="14008" max="14008" width="8" style="3" customWidth="1"/>
    <col min="14009" max="14009" width="11.453125" style="3"/>
    <col min="14010" max="14010" width="9.54296875" style="3" customWidth="1"/>
    <col min="14011" max="14011" width="10.81640625" style="3" customWidth="1"/>
    <col min="14012" max="14012" width="10" style="3" customWidth="1"/>
    <col min="14013" max="14013" width="8.81640625" style="3" customWidth="1"/>
    <col min="14014" max="14014" width="11.81640625" style="3" customWidth="1"/>
    <col min="14015" max="14015" width="9.26953125" style="3" customWidth="1"/>
    <col min="14016" max="14016" width="11.7265625" style="3" customWidth="1"/>
    <col min="14017" max="14017" width="11.453125" style="3"/>
    <col min="14018" max="14018" width="5" style="3" customWidth="1"/>
    <col min="14019" max="14019" width="6" style="3" customWidth="1"/>
    <col min="14020" max="14020" width="7" style="3" customWidth="1"/>
    <col min="14021" max="14021" width="4" style="3" customWidth="1"/>
    <col min="14022" max="14022" width="4.26953125" style="3" customWidth="1"/>
    <col min="14023" max="14023" width="9.81640625" style="3" customWidth="1"/>
    <col min="14024" max="14195" width="11.453125" style="3"/>
    <col min="14196" max="14196" width="4.453125" style="3" customWidth="1"/>
    <col min="14197" max="14197" width="11.7265625" style="3" customWidth="1"/>
    <col min="14198" max="14198" width="17.26953125" style="3" customWidth="1"/>
    <col min="14199" max="14199" width="12.7265625" style="3" customWidth="1"/>
    <col min="14200" max="14201" width="12.81640625" style="3" customWidth="1"/>
    <col min="14202" max="14202" width="11.7265625" style="3" customWidth="1"/>
    <col min="14203" max="14203" width="12.453125" style="3" customWidth="1"/>
    <col min="14204" max="14204" width="6" style="3" customWidth="1"/>
    <col min="14205" max="14205" width="9.54296875" style="3" customWidth="1"/>
    <col min="14206" max="14206" width="9.81640625" style="3" customWidth="1"/>
    <col min="14207" max="14207" width="10.1796875" style="3" customWidth="1"/>
    <col min="14208" max="14208" width="18.7265625" style="3" customWidth="1"/>
    <col min="14209" max="14209" width="9.453125" style="3" customWidth="1"/>
    <col min="14210" max="14210" width="11.453125" style="3"/>
    <col min="14211" max="14211" width="10.1796875" style="3" customWidth="1"/>
    <col min="14212" max="14254" width="11.453125" style="3"/>
    <col min="14255" max="14255" width="9.81640625" style="3" customWidth="1"/>
    <col min="14256" max="14256" width="12.26953125" style="3" customWidth="1"/>
    <col min="14257" max="14257" width="5.453125" style="3" customWidth="1"/>
    <col min="14258" max="14258" width="6" style="3" customWidth="1"/>
    <col min="14259" max="14259" width="10.26953125" style="3" customWidth="1"/>
    <col min="14260" max="14260" width="11.81640625" style="3" customWidth="1"/>
    <col min="14261" max="14261" width="13.26953125" style="3" customWidth="1"/>
    <col min="14262" max="14262" width="12.7265625" style="3" customWidth="1"/>
    <col min="14263" max="14263" width="13.1796875" style="3" customWidth="1"/>
    <col min="14264" max="14264" width="8" style="3" customWidth="1"/>
    <col min="14265" max="14265" width="11.453125" style="3"/>
    <col min="14266" max="14266" width="9.54296875" style="3" customWidth="1"/>
    <col min="14267" max="14267" width="10.81640625" style="3" customWidth="1"/>
    <col min="14268" max="14268" width="10" style="3" customWidth="1"/>
    <col min="14269" max="14269" width="8.81640625" style="3" customWidth="1"/>
    <col min="14270" max="14270" width="11.81640625" style="3" customWidth="1"/>
    <col min="14271" max="14271" width="9.26953125" style="3" customWidth="1"/>
    <col min="14272" max="14272" width="11.7265625" style="3" customWidth="1"/>
    <col min="14273" max="14273" width="11.453125" style="3"/>
    <col min="14274" max="14274" width="5" style="3" customWidth="1"/>
    <col min="14275" max="14275" width="6" style="3" customWidth="1"/>
    <col min="14276" max="14276" width="7" style="3" customWidth="1"/>
    <col min="14277" max="14277" width="4" style="3" customWidth="1"/>
    <col min="14278" max="14278" width="4.26953125" style="3" customWidth="1"/>
    <col min="14279" max="14279" width="9.81640625" style="3" customWidth="1"/>
    <col min="14280" max="14451" width="11.453125" style="3"/>
    <col min="14452" max="14452" width="4.453125" style="3" customWidth="1"/>
    <col min="14453" max="14453" width="11.7265625" style="3" customWidth="1"/>
    <col min="14454" max="14454" width="17.26953125" style="3" customWidth="1"/>
    <col min="14455" max="14455" width="12.7265625" style="3" customWidth="1"/>
    <col min="14456" max="14457" width="12.81640625" style="3" customWidth="1"/>
    <col min="14458" max="14458" width="11.7265625" style="3" customWidth="1"/>
    <col min="14459" max="14459" width="12.453125" style="3" customWidth="1"/>
    <col min="14460" max="14460" width="6" style="3" customWidth="1"/>
    <col min="14461" max="14461" width="9.54296875" style="3" customWidth="1"/>
    <col min="14462" max="14462" width="9.81640625" style="3" customWidth="1"/>
    <col min="14463" max="14463" width="10.1796875" style="3" customWidth="1"/>
    <col min="14464" max="14464" width="18.7265625" style="3" customWidth="1"/>
    <col min="14465" max="14465" width="9.453125" style="3" customWidth="1"/>
    <col min="14466" max="14466" width="11.453125" style="3"/>
    <col min="14467" max="14467" width="10.1796875" style="3" customWidth="1"/>
    <col min="14468" max="14510" width="11.453125" style="3"/>
    <col min="14511" max="14511" width="9.81640625" style="3" customWidth="1"/>
    <col min="14512" max="14512" width="12.26953125" style="3" customWidth="1"/>
    <col min="14513" max="14513" width="5.453125" style="3" customWidth="1"/>
    <col min="14514" max="14514" width="6" style="3" customWidth="1"/>
    <col min="14515" max="14515" width="10.26953125" style="3" customWidth="1"/>
    <col min="14516" max="14516" width="11.81640625" style="3" customWidth="1"/>
    <col min="14517" max="14517" width="13.26953125" style="3" customWidth="1"/>
    <col min="14518" max="14518" width="12.7265625" style="3" customWidth="1"/>
    <col min="14519" max="14519" width="13.1796875" style="3" customWidth="1"/>
    <col min="14520" max="14520" width="8" style="3" customWidth="1"/>
    <col min="14521" max="14521" width="11.453125" style="3"/>
    <col min="14522" max="14522" width="9.54296875" style="3" customWidth="1"/>
    <col min="14523" max="14523" width="10.81640625" style="3" customWidth="1"/>
    <col min="14524" max="14524" width="10" style="3" customWidth="1"/>
    <col min="14525" max="14525" width="8.81640625" style="3" customWidth="1"/>
    <col min="14526" max="14526" width="11.81640625" style="3" customWidth="1"/>
    <col min="14527" max="14527" width="9.26953125" style="3" customWidth="1"/>
    <col min="14528" max="14528" width="11.7265625" style="3" customWidth="1"/>
    <col min="14529" max="14529" width="11.453125" style="3"/>
    <col min="14530" max="14530" width="5" style="3" customWidth="1"/>
    <col min="14531" max="14531" width="6" style="3" customWidth="1"/>
    <col min="14532" max="14532" width="7" style="3" customWidth="1"/>
    <col min="14533" max="14533" width="4" style="3" customWidth="1"/>
    <col min="14534" max="14534" width="4.26953125" style="3" customWidth="1"/>
    <col min="14535" max="14535" width="9.81640625" style="3" customWidth="1"/>
    <col min="14536" max="14707" width="11.453125" style="3"/>
    <col min="14708" max="14708" width="4.453125" style="3" customWidth="1"/>
    <col min="14709" max="14709" width="11.7265625" style="3" customWidth="1"/>
    <col min="14710" max="14710" width="17.26953125" style="3" customWidth="1"/>
    <col min="14711" max="14711" width="12.7265625" style="3" customWidth="1"/>
    <col min="14712" max="14713" width="12.81640625" style="3" customWidth="1"/>
    <col min="14714" max="14714" width="11.7265625" style="3" customWidth="1"/>
    <col min="14715" max="14715" width="12.453125" style="3" customWidth="1"/>
    <col min="14716" max="14716" width="6" style="3" customWidth="1"/>
    <col min="14717" max="14717" width="9.54296875" style="3" customWidth="1"/>
    <col min="14718" max="14718" width="9.81640625" style="3" customWidth="1"/>
    <col min="14719" max="14719" width="10.1796875" style="3" customWidth="1"/>
    <col min="14720" max="14720" width="18.7265625" style="3" customWidth="1"/>
    <col min="14721" max="14721" width="9.453125" style="3" customWidth="1"/>
    <col min="14722" max="14722" width="11.453125" style="3"/>
    <col min="14723" max="14723" width="10.1796875" style="3" customWidth="1"/>
    <col min="14724" max="14766" width="11.453125" style="3"/>
    <col min="14767" max="14767" width="9.81640625" style="3" customWidth="1"/>
    <col min="14768" max="14768" width="12.26953125" style="3" customWidth="1"/>
    <col min="14769" max="14769" width="5.453125" style="3" customWidth="1"/>
    <col min="14770" max="14770" width="6" style="3" customWidth="1"/>
    <col min="14771" max="14771" width="10.26953125" style="3" customWidth="1"/>
    <col min="14772" max="14772" width="11.81640625" style="3" customWidth="1"/>
    <col min="14773" max="14773" width="13.26953125" style="3" customWidth="1"/>
    <col min="14774" max="14774" width="12.7265625" style="3" customWidth="1"/>
    <col min="14775" max="14775" width="13.1796875" style="3" customWidth="1"/>
    <col min="14776" max="14776" width="8" style="3" customWidth="1"/>
    <col min="14777" max="14777" width="11.453125" style="3"/>
    <col min="14778" max="14778" width="9.54296875" style="3" customWidth="1"/>
    <col min="14779" max="14779" width="10.81640625" style="3" customWidth="1"/>
    <col min="14780" max="14780" width="10" style="3" customWidth="1"/>
    <col min="14781" max="14781" width="8.81640625" style="3" customWidth="1"/>
    <col min="14782" max="14782" width="11.81640625" style="3" customWidth="1"/>
    <col min="14783" max="14783" width="9.26953125" style="3" customWidth="1"/>
    <col min="14784" max="14784" width="11.7265625" style="3" customWidth="1"/>
    <col min="14785" max="14785" width="11.453125" style="3"/>
    <col min="14786" max="14786" width="5" style="3" customWidth="1"/>
    <col min="14787" max="14787" width="6" style="3" customWidth="1"/>
    <col min="14788" max="14788" width="7" style="3" customWidth="1"/>
    <col min="14789" max="14789" width="4" style="3" customWidth="1"/>
    <col min="14790" max="14790" width="4.26953125" style="3" customWidth="1"/>
    <col min="14791" max="14791" width="9.81640625" style="3" customWidth="1"/>
    <col min="14792" max="14963" width="11.453125" style="3"/>
    <col min="14964" max="14964" width="4.453125" style="3" customWidth="1"/>
    <col min="14965" max="14965" width="11.7265625" style="3" customWidth="1"/>
    <col min="14966" max="14966" width="17.26953125" style="3" customWidth="1"/>
    <col min="14967" max="14967" width="12.7265625" style="3" customWidth="1"/>
    <col min="14968" max="14969" width="12.81640625" style="3" customWidth="1"/>
    <col min="14970" max="14970" width="11.7265625" style="3" customWidth="1"/>
    <col min="14971" max="14971" width="12.453125" style="3" customWidth="1"/>
    <col min="14972" max="14972" width="6" style="3" customWidth="1"/>
    <col min="14973" max="14973" width="9.54296875" style="3" customWidth="1"/>
    <col min="14974" max="14974" width="9.81640625" style="3" customWidth="1"/>
    <col min="14975" max="14975" width="10.1796875" style="3" customWidth="1"/>
    <col min="14976" max="14976" width="18.7265625" style="3" customWidth="1"/>
    <col min="14977" max="14977" width="9.453125" style="3" customWidth="1"/>
    <col min="14978" max="14978" width="11.453125" style="3"/>
    <col min="14979" max="14979" width="10.1796875" style="3" customWidth="1"/>
    <col min="14980" max="15022" width="11.453125" style="3"/>
    <col min="15023" max="15023" width="9.81640625" style="3" customWidth="1"/>
    <col min="15024" max="15024" width="12.26953125" style="3" customWidth="1"/>
    <col min="15025" max="15025" width="5.453125" style="3" customWidth="1"/>
    <col min="15026" max="15026" width="6" style="3" customWidth="1"/>
    <col min="15027" max="15027" width="10.26953125" style="3" customWidth="1"/>
    <col min="15028" max="15028" width="11.81640625" style="3" customWidth="1"/>
    <col min="15029" max="15029" width="13.26953125" style="3" customWidth="1"/>
    <col min="15030" max="15030" width="12.7265625" style="3" customWidth="1"/>
    <col min="15031" max="15031" width="13.1796875" style="3" customWidth="1"/>
    <col min="15032" max="15032" width="8" style="3" customWidth="1"/>
    <col min="15033" max="15033" width="11.453125" style="3"/>
    <col min="15034" max="15034" width="9.54296875" style="3" customWidth="1"/>
    <col min="15035" max="15035" width="10.81640625" style="3" customWidth="1"/>
    <col min="15036" max="15036" width="10" style="3" customWidth="1"/>
    <col min="15037" max="15037" width="8.81640625" style="3" customWidth="1"/>
    <col min="15038" max="15038" width="11.81640625" style="3" customWidth="1"/>
    <col min="15039" max="15039" width="9.26953125" style="3" customWidth="1"/>
    <col min="15040" max="15040" width="11.7265625" style="3" customWidth="1"/>
    <col min="15041" max="15041" width="11.453125" style="3"/>
    <col min="15042" max="15042" width="5" style="3" customWidth="1"/>
    <col min="15043" max="15043" width="6" style="3" customWidth="1"/>
    <col min="15044" max="15044" width="7" style="3" customWidth="1"/>
    <col min="15045" max="15045" width="4" style="3" customWidth="1"/>
    <col min="15046" max="15046" width="4.26953125" style="3" customWidth="1"/>
    <col min="15047" max="15047" width="9.81640625" style="3" customWidth="1"/>
    <col min="15048" max="15219" width="11.453125" style="3"/>
    <col min="15220" max="15220" width="4.453125" style="3" customWidth="1"/>
    <col min="15221" max="15221" width="11.7265625" style="3" customWidth="1"/>
    <col min="15222" max="15222" width="17.26953125" style="3" customWidth="1"/>
    <col min="15223" max="15223" width="12.7265625" style="3" customWidth="1"/>
    <col min="15224" max="15225" width="12.81640625" style="3" customWidth="1"/>
    <col min="15226" max="15226" width="11.7265625" style="3" customWidth="1"/>
    <col min="15227" max="15227" width="12.453125" style="3" customWidth="1"/>
    <col min="15228" max="15228" width="6" style="3" customWidth="1"/>
    <col min="15229" max="15229" width="9.54296875" style="3" customWidth="1"/>
    <col min="15230" max="15230" width="9.81640625" style="3" customWidth="1"/>
    <col min="15231" max="15231" width="10.1796875" style="3" customWidth="1"/>
    <col min="15232" max="15232" width="18.7265625" style="3" customWidth="1"/>
    <col min="15233" max="15233" width="9.453125" style="3" customWidth="1"/>
    <col min="15234" max="15234" width="11.453125" style="3"/>
    <col min="15235" max="15235" width="10.1796875" style="3" customWidth="1"/>
    <col min="15236" max="15278" width="11.453125" style="3"/>
    <col min="15279" max="15279" width="9.81640625" style="3" customWidth="1"/>
    <col min="15280" max="15280" width="12.26953125" style="3" customWidth="1"/>
    <col min="15281" max="15281" width="5.453125" style="3" customWidth="1"/>
    <col min="15282" max="15282" width="6" style="3" customWidth="1"/>
    <col min="15283" max="15283" width="10.26953125" style="3" customWidth="1"/>
    <col min="15284" max="15284" width="11.81640625" style="3" customWidth="1"/>
    <col min="15285" max="15285" width="13.26953125" style="3" customWidth="1"/>
    <col min="15286" max="15286" width="12.7265625" style="3" customWidth="1"/>
    <col min="15287" max="15287" width="13.1796875" style="3" customWidth="1"/>
    <col min="15288" max="15288" width="8" style="3" customWidth="1"/>
    <col min="15289" max="15289" width="11.453125" style="3"/>
    <col min="15290" max="15290" width="9.54296875" style="3" customWidth="1"/>
    <col min="15291" max="15291" width="10.81640625" style="3" customWidth="1"/>
    <col min="15292" max="15292" width="10" style="3" customWidth="1"/>
    <col min="15293" max="15293" width="8.81640625" style="3" customWidth="1"/>
    <col min="15294" max="15294" width="11.81640625" style="3" customWidth="1"/>
    <col min="15295" max="15295" width="9.26953125" style="3" customWidth="1"/>
    <col min="15296" max="15296" width="11.7265625" style="3" customWidth="1"/>
    <col min="15297" max="15297" width="11.453125" style="3"/>
    <col min="15298" max="15298" width="5" style="3" customWidth="1"/>
    <col min="15299" max="15299" width="6" style="3" customWidth="1"/>
    <col min="15300" max="15300" width="7" style="3" customWidth="1"/>
    <col min="15301" max="15301" width="4" style="3" customWidth="1"/>
    <col min="15302" max="15302" width="4.26953125" style="3" customWidth="1"/>
    <col min="15303" max="15303" width="9.81640625" style="3" customWidth="1"/>
    <col min="15304" max="15475" width="11.453125" style="3"/>
    <col min="15476" max="15476" width="4.453125" style="3" customWidth="1"/>
    <col min="15477" max="15477" width="11.7265625" style="3" customWidth="1"/>
    <col min="15478" max="15478" width="17.26953125" style="3" customWidth="1"/>
    <col min="15479" max="15479" width="12.7265625" style="3" customWidth="1"/>
    <col min="15480" max="15481" width="12.81640625" style="3" customWidth="1"/>
    <col min="15482" max="15482" width="11.7265625" style="3" customWidth="1"/>
    <col min="15483" max="15483" width="12.453125" style="3" customWidth="1"/>
    <col min="15484" max="15484" width="6" style="3" customWidth="1"/>
    <col min="15485" max="15485" width="9.54296875" style="3" customWidth="1"/>
    <col min="15486" max="15486" width="9.81640625" style="3" customWidth="1"/>
    <col min="15487" max="15487" width="10.1796875" style="3" customWidth="1"/>
    <col min="15488" max="15488" width="18.7265625" style="3" customWidth="1"/>
    <col min="15489" max="15489" width="9.453125" style="3" customWidth="1"/>
    <col min="15490" max="15490" width="11.453125" style="3"/>
    <col min="15491" max="15491" width="10.1796875" style="3" customWidth="1"/>
    <col min="15492" max="15534" width="11.453125" style="3"/>
    <col min="15535" max="15535" width="9.81640625" style="3" customWidth="1"/>
    <col min="15536" max="15536" width="12.26953125" style="3" customWidth="1"/>
    <col min="15537" max="15537" width="5.453125" style="3" customWidth="1"/>
    <col min="15538" max="15538" width="6" style="3" customWidth="1"/>
    <col min="15539" max="15539" width="10.26953125" style="3" customWidth="1"/>
    <col min="15540" max="15540" width="11.81640625" style="3" customWidth="1"/>
    <col min="15541" max="15541" width="13.26953125" style="3" customWidth="1"/>
    <col min="15542" max="15542" width="12.7265625" style="3" customWidth="1"/>
    <col min="15543" max="15543" width="13.1796875" style="3" customWidth="1"/>
    <col min="15544" max="15544" width="8" style="3" customWidth="1"/>
    <col min="15545" max="15545" width="11.453125" style="3"/>
    <col min="15546" max="15546" width="9.54296875" style="3" customWidth="1"/>
    <col min="15547" max="15547" width="10.81640625" style="3" customWidth="1"/>
    <col min="15548" max="15548" width="10" style="3" customWidth="1"/>
    <col min="15549" max="15549" width="8.81640625" style="3" customWidth="1"/>
    <col min="15550" max="15550" width="11.81640625" style="3" customWidth="1"/>
    <col min="15551" max="15551" width="9.26953125" style="3" customWidth="1"/>
    <col min="15552" max="15552" width="11.7265625" style="3" customWidth="1"/>
    <col min="15553" max="15553" width="11.453125" style="3"/>
    <col min="15554" max="15554" width="5" style="3" customWidth="1"/>
    <col min="15555" max="15555" width="6" style="3" customWidth="1"/>
    <col min="15556" max="15556" width="7" style="3" customWidth="1"/>
    <col min="15557" max="15557" width="4" style="3" customWidth="1"/>
    <col min="15558" max="15558" width="4.26953125" style="3" customWidth="1"/>
    <col min="15559" max="15559" width="9.81640625" style="3" customWidth="1"/>
    <col min="15560" max="15731" width="11.453125" style="3"/>
    <col min="15732" max="15732" width="4.453125" style="3" customWidth="1"/>
    <col min="15733" max="15733" width="11.7265625" style="3" customWidth="1"/>
    <col min="15734" max="15734" width="17.26953125" style="3" customWidth="1"/>
    <col min="15735" max="15735" width="12.7265625" style="3" customWidth="1"/>
    <col min="15736" max="15737" width="12.81640625" style="3" customWidth="1"/>
    <col min="15738" max="15738" width="11.7265625" style="3" customWidth="1"/>
    <col min="15739" max="15739" width="12.453125" style="3" customWidth="1"/>
    <col min="15740" max="15740" width="6" style="3" customWidth="1"/>
    <col min="15741" max="15741" width="9.54296875" style="3" customWidth="1"/>
    <col min="15742" max="15742" width="9.81640625" style="3" customWidth="1"/>
    <col min="15743" max="15743" width="10.1796875" style="3" customWidth="1"/>
    <col min="15744" max="15744" width="18.7265625" style="3" customWidth="1"/>
    <col min="15745" max="15745" width="9.453125" style="3" customWidth="1"/>
    <col min="15746" max="15746" width="11.453125" style="3"/>
    <col min="15747" max="15747" width="10.1796875" style="3" customWidth="1"/>
    <col min="15748" max="15790" width="11.453125" style="3"/>
    <col min="15791" max="15791" width="9.81640625" style="3" customWidth="1"/>
    <col min="15792" max="15792" width="12.26953125" style="3" customWidth="1"/>
    <col min="15793" max="15793" width="5.453125" style="3" customWidth="1"/>
    <col min="15794" max="15794" width="6" style="3" customWidth="1"/>
    <col min="15795" max="15795" width="10.26953125" style="3" customWidth="1"/>
    <col min="15796" max="15796" width="11.81640625" style="3" customWidth="1"/>
    <col min="15797" max="15797" width="13.26953125" style="3" customWidth="1"/>
    <col min="15798" max="15798" width="12.7265625" style="3" customWidth="1"/>
    <col min="15799" max="15799" width="13.1796875" style="3" customWidth="1"/>
    <col min="15800" max="15800" width="8" style="3" customWidth="1"/>
    <col min="15801" max="15801" width="11.453125" style="3"/>
    <col min="15802" max="15802" width="9.54296875" style="3" customWidth="1"/>
    <col min="15803" max="15803" width="10.81640625" style="3" customWidth="1"/>
    <col min="15804" max="15804" width="10" style="3" customWidth="1"/>
    <col min="15805" max="15805" width="8.81640625" style="3" customWidth="1"/>
    <col min="15806" max="15806" width="11.81640625" style="3" customWidth="1"/>
    <col min="15807" max="15807" width="9.26953125" style="3" customWidth="1"/>
    <col min="15808" max="15808" width="11.7265625" style="3" customWidth="1"/>
    <col min="15809" max="15809" width="11.453125" style="3"/>
    <col min="15810" max="15810" width="5" style="3" customWidth="1"/>
    <col min="15811" max="15811" width="6" style="3" customWidth="1"/>
    <col min="15812" max="15812" width="7" style="3" customWidth="1"/>
    <col min="15813" max="15813" width="4" style="3" customWidth="1"/>
    <col min="15814" max="15814" width="4.26953125" style="3" customWidth="1"/>
    <col min="15815" max="15815" width="9.81640625" style="3" customWidth="1"/>
    <col min="15816" max="15987" width="11.453125" style="3"/>
    <col min="15988" max="15988" width="4.453125" style="3" customWidth="1"/>
    <col min="15989" max="15989" width="11.7265625" style="3" customWidth="1"/>
    <col min="15990" max="15990" width="17.26953125" style="3" customWidth="1"/>
    <col min="15991" max="15991" width="12.7265625" style="3" customWidth="1"/>
    <col min="15992" max="15993" width="12.81640625" style="3" customWidth="1"/>
    <col min="15994" max="15994" width="11.7265625" style="3" customWidth="1"/>
    <col min="15995" max="15995" width="12.453125" style="3" customWidth="1"/>
    <col min="15996" max="15996" width="6" style="3" customWidth="1"/>
    <col min="15997" max="15997" width="9.54296875" style="3" customWidth="1"/>
    <col min="15998" max="15998" width="9.81640625" style="3" customWidth="1"/>
    <col min="15999" max="15999" width="10.1796875" style="3" customWidth="1"/>
    <col min="16000" max="16000" width="18.7265625" style="3" customWidth="1"/>
    <col min="16001" max="16001" width="9.453125" style="3" customWidth="1"/>
    <col min="16002" max="16002" width="11.453125" style="3"/>
    <col min="16003" max="16003" width="10.1796875" style="3" customWidth="1"/>
    <col min="16004" max="16046" width="11.453125" style="3"/>
    <col min="16047" max="16047" width="9.81640625" style="3" customWidth="1"/>
    <col min="16048" max="16048" width="12.26953125" style="3" customWidth="1"/>
    <col min="16049" max="16049" width="5.453125" style="3" customWidth="1"/>
    <col min="16050" max="16050" width="6" style="3" customWidth="1"/>
    <col min="16051" max="16051" width="10.26953125" style="3" customWidth="1"/>
    <col min="16052" max="16052" width="11.81640625" style="3" customWidth="1"/>
    <col min="16053" max="16053" width="13.26953125" style="3" customWidth="1"/>
    <col min="16054" max="16054" width="12.7265625" style="3" customWidth="1"/>
    <col min="16055" max="16055" width="13.1796875" style="3" customWidth="1"/>
    <col min="16056" max="16056" width="8" style="3" customWidth="1"/>
    <col min="16057" max="16057" width="11.453125" style="3"/>
    <col min="16058" max="16058" width="9.54296875" style="3" customWidth="1"/>
    <col min="16059" max="16059" width="10.81640625" style="3" customWidth="1"/>
    <col min="16060" max="16060" width="10" style="3" customWidth="1"/>
    <col min="16061" max="16061" width="8.81640625" style="3" customWidth="1"/>
    <col min="16062" max="16062" width="11.81640625" style="3" customWidth="1"/>
    <col min="16063" max="16063" width="9.26953125" style="3" customWidth="1"/>
    <col min="16064" max="16064" width="11.7265625" style="3" customWidth="1"/>
    <col min="16065" max="16065" width="11.453125" style="3"/>
    <col min="16066" max="16066" width="5" style="3" customWidth="1"/>
    <col min="16067" max="16067" width="6" style="3" customWidth="1"/>
    <col min="16068" max="16068" width="7" style="3" customWidth="1"/>
    <col min="16069" max="16069" width="4" style="3" customWidth="1"/>
    <col min="16070" max="16070" width="4.26953125" style="3" customWidth="1"/>
    <col min="16071" max="16071" width="9.81640625" style="3" customWidth="1"/>
    <col min="16072" max="16243" width="11.453125" style="3"/>
    <col min="16244" max="16244" width="4.453125" style="3" customWidth="1"/>
    <col min="16245" max="16245" width="11.7265625" style="3" customWidth="1"/>
    <col min="16246" max="16246" width="17.26953125" style="3" customWidth="1"/>
    <col min="16247" max="16247" width="12.7265625" style="3" customWidth="1"/>
    <col min="16248" max="16249" width="12.81640625" style="3" customWidth="1"/>
    <col min="16250" max="16250" width="11.7265625" style="3" customWidth="1"/>
    <col min="16251" max="16251" width="12.453125" style="3" customWidth="1"/>
    <col min="16252" max="16252" width="6" style="3" customWidth="1"/>
    <col min="16253" max="16253" width="9.54296875" style="3" customWidth="1"/>
    <col min="16254" max="16254" width="9.81640625" style="3" customWidth="1"/>
    <col min="16255" max="16255" width="10.1796875" style="3" customWidth="1"/>
    <col min="16256" max="16256" width="18.7265625" style="3" customWidth="1"/>
    <col min="16257" max="16257" width="9.453125" style="3" customWidth="1"/>
    <col min="16258" max="16258" width="11.453125" style="3"/>
    <col min="16259" max="16259" width="10.1796875" style="3" customWidth="1"/>
    <col min="16260" max="16384" width="11.453125" style="3"/>
  </cols>
  <sheetData>
    <row r="1" spans="1:28" ht="36.75" customHeight="1">
      <c r="A1" s="5" t="s">
        <v>3</v>
      </c>
      <c r="B1" s="5" t="s">
        <v>4</v>
      </c>
      <c r="C1" s="5" t="s">
        <v>5</v>
      </c>
      <c r="D1" s="5" t="s">
        <v>6</v>
      </c>
      <c r="E1" s="5" t="s">
        <v>7</v>
      </c>
      <c r="F1" s="6" t="s">
        <v>8</v>
      </c>
      <c r="G1" s="6" t="s">
        <v>9</v>
      </c>
      <c r="H1" s="7" t="s">
        <v>10</v>
      </c>
      <c r="I1" s="6" t="s">
        <v>11</v>
      </c>
      <c r="J1" s="6" t="s">
        <v>12</v>
      </c>
      <c r="K1" s="8" t="s">
        <v>13</v>
      </c>
      <c r="L1" s="6" t="s">
        <v>14</v>
      </c>
      <c r="M1" s="5" t="s">
        <v>15</v>
      </c>
      <c r="N1" s="9" t="s">
        <v>16</v>
      </c>
      <c r="O1" s="5" t="s">
        <v>17</v>
      </c>
      <c r="P1" s="5" t="s">
        <v>18</v>
      </c>
      <c r="Q1" s="5" t="s">
        <v>19</v>
      </c>
      <c r="R1" s="5" t="s">
        <v>20</v>
      </c>
      <c r="S1" s="5" t="s">
        <v>21</v>
      </c>
      <c r="T1" s="10" t="s">
        <v>22</v>
      </c>
      <c r="U1" s="5" t="s">
        <v>23</v>
      </c>
      <c r="V1" s="11" t="s">
        <v>24</v>
      </c>
      <c r="W1" s="11" t="s">
        <v>25</v>
      </c>
      <c r="X1" s="6" t="s">
        <v>26</v>
      </c>
      <c r="Y1" s="9" t="s">
        <v>27</v>
      </c>
      <c r="Z1" s="5" t="s">
        <v>28</v>
      </c>
      <c r="AA1" s="12"/>
    </row>
    <row r="2" spans="1:28" s="27" customFormat="1" ht="42">
      <c r="A2" s="13" t="s">
        <v>44</v>
      </c>
      <c r="B2" s="14" t="s">
        <v>30</v>
      </c>
      <c r="C2" s="13" t="s">
        <v>45</v>
      </c>
      <c r="D2" s="15" t="s">
        <v>32</v>
      </c>
      <c r="E2" s="13" t="s">
        <v>58</v>
      </c>
      <c r="F2" s="15" t="s">
        <v>59</v>
      </c>
      <c r="G2" s="13" t="s">
        <v>60</v>
      </c>
      <c r="H2" s="16">
        <v>70566291</v>
      </c>
      <c r="I2" s="16">
        <v>70566291</v>
      </c>
      <c r="J2" s="17">
        <f t="shared" ref="J2:J7" si="0">IF(Q2&gt;I2,I2,Q2)</f>
        <v>70566291</v>
      </c>
      <c r="K2" s="18">
        <f t="shared" ref="K2:K8" si="1">+J2/I2</f>
        <v>1</v>
      </c>
      <c r="L2" s="19" t="s">
        <v>36</v>
      </c>
      <c r="M2" s="20">
        <v>45747</v>
      </c>
      <c r="N2" s="21" t="s">
        <v>64</v>
      </c>
      <c r="O2" s="15" t="s">
        <v>51</v>
      </c>
      <c r="P2" s="14"/>
      <c r="Q2" s="22">
        <v>90905148</v>
      </c>
      <c r="R2" s="14"/>
      <c r="S2" s="14"/>
      <c r="T2" s="32"/>
      <c r="U2" s="14"/>
      <c r="V2" s="14"/>
      <c r="W2" s="23" t="s">
        <v>4016</v>
      </c>
      <c r="X2" s="24">
        <v>1</v>
      </c>
      <c r="Y2" s="24" t="s">
        <v>2451</v>
      </c>
      <c r="Z2" s="25">
        <v>45713</v>
      </c>
    </row>
    <row r="3" spans="1:28" s="27" customFormat="1" ht="42">
      <c r="A3" s="13" t="s">
        <v>44</v>
      </c>
      <c r="B3" s="14" t="s">
        <v>30</v>
      </c>
      <c r="C3" s="13" t="s">
        <v>45</v>
      </c>
      <c r="D3" s="15" t="s">
        <v>32</v>
      </c>
      <c r="E3" s="13" t="s">
        <v>58</v>
      </c>
      <c r="F3" s="15" t="s">
        <v>59</v>
      </c>
      <c r="G3" s="13" t="s">
        <v>60</v>
      </c>
      <c r="H3" s="16">
        <v>88454651</v>
      </c>
      <c r="I3" s="16">
        <v>88454651</v>
      </c>
      <c r="J3" s="17">
        <f t="shared" si="0"/>
        <v>88454651</v>
      </c>
      <c r="K3" s="18">
        <f t="shared" si="1"/>
        <v>1</v>
      </c>
      <c r="L3" s="19" t="s">
        <v>36</v>
      </c>
      <c r="M3" s="20">
        <v>45747</v>
      </c>
      <c r="N3" s="21" t="s">
        <v>2590</v>
      </c>
      <c r="O3" s="15" t="s">
        <v>51</v>
      </c>
      <c r="P3" s="14"/>
      <c r="Q3" s="22">
        <v>100094034</v>
      </c>
      <c r="R3" s="14"/>
      <c r="S3" s="14"/>
      <c r="T3" s="32"/>
      <c r="U3" s="14"/>
      <c r="V3" s="14"/>
      <c r="W3" s="23" t="s">
        <v>4017</v>
      </c>
      <c r="X3" s="24">
        <v>1</v>
      </c>
      <c r="Y3" s="24" t="s">
        <v>2451</v>
      </c>
      <c r="Z3" s="25">
        <v>45731</v>
      </c>
      <c r="AA3" s="707">
        <v>1.3</v>
      </c>
    </row>
    <row r="4" spans="1:28" s="27" customFormat="1" ht="42">
      <c r="A4" s="13" t="s">
        <v>44</v>
      </c>
      <c r="B4" s="14" t="s">
        <v>30</v>
      </c>
      <c r="C4" s="13" t="s">
        <v>45</v>
      </c>
      <c r="D4" s="15" t="s">
        <v>32</v>
      </c>
      <c r="E4" s="13" t="s">
        <v>58</v>
      </c>
      <c r="F4" s="15" t="s">
        <v>59</v>
      </c>
      <c r="G4" s="13" t="s">
        <v>60</v>
      </c>
      <c r="H4" s="16">
        <v>97265957</v>
      </c>
      <c r="I4" s="16">
        <v>97265957</v>
      </c>
      <c r="J4" s="17">
        <f t="shared" si="0"/>
        <v>97265957</v>
      </c>
      <c r="K4" s="18">
        <f t="shared" si="1"/>
        <v>1</v>
      </c>
      <c r="L4" s="19" t="s">
        <v>36</v>
      </c>
      <c r="M4" s="20">
        <v>45747</v>
      </c>
      <c r="N4" s="21" t="s">
        <v>2591</v>
      </c>
      <c r="O4" s="15" t="s">
        <v>51</v>
      </c>
      <c r="P4" s="14"/>
      <c r="Q4" s="22">
        <v>122527376</v>
      </c>
      <c r="R4" s="14"/>
      <c r="S4" s="14"/>
      <c r="T4" s="32"/>
      <c r="U4" s="14"/>
      <c r="V4" s="14"/>
      <c r="W4" s="23" t="s">
        <v>4018</v>
      </c>
      <c r="X4" s="24">
        <v>1</v>
      </c>
      <c r="Y4" s="24" t="s">
        <v>2451</v>
      </c>
      <c r="Z4" s="25">
        <v>45734</v>
      </c>
      <c r="AA4" s="707">
        <v>1.3</v>
      </c>
    </row>
    <row r="5" spans="1:28" s="27" customFormat="1" ht="42">
      <c r="A5" s="13" t="s">
        <v>44</v>
      </c>
      <c r="B5" s="14" t="s">
        <v>30</v>
      </c>
      <c r="C5" s="13" t="s">
        <v>45</v>
      </c>
      <c r="D5" s="15" t="s">
        <v>32</v>
      </c>
      <c r="E5" s="13" t="s">
        <v>58</v>
      </c>
      <c r="F5" s="15" t="s">
        <v>59</v>
      </c>
      <c r="G5" s="13" t="s">
        <v>60</v>
      </c>
      <c r="H5" s="16">
        <v>61010915</v>
      </c>
      <c r="I5" s="16">
        <v>61010915</v>
      </c>
      <c r="J5" s="17">
        <f t="shared" si="0"/>
        <v>61010915</v>
      </c>
      <c r="K5" s="18">
        <f t="shared" si="1"/>
        <v>1</v>
      </c>
      <c r="L5" s="19" t="s">
        <v>36</v>
      </c>
      <c r="M5" s="20">
        <v>45815</v>
      </c>
      <c r="N5" s="21" t="s">
        <v>4020</v>
      </c>
      <c r="O5" s="15" t="s">
        <v>51</v>
      </c>
      <c r="P5" s="14"/>
      <c r="Q5" s="22">
        <v>87158694</v>
      </c>
      <c r="R5" s="14"/>
      <c r="S5" s="14"/>
      <c r="T5" s="32"/>
      <c r="U5" s="14"/>
      <c r="V5" s="14"/>
      <c r="W5" s="23" t="s">
        <v>4019</v>
      </c>
      <c r="X5" s="24">
        <v>1</v>
      </c>
      <c r="Y5" s="24" t="s">
        <v>2451</v>
      </c>
      <c r="Z5" s="25">
        <v>45756</v>
      </c>
      <c r="AA5" s="707">
        <v>1.3</v>
      </c>
    </row>
    <row r="6" spans="1:28" s="27" customFormat="1" ht="42">
      <c r="A6" s="13" t="s">
        <v>44</v>
      </c>
      <c r="B6" s="14" t="s">
        <v>30</v>
      </c>
      <c r="C6" s="13" t="s">
        <v>45</v>
      </c>
      <c r="D6" s="15" t="s">
        <v>32</v>
      </c>
      <c r="E6" s="13" t="s">
        <v>58</v>
      </c>
      <c r="F6" s="15" t="s">
        <v>59</v>
      </c>
      <c r="G6" s="13" t="s">
        <v>60</v>
      </c>
      <c r="H6" s="16">
        <v>44949891</v>
      </c>
      <c r="I6" s="16">
        <v>44949891</v>
      </c>
      <c r="J6" s="17">
        <f t="shared" si="0"/>
        <v>44949891</v>
      </c>
      <c r="K6" s="18">
        <f t="shared" si="1"/>
        <v>1</v>
      </c>
      <c r="L6" s="19" t="s">
        <v>36</v>
      </c>
      <c r="M6" s="20">
        <v>45824</v>
      </c>
      <c r="N6" s="21" t="s">
        <v>4021</v>
      </c>
      <c r="O6" s="15" t="s">
        <v>51</v>
      </c>
      <c r="P6" s="14"/>
      <c r="Q6" s="22">
        <v>53882335</v>
      </c>
      <c r="R6" s="14"/>
      <c r="S6" s="14"/>
      <c r="T6" s="32"/>
      <c r="U6" s="14"/>
      <c r="V6" s="14"/>
      <c r="W6" s="23" t="s">
        <v>4019</v>
      </c>
      <c r="X6" s="24">
        <v>1</v>
      </c>
      <c r="Y6" s="24" t="s">
        <v>2451</v>
      </c>
      <c r="Z6" s="25">
        <v>45756</v>
      </c>
      <c r="AA6" s="707">
        <v>1.3</v>
      </c>
    </row>
    <row r="7" spans="1:28" s="27" customFormat="1" ht="37.5" customHeight="1">
      <c r="A7" s="13" t="s">
        <v>89</v>
      </c>
      <c r="B7" s="14" t="s">
        <v>30</v>
      </c>
      <c r="C7" s="14" t="s">
        <v>4319</v>
      </c>
      <c r="D7" s="15" t="s">
        <v>32</v>
      </c>
      <c r="E7" s="13" t="s">
        <v>53</v>
      </c>
      <c r="F7" s="33" t="s">
        <v>3339</v>
      </c>
      <c r="G7" s="23" t="s">
        <v>4013</v>
      </c>
      <c r="H7" s="85">
        <v>214464090</v>
      </c>
      <c r="I7" s="85">
        <v>214464090</v>
      </c>
      <c r="J7" s="17">
        <f t="shared" si="0"/>
        <v>214464090</v>
      </c>
      <c r="K7" s="18">
        <f t="shared" si="1"/>
        <v>1</v>
      </c>
      <c r="L7" s="19" t="s">
        <v>49</v>
      </c>
      <c r="M7" s="20">
        <v>45725</v>
      </c>
      <c r="N7" s="21" t="s">
        <v>4022</v>
      </c>
      <c r="O7" s="15" t="s">
        <v>51</v>
      </c>
      <c r="P7" s="22"/>
      <c r="Q7" s="675">
        <v>357236617</v>
      </c>
      <c r="R7" s="14"/>
      <c r="S7" s="14"/>
      <c r="T7" s="31" t="s">
        <v>57</v>
      </c>
      <c r="U7" s="14"/>
      <c r="V7" s="13" t="s">
        <v>4023</v>
      </c>
      <c r="W7" s="23" t="s">
        <v>2572</v>
      </c>
      <c r="X7" s="24">
        <v>1</v>
      </c>
      <c r="Y7" s="24" t="s">
        <v>1585</v>
      </c>
      <c r="Z7" s="25">
        <v>45736</v>
      </c>
      <c r="AA7" s="83" t="s">
        <v>2510</v>
      </c>
    </row>
    <row r="8" spans="1:28" s="27" customFormat="1" ht="45" customHeight="1">
      <c r="A8" s="13" t="s">
        <v>89</v>
      </c>
      <c r="B8" s="13" t="s">
        <v>3332</v>
      </c>
      <c r="C8" s="13" t="s">
        <v>3333</v>
      </c>
      <c r="D8" s="15" t="s">
        <v>32</v>
      </c>
      <c r="E8" s="13" t="s">
        <v>187</v>
      </c>
      <c r="F8" s="15" t="s">
        <v>188</v>
      </c>
      <c r="G8" s="13" t="s">
        <v>189</v>
      </c>
      <c r="H8" s="34">
        <v>2570000</v>
      </c>
      <c r="I8" s="34">
        <v>2570000</v>
      </c>
      <c r="J8" s="17">
        <f>IF(Q8+Q9&gt;I8,I8,Q8+Q9)</f>
        <v>2570000</v>
      </c>
      <c r="K8" s="18">
        <f t="shared" si="1"/>
        <v>1</v>
      </c>
      <c r="L8" s="19" t="s">
        <v>3334</v>
      </c>
      <c r="M8" s="20">
        <v>45657</v>
      </c>
      <c r="N8" s="21" t="s">
        <v>3341</v>
      </c>
      <c r="O8" s="15" t="s">
        <v>82</v>
      </c>
      <c r="P8" s="14"/>
      <c r="Q8" s="34">
        <v>8650740</v>
      </c>
      <c r="R8" s="14"/>
      <c r="S8" s="14"/>
      <c r="T8" s="14"/>
      <c r="U8" s="14"/>
      <c r="V8" s="14"/>
      <c r="W8" s="23" t="s">
        <v>3566</v>
      </c>
      <c r="X8" s="24">
        <v>1</v>
      </c>
      <c r="Y8" s="24" t="s">
        <v>1605</v>
      </c>
      <c r="Z8" s="25">
        <v>45674</v>
      </c>
      <c r="AA8" s="83"/>
    </row>
    <row r="9" spans="1:28" s="27" customFormat="1" ht="45" customHeight="1">
      <c r="A9" s="13" t="s">
        <v>89</v>
      </c>
      <c r="B9" s="13" t="s">
        <v>3332</v>
      </c>
      <c r="C9" s="13" t="s">
        <v>3333</v>
      </c>
      <c r="D9" s="15" t="s">
        <v>32</v>
      </c>
      <c r="E9" s="13" t="s">
        <v>187</v>
      </c>
      <c r="F9" s="15" t="s">
        <v>188</v>
      </c>
      <c r="G9" s="13" t="s">
        <v>189</v>
      </c>
      <c r="H9" s="34"/>
      <c r="I9" s="34"/>
      <c r="J9" s="17"/>
      <c r="K9" s="35"/>
      <c r="L9" s="19" t="s">
        <v>3335</v>
      </c>
      <c r="M9" s="20">
        <v>45657</v>
      </c>
      <c r="N9" s="21" t="s">
        <v>3342</v>
      </c>
      <c r="O9" s="15" t="s">
        <v>82</v>
      </c>
      <c r="P9" s="14"/>
      <c r="Q9" s="34">
        <v>8600000</v>
      </c>
      <c r="R9" s="14"/>
      <c r="S9" s="14"/>
      <c r="T9" s="14"/>
      <c r="U9" s="14"/>
      <c r="V9" s="14"/>
      <c r="W9" s="23" t="s">
        <v>3566</v>
      </c>
      <c r="X9" s="24">
        <v>1</v>
      </c>
      <c r="Y9" s="24" t="s">
        <v>1605</v>
      </c>
      <c r="Z9" s="25">
        <v>45674</v>
      </c>
      <c r="AA9" s="83"/>
    </row>
    <row r="10" spans="1:28" s="27" customFormat="1" ht="59.25" customHeight="1">
      <c r="A10" s="13" t="s">
        <v>44</v>
      </c>
      <c r="B10" s="13" t="s">
        <v>71</v>
      </c>
      <c r="C10" s="13" t="s">
        <v>72</v>
      </c>
      <c r="D10" s="15" t="s">
        <v>32</v>
      </c>
      <c r="E10" s="13" t="s">
        <v>73</v>
      </c>
      <c r="F10" s="15" t="s">
        <v>74</v>
      </c>
      <c r="G10" s="33" t="s">
        <v>75</v>
      </c>
      <c r="H10" s="34">
        <v>259371104</v>
      </c>
      <c r="I10" s="34">
        <v>238090229</v>
      </c>
      <c r="J10" s="17">
        <f t="shared" ref="J10:J24" si="2">IF(Q10&gt;I10,I10,Q10)</f>
        <v>214281206.09999999</v>
      </c>
      <c r="K10" s="35">
        <v>0.9</v>
      </c>
      <c r="L10" s="19" t="s">
        <v>76</v>
      </c>
      <c r="M10" s="20">
        <v>45626</v>
      </c>
      <c r="N10" s="21" t="s">
        <v>77</v>
      </c>
      <c r="O10" s="15" t="s">
        <v>51</v>
      </c>
      <c r="P10" s="14"/>
      <c r="Q10" s="34">
        <f t="shared" ref="Q10:Q23" si="3">+I10*K10</f>
        <v>214281206.09999999</v>
      </c>
      <c r="R10" s="14"/>
      <c r="S10" s="14"/>
      <c r="T10" s="14"/>
      <c r="U10" s="14"/>
      <c r="V10" s="14"/>
      <c r="W10" s="23" t="s">
        <v>4024</v>
      </c>
      <c r="X10" s="24">
        <v>1</v>
      </c>
      <c r="Y10" s="24" t="s">
        <v>78</v>
      </c>
      <c r="Z10" s="25">
        <v>45705</v>
      </c>
      <c r="AA10" s="83"/>
    </row>
    <row r="11" spans="1:28" s="27" customFormat="1" ht="57.75" customHeight="1">
      <c r="A11" s="13" t="s">
        <v>44</v>
      </c>
      <c r="B11" s="13" t="s">
        <v>71</v>
      </c>
      <c r="C11" s="13" t="s">
        <v>72</v>
      </c>
      <c r="D11" s="15" t="s">
        <v>32</v>
      </c>
      <c r="E11" s="13" t="s">
        <v>79</v>
      </c>
      <c r="F11" s="15" t="s">
        <v>80</v>
      </c>
      <c r="G11" s="33" t="s">
        <v>81</v>
      </c>
      <c r="H11" s="34">
        <v>213150454</v>
      </c>
      <c r="I11" s="34">
        <v>213150454</v>
      </c>
      <c r="J11" s="17">
        <f t="shared" si="2"/>
        <v>191835408.59999999</v>
      </c>
      <c r="K11" s="35">
        <v>0.9</v>
      </c>
      <c r="L11" s="19" t="s">
        <v>76</v>
      </c>
      <c r="M11" s="20">
        <v>46111</v>
      </c>
      <c r="N11" s="21" t="s">
        <v>77</v>
      </c>
      <c r="O11" s="15" t="s">
        <v>82</v>
      </c>
      <c r="P11" s="14"/>
      <c r="Q11" s="34">
        <f t="shared" si="3"/>
        <v>191835408.59999999</v>
      </c>
      <c r="R11" s="14"/>
      <c r="S11" s="14"/>
      <c r="U11" s="14"/>
      <c r="W11" s="13" t="s">
        <v>4025</v>
      </c>
      <c r="X11" s="24">
        <v>1</v>
      </c>
      <c r="Y11" s="24" t="s">
        <v>78</v>
      </c>
      <c r="Z11" s="25">
        <v>45694</v>
      </c>
      <c r="AA11" s="83"/>
    </row>
    <row r="12" spans="1:28" s="27" customFormat="1" ht="42">
      <c r="A12" s="13" t="s">
        <v>89</v>
      </c>
      <c r="B12" s="13" t="s">
        <v>90</v>
      </c>
      <c r="C12" s="13" t="s">
        <v>91</v>
      </c>
      <c r="D12" s="15" t="s">
        <v>32</v>
      </c>
      <c r="E12" s="13" t="s">
        <v>92</v>
      </c>
      <c r="F12" s="261" t="s">
        <v>93</v>
      </c>
      <c r="G12" s="36" t="s">
        <v>94</v>
      </c>
      <c r="H12" s="34">
        <v>710380070</v>
      </c>
      <c r="I12" s="34">
        <v>505272604</v>
      </c>
      <c r="J12" s="17">
        <f t="shared" si="2"/>
        <v>429481713.39999998</v>
      </c>
      <c r="K12" s="37">
        <v>0.85</v>
      </c>
      <c r="L12" s="38" t="s">
        <v>95</v>
      </c>
      <c r="M12" s="164">
        <v>45869</v>
      </c>
      <c r="N12" s="13" t="s">
        <v>2594</v>
      </c>
      <c r="O12" s="15" t="s">
        <v>51</v>
      </c>
      <c r="P12" s="13"/>
      <c r="Q12" s="34">
        <f t="shared" si="3"/>
        <v>429481713.39999998</v>
      </c>
      <c r="R12" s="40"/>
      <c r="S12" s="14"/>
      <c r="T12" s="164"/>
      <c r="U12" s="14"/>
      <c r="V12" s="14" t="s">
        <v>3313</v>
      </c>
      <c r="W12" s="23" t="s">
        <v>96</v>
      </c>
      <c r="X12" s="24">
        <v>1</v>
      </c>
      <c r="Y12" s="38" t="s">
        <v>2894</v>
      </c>
      <c r="Z12" s="41">
        <v>45751</v>
      </c>
      <c r="AA12" s="83"/>
    </row>
    <row r="13" spans="1:28" s="27" customFormat="1" ht="41.25" customHeight="1">
      <c r="A13" s="13" t="s">
        <v>29</v>
      </c>
      <c r="B13" s="13" t="s">
        <v>98</v>
      </c>
      <c r="C13" s="13" t="s">
        <v>105</v>
      </c>
      <c r="D13" s="15" t="s">
        <v>32</v>
      </c>
      <c r="E13" s="13" t="s">
        <v>106</v>
      </c>
      <c r="F13" s="15" t="s">
        <v>107</v>
      </c>
      <c r="G13" s="13" t="s">
        <v>108</v>
      </c>
      <c r="H13" s="16">
        <v>1001507568</v>
      </c>
      <c r="I13" s="16">
        <v>900773845</v>
      </c>
      <c r="J13" s="17">
        <f t="shared" si="2"/>
        <v>720619076</v>
      </c>
      <c r="K13" s="37">
        <v>0.8</v>
      </c>
      <c r="L13" s="23" t="s">
        <v>103</v>
      </c>
      <c r="M13" s="42">
        <v>45792</v>
      </c>
      <c r="N13" s="13" t="s">
        <v>109</v>
      </c>
      <c r="O13" s="15" t="s">
        <v>51</v>
      </c>
      <c r="P13" s="13"/>
      <c r="Q13" s="34">
        <f t="shared" si="3"/>
        <v>720619076</v>
      </c>
      <c r="R13" s="40"/>
      <c r="S13" s="14"/>
      <c r="T13" s="14"/>
      <c r="U13" s="14"/>
      <c r="V13" s="14" t="s">
        <v>4026</v>
      </c>
      <c r="W13" s="23" t="s">
        <v>3314</v>
      </c>
      <c r="X13" s="24">
        <v>1</v>
      </c>
      <c r="Y13" s="38" t="s">
        <v>39</v>
      </c>
      <c r="Z13" s="44">
        <v>45756</v>
      </c>
      <c r="AA13" s="83"/>
    </row>
    <row r="14" spans="1:28" s="27" customFormat="1" ht="40.5" customHeight="1">
      <c r="A14" s="13" t="s">
        <v>29</v>
      </c>
      <c r="B14" s="13" t="s">
        <v>98</v>
      </c>
      <c r="C14" s="13" t="s">
        <v>105</v>
      </c>
      <c r="D14" s="15" t="s">
        <v>32</v>
      </c>
      <c r="E14" s="13" t="s">
        <v>118</v>
      </c>
      <c r="F14" s="15" t="s">
        <v>119</v>
      </c>
      <c r="G14" s="13" t="s">
        <v>2524</v>
      </c>
      <c r="H14" s="16">
        <v>1098373562</v>
      </c>
      <c r="I14" s="16">
        <v>1098373562</v>
      </c>
      <c r="J14" s="17">
        <f t="shared" si="2"/>
        <v>878698849.60000002</v>
      </c>
      <c r="K14" s="37">
        <v>0.8</v>
      </c>
      <c r="L14" s="23" t="s">
        <v>103</v>
      </c>
      <c r="M14" s="41">
        <v>45792</v>
      </c>
      <c r="N14" s="13" t="s">
        <v>109</v>
      </c>
      <c r="O14" s="15" t="s">
        <v>51</v>
      </c>
      <c r="P14" s="13"/>
      <c r="Q14" s="34">
        <f t="shared" si="3"/>
        <v>878698849.60000002</v>
      </c>
      <c r="R14" s="40"/>
      <c r="S14" s="14"/>
      <c r="T14" s="14"/>
      <c r="U14" s="14"/>
      <c r="V14" s="14" t="s">
        <v>4027</v>
      </c>
      <c r="W14" s="23" t="s">
        <v>2550</v>
      </c>
      <c r="X14" s="24">
        <v>1</v>
      </c>
      <c r="Y14" s="38" t="s">
        <v>39</v>
      </c>
      <c r="Z14" s="44">
        <v>45775</v>
      </c>
      <c r="AA14" s="83"/>
    </row>
    <row r="15" spans="1:28" s="27" customFormat="1" ht="36.75" customHeight="1">
      <c r="A15" s="13" t="s">
        <v>29</v>
      </c>
      <c r="B15" s="13" t="s">
        <v>98</v>
      </c>
      <c r="C15" s="13" t="s">
        <v>105</v>
      </c>
      <c r="D15" s="15" t="s">
        <v>32</v>
      </c>
      <c r="E15" s="13" t="s">
        <v>120</v>
      </c>
      <c r="F15" s="15" t="s">
        <v>121</v>
      </c>
      <c r="G15" s="13" t="s">
        <v>122</v>
      </c>
      <c r="H15" s="16">
        <v>1363798174</v>
      </c>
      <c r="I15" s="16">
        <v>1363798174</v>
      </c>
      <c r="J15" s="17">
        <f t="shared" si="2"/>
        <v>1091038539.2</v>
      </c>
      <c r="K15" s="37">
        <v>0.8</v>
      </c>
      <c r="L15" s="23" t="s">
        <v>103</v>
      </c>
      <c r="M15" s="41">
        <v>45792</v>
      </c>
      <c r="N15" s="13" t="s">
        <v>109</v>
      </c>
      <c r="O15" s="15" t="s">
        <v>51</v>
      </c>
      <c r="P15" s="13"/>
      <c r="Q15" s="34">
        <f t="shared" si="3"/>
        <v>1091038539.2</v>
      </c>
      <c r="R15" s="40"/>
      <c r="S15" s="14"/>
      <c r="T15" s="31" t="s">
        <v>4322</v>
      </c>
      <c r="U15" s="14"/>
      <c r="V15" s="14" t="s">
        <v>4028</v>
      </c>
      <c r="W15" s="23" t="s">
        <v>3315</v>
      </c>
      <c r="X15" s="24">
        <v>1</v>
      </c>
      <c r="Y15" s="38" t="s">
        <v>39</v>
      </c>
      <c r="Z15" s="25">
        <v>45722</v>
      </c>
      <c r="AA15" s="83"/>
    </row>
    <row r="16" spans="1:28" s="27" customFormat="1" ht="50.25" customHeight="1">
      <c r="A16" s="13" t="s">
        <v>29</v>
      </c>
      <c r="B16" s="13" t="s">
        <v>98</v>
      </c>
      <c r="C16" s="13" t="s">
        <v>105</v>
      </c>
      <c r="D16" s="15" t="s">
        <v>32</v>
      </c>
      <c r="E16" s="13" t="s">
        <v>4036</v>
      </c>
      <c r="F16" s="15" t="s">
        <v>4037</v>
      </c>
      <c r="G16" s="13" t="s">
        <v>4038</v>
      </c>
      <c r="H16" s="16">
        <v>689791639</v>
      </c>
      <c r="I16" s="16">
        <v>689791639</v>
      </c>
      <c r="J16" s="17">
        <f>IF(Q16&gt;I16,I16,Q16)</f>
        <v>551833311.20000005</v>
      </c>
      <c r="K16" s="37">
        <v>0.8</v>
      </c>
      <c r="L16" s="23" t="s">
        <v>103</v>
      </c>
      <c r="M16" s="42">
        <v>45792</v>
      </c>
      <c r="N16" s="13" t="s">
        <v>109</v>
      </c>
      <c r="O16" s="15" t="s">
        <v>51</v>
      </c>
      <c r="P16" s="13"/>
      <c r="Q16" s="34">
        <f>+I16*K16</f>
        <v>551833311.20000005</v>
      </c>
      <c r="R16" s="40"/>
      <c r="S16" s="14"/>
      <c r="T16" s="31" t="s">
        <v>4322</v>
      </c>
      <c r="U16" s="14"/>
      <c r="V16" s="14" t="s">
        <v>4039</v>
      </c>
      <c r="W16" s="23" t="s">
        <v>4040</v>
      </c>
      <c r="X16" s="24">
        <v>1</v>
      </c>
      <c r="Y16" s="38" t="s">
        <v>39</v>
      </c>
      <c r="Z16" s="25">
        <v>45733</v>
      </c>
      <c r="AA16" s="83"/>
      <c r="AB16" s="27" t="s">
        <v>4041</v>
      </c>
    </row>
    <row r="17" spans="1:27" s="27" customFormat="1" ht="36.75" customHeight="1">
      <c r="A17" s="13" t="s">
        <v>29</v>
      </c>
      <c r="B17" s="13" t="s">
        <v>98</v>
      </c>
      <c r="C17" s="13" t="s">
        <v>105</v>
      </c>
      <c r="D17" s="15" t="s">
        <v>32</v>
      </c>
      <c r="E17" s="13" t="s">
        <v>2596</v>
      </c>
      <c r="F17" s="15" t="s">
        <v>2595</v>
      </c>
      <c r="G17" s="13" t="s">
        <v>2597</v>
      </c>
      <c r="H17" s="16">
        <v>372683409</v>
      </c>
      <c r="I17" s="16">
        <v>372683409</v>
      </c>
      <c r="J17" s="17">
        <f t="shared" si="2"/>
        <v>298146727.19999999</v>
      </c>
      <c r="K17" s="37">
        <v>0.8</v>
      </c>
      <c r="L17" s="23" t="s">
        <v>103</v>
      </c>
      <c r="M17" s="42">
        <v>45792</v>
      </c>
      <c r="N17" s="13" t="s">
        <v>109</v>
      </c>
      <c r="O17" s="15" t="s">
        <v>51</v>
      </c>
      <c r="P17" s="13"/>
      <c r="Q17" s="34">
        <f t="shared" si="3"/>
        <v>298146727.19999999</v>
      </c>
      <c r="R17" s="40"/>
      <c r="S17" s="14"/>
      <c r="T17" s="32"/>
      <c r="U17" s="14"/>
      <c r="V17" s="14" t="s">
        <v>4029</v>
      </c>
      <c r="W17" s="23" t="s">
        <v>2527</v>
      </c>
      <c r="X17" s="24">
        <v>1</v>
      </c>
      <c r="Y17" s="38" t="s">
        <v>39</v>
      </c>
      <c r="Z17" s="25">
        <v>45692</v>
      </c>
      <c r="AA17" s="83"/>
    </row>
    <row r="18" spans="1:27" s="27" customFormat="1" ht="36.75" customHeight="1">
      <c r="A18" s="13" t="s">
        <v>29</v>
      </c>
      <c r="B18" s="13" t="s">
        <v>98</v>
      </c>
      <c r="C18" s="13" t="s">
        <v>105</v>
      </c>
      <c r="D18" s="15" t="s">
        <v>32</v>
      </c>
      <c r="E18" s="13" t="s">
        <v>112</v>
      </c>
      <c r="F18" s="15" t="s">
        <v>113</v>
      </c>
      <c r="G18" s="23" t="s">
        <v>114</v>
      </c>
      <c r="H18" s="16">
        <v>33106548</v>
      </c>
      <c r="I18" s="16">
        <v>33106548</v>
      </c>
      <c r="J18" s="17">
        <f t="shared" si="2"/>
        <v>26485238.400000002</v>
      </c>
      <c r="K18" s="37">
        <v>0.8</v>
      </c>
      <c r="L18" s="23" t="s">
        <v>103</v>
      </c>
      <c r="M18" s="41">
        <v>45792</v>
      </c>
      <c r="N18" s="13" t="s">
        <v>109</v>
      </c>
      <c r="O18" s="15" t="s">
        <v>51</v>
      </c>
      <c r="P18" s="13"/>
      <c r="Q18" s="34">
        <f t="shared" si="3"/>
        <v>26485238.400000002</v>
      </c>
      <c r="R18" s="40"/>
      <c r="S18" s="14"/>
      <c r="T18" s="32"/>
      <c r="U18" s="14"/>
      <c r="V18" s="14" t="s">
        <v>4030</v>
      </c>
      <c r="W18" s="23" t="s">
        <v>2523</v>
      </c>
      <c r="X18" s="24">
        <v>1</v>
      </c>
      <c r="Y18" s="38" t="s">
        <v>39</v>
      </c>
      <c r="Z18" s="25">
        <v>45734</v>
      </c>
      <c r="AA18" s="83"/>
    </row>
    <row r="19" spans="1:27" s="27" customFormat="1" ht="55.5" customHeight="1">
      <c r="A19" s="13" t="s">
        <v>29</v>
      </c>
      <c r="B19" s="13" t="s">
        <v>98</v>
      </c>
      <c r="C19" s="13" t="s">
        <v>99</v>
      </c>
      <c r="D19" s="15" t="s">
        <v>32</v>
      </c>
      <c r="E19" s="13" t="s">
        <v>2598</v>
      </c>
      <c r="F19" s="15" t="s">
        <v>3567</v>
      </c>
      <c r="G19" s="13" t="s">
        <v>3585</v>
      </c>
      <c r="H19" s="16">
        <v>19090869</v>
      </c>
      <c r="I19" s="16">
        <v>19090869</v>
      </c>
      <c r="J19" s="17">
        <f t="shared" si="2"/>
        <v>15272695.200000001</v>
      </c>
      <c r="K19" s="37">
        <v>0.8</v>
      </c>
      <c r="L19" s="23" t="s">
        <v>103</v>
      </c>
      <c r="M19" s="20">
        <v>45792</v>
      </c>
      <c r="N19" s="13" t="s">
        <v>109</v>
      </c>
      <c r="O19" s="15" t="s">
        <v>51</v>
      </c>
      <c r="P19" s="13"/>
      <c r="Q19" s="34">
        <f t="shared" si="3"/>
        <v>15272695.200000001</v>
      </c>
      <c r="R19" s="40"/>
      <c r="S19" s="14"/>
      <c r="T19" s="14"/>
      <c r="U19" s="14"/>
      <c r="V19" s="14" t="s">
        <v>4031</v>
      </c>
      <c r="W19" s="23" t="s">
        <v>3568</v>
      </c>
      <c r="X19" s="24">
        <v>1</v>
      </c>
      <c r="Y19" s="38" t="s">
        <v>39</v>
      </c>
      <c r="Z19" s="44">
        <v>45667</v>
      </c>
      <c r="AA19" s="83"/>
    </row>
    <row r="20" spans="1:27" s="27" customFormat="1" ht="55.5" customHeight="1">
      <c r="A20" s="13" t="s">
        <v>97</v>
      </c>
      <c r="B20" s="13" t="s">
        <v>98</v>
      </c>
      <c r="C20" s="13" t="s">
        <v>99</v>
      </c>
      <c r="D20" s="15" t="s">
        <v>32</v>
      </c>
      <c r="E20" s="13" t="s">
        <v>2775</v>
      </c>
      <c r="F20" s="15" t="s">
        <v>503</v>
      </c>
      <c r="G20" s="13" t="s">
        <v>2776</v>
      </c>
      <c r="H20" s="16">
        <v>987543758</v>
      </c>
      <c r="I20" s="16">
        <v>987543758</v>
      </c>
      <c r="J20" s="17">
        <f t="shared" si="2"/>
        <v>790035006.4000001</v>
      </c>
      <c r="K20" s="37">
        <v>0.8</v>
      </c>
      <c r="L20" s="23" t="s">
        <v>103</v>
      </c>
      <c r="M20" s="42">
        <v>45792</v>
      </c>
      <c r="N20" s="13" t="s">
        <v>2723</v>
      </c>
      <c r="O20" s="15" t="s">
        <v>51</v>
      </c>
      <c r="P20" s="13"/>
      <c r="Q20" s="34">
        <f t="shared" si="3"/>
        <v>790035006.4000001</v>
      </c>
      <c r="R20" s="40"/>
      <c r="S20" s="14"/>
      <c r="T20" s="14"/>
      <c r="U20" s="14"/>
      <c r="V20" s="14" t="s">
        <v>4032</v>
      </c>
      <c r="W20" s="23" t="s">
        <v>3318</v>
      </c>
      <c r="X20" s="24">
        <v>1</v>
      </c>
      <c r="Y20" s="38" t="s">
        <v>130</v>
      </c>
      <c r="Z20" s="44">
        <v>45709</v>
      </c>
      <c r="AA20" s="83"/>
    </row>
    <row r="21" spans="1:27" s="27" customFormat="1" ht="55.5" customHeight="1">
      <c r="A21" s="13" t="s">
        <v>97</v>
      </c>
      <c r="B21" s="13" t="s">
        <v>98</v>
      </c>
      <c r="C21" s="13" t="s">
        <v>99</v>
      </c>
      <c r="D21" s="15" t="s">
        <v>32</v>
      </c>
      <c r="E21" s="13" t="s">
        <v>58</v>
      </c>
      <c r="F21" s="15" t="s">
        <v>59</v>
      </c>
      <c r="G21" s="13" t="s">
        <v>60</v>
      </c>
      <c r="H21" s="16">
        <v>496060000</v>
      </c>
      <c r="I21" s="16">
        <v>496060000</v>
      </c>
      <c r="J21" s="17">
        <f t="shared" si="2"/>
        <v>396848000</v>
      </c>
      <c r="K21" s="37">
        <v>0.8</v>
      </c>
      <c r="L21" s="23" t="s">
        <v>103</v>
      </c>
      <c r="M21" s="42">
        <v>45792</v>
      </c>
      <c r="N21" s="13" t="s">
        <v>2938</v>
      </c>
      <c r="O21" s="15" t="s">
        <v>51</v>
      </c>
      <c r="P21" s="13"/>
      <c r="Q21" s="34">
        <f t="shared" si="3"/>
        <v>396848000</v>
      </c>
      <c r="R21" s="40"/>
      <c r="S21" s="14"/>
      <c r="T21" s="14"/>
      <c r="U21" s="14"/>
      <c r="V21" s="14" t="s">
        <v>4033</v>
      </c>
      <c r="W21" s="23" t="s">
        <v>3322</v>
      </c>
      <c r="X21" s="24">
        <v>1</v>
      </c>
      <c r="Y21" s="38" t="s">
        <v>138</v>
      </c>
      <c r="Z21" s="44">
        <v>45740</v>
      </c>
      <c r="AA21" s="83"/>
    </row>
    <row r="22" spans="1:27" s="27" customFormat="1" ht="55.5" customHeight="1">
      <c r="A22" s="13" t="s">
        <v>97</v>
      </c>
      <c r="B22" s="13" t="s">
        <v>98</v>
      </c>
      <c r="C22" s="13" t="s">
        <v>99</v>
      </c>
      <c r="D22" s="15" t="s">
        <v>32</v>
      </c>
      <c r="E22" s="13" t="s">
        <v>131</v>
      </c>
      <c r="F22" s="15" t="s">
        <v>132</v>
      </c>
      <c r="G22" s="13" t="s">
        <v>133</v>
      </c>
      <c r="H22" s="16">
        <v>496060000</v>
      </c>
      <c r="I22" s="16">
        <v>496060000</v>
      </c>
      <c r="J22" s="17">
        <f t="shared" si="2"/>
        <v>396848000</v>
      </c>
      <c r="K22" s="714">
        <v>0.8</v>
      </c>
      <c r="L22" s="23" t="s">
        <v>103</v>
      </c>
      <c r="M22" s="42">
        <v>45792</v>
      </c>
      <c r="N22" s="13" t="s">
        <v>2723</v>
      </c>
      <c r="O22" s="15" t="s">
        <v>51</v>
      </c>
      <c r="P22" s="13"/>
      <c r="Q22" s="34">
        <f t="shared" si="3"/>
        <v>396848000</v>
      </c>
      <c r="R22" s="40"/>
      <c r="S22" s="14"/>
      <c r="T22" s="14"/>
      <c r="U22" s="14"/>
      <c r="V22" s="14" t="s">
        <v>4034</v>
      </c>
      <c r="W22" s="23" t="s">
        <v>3323</v>
      </c>
      <c r="X22" s="24">
        <v>1</v>
      </c>
      <c r="Y22" s="38" t="s">
        <v>130</v>
      </c>
      <c r="Z22" s="44">
        <v>45679</v>
      </c>
      <c r="AA22" s="83"/>
    </row>
    <row r="23" spans="1:27" s="27" customFormat="1" ht="55.5" customHeight="1">
      <c r="A23" s="13" t="s">
        <v>97</v>
      </c>
      <c r="B23" s="13" t="s">
        <v>98</v>
      </c>
      <c r="C23" s="13" t="s">
        <v>99</v>
      </c>
      <c r="D23" s="15" t="s">
        <v>32</v>
      </c>
      <c r="E23" s="13" t="s">
        <v>2773</v>
      </c>
      <c r="F23" s="13" t="s">
        <v>2735</v>
      </c>
      <c r="G23" s="13" t="s">
        <v>2774</v>
      </c>
      <c r="H23" s="16">
        <v>487292388</v>
      </c>
      <c r="I23" s="16">
        <v>487292388</v>
      </c>
      <c r="J23" s="17">
        <f t="shared" si="2"/>
        <v>389833910.40000004</v>
      </c>
      <c r="K23" s="37">
        <v>0.8</v>
      </c>
      <c r="L23" s="23" t="s">
        <v>103</v>
      </c>
      <c r="M23" s="20">
        <v>45792</v>
      </c>
      <c r="N23" s="13" t="s">
        <v>2723</v>
      </c>
      <c r="O23" s="15" t="s">
        <v>51</v>
      </c>
      <c r="P23" s="13"/>
      <c r="Q23" s="34">
        <f t="shared" si="3"/>
        <v>389833910.40000004</v>
      </c>
      <c r="R23" s="40"/>
      <c r="S23" s="14"/>
      <c r="T23" s="14"/>
      <c r="U23" s="14"/>
      <c r="V23" s="14" t="s">
        <v>4035</v>
      </c>
      <c r="W23" s="23" t="s">
        <v>3317</v>
      </c>
      <c r="X23" s="24">
        <v>1</v>
      </c>
      <c r="Y23" s="38" t="s">
        <v>130</v>
      </c>
      <c r="Z23" s="44">
        <v>45728</v>
      </c>
      <c r="AA23" s="83"/>
    </row>
    <row r="24" spans="1:27" s="27" customFormat="1" ht="42">
      <c r="A24" s="13" t="s">
        <v>89</v>
      </c>
      <c r="B24" s="13" t="s">
        <v>140</v>
      </c>
      <c r="C24" s="13" t="s">
        <v>155</v>
      </c>
      <c r="D24" s="15" t="s">
        <v>162</v>
      </c>
      <c r="E24" s="13" t="s">
        <v>163</v>
      </c>
      <c r="F24" s="320" t="s">
        <v>164</v>
      </c>
      <c r="G24" s="13" t="s">
        <v>165</v>
      </c>
      <c r="H24" s="55">
        <v>1707087726</v>
      </c>
      <c r="I24" s="55">
        <v>1634770922</v>
      </c>
      <c r="J24" s="17">
        <f t="shared" si="2"/>
        <v>1634770922</v>
      </c>
      <c r="K24" s="18">
        <v>1</v>
      </c>
      <c r="L24" s="46" t="s">
        <v>166</v>
      </c>
      <c r="M24" s="13" t="s">
        <v>147</v>
      </c>
      <c r="N24" s="23" t="s">
        <v>167</v>
      </c>
      <c r="O24" s="15" t="s">
        <v>168</v>
      </c>
      <c r="P24" s="96">
        <v>144250</v>
      </c>
      <c r="Q24" s="49">
        <f>+P24*Dato!$C$4</f>
        <v>5541607532.5</v>
      </c>
      <c r="R24" s="56">
        <v>206072</v>
      </c>
      <c r="S24" s="50">
        <f>+R24*Dato!$C$4</f>
        <v>7916604141.6800003</v>
      </c>
      <c r="T24" s="25">
        <v>45022</v>
      </c>
      <c r="U24" s="14"/>
      <c r="V24" s="14"/>
      <c r="W24" s="32"/>
      <c r="X24" s="57">
        <v>1</v>
      </c>
      <c r="Y24" s="24" t="s">
        <v>3237</v>
      </c>
      <c r="Z24" s="54">
        <v>45628</v>
      </c>
      <c r="AA24" s="83"/>
    </row>
    <row r="25" spans="1:27" s="27" customFormat="1" ht="65.25" customHeight="1">
      <c r="A25" s="13" t="s">
        <v>89</v>
      </c>
      <c r="B25" s="13" t="s">
        <v>140</v>
      </c>
      <c r="C25" s="13" t="s">
        <v>155</v>
      </c>
      <c r="D25" s="15" t="s">
        <v>142</v>
      </c>
      <c r="E25" s="13" t="s">
        <v>174</v>
      </c>
      <c r="F25" s="15" t="s">
        <v>175</v>
      </c>
      <c r="G25" s="13" t="s">
        <v>176</v>
      </c>
      <c r="H25" s="68">
        <v>174336001</v>
      </c>
      <c r="I25" s="55">
        <v>168286743</v>
      </c>
      <c r="J25" s="17">
        <f>IF(Q25+Q26+Q27+Q28&gt;I25,I25,Q25+Q26+Q27+Q28)</f>
        <v>168286743</v>
      </c>
      <c r="K25" s="18">
        <f>+J25/I25</f>
        <v>1</v>
      </c>
      <c r="L25" s="38" t="s">
        <v>177</v>
      </c>
      <c r="M25" s="13" t="s">
        <v>147</v>
      </c>
      <c r="N25" s="23" t="s">
        <v>178</v>
      </c>
      <c r="O25" s="15" t="s">
        <v>161</v>
      </c>
      <c r="P25" s="49">
        <v>3363</v>
      </c>
      <c r="Q25" s="64">
        <f>+P25*Dato!$C$4</f>
        <v>129195328.47000001</v>
      </c>
      <c r="R25" s="56">
        <v>4804</v>
      </c>
      <c r="S25" s="50">
        <f>+R25*Dato!$C$4</f>
        <v>184553778.76000002</v>
      </c>
      <c r="T25" s="41">
        <v>45134</v>
      </c>
      <c r="U25" s="15"/>
      <c r="V25" s="15"/>
      <c r="W25" s="401" t="s">
        <v>2600</v>
      </c>
      <c r="X25" s="40">
        <v>1</v>
      </c>
      <c r="Y25" s="70"/>
      <c r="Z25" s="112"/>
    </row>
    <row r="26" spans="1:27" s="497" customFormat="1" ht="66" customHeight="1">
      <c r="A26" s="13" t="s">
        <v>89</v>
      </c>
      <c r="B26" s="13" t="s">
        <v>185</v>
      </c>
      <c r="C26" s="13" t="s">
        <v>186</v>
      </c>
      <c r="D26" s="15" t="s">
        <v>142</v>
      </c>
      <c r="E26" s="13" t="s">
        <v>174</v>
      </c>
      <c r="F26" s="15" t="s">
        <v>175</v>
      </c>
      <c r="G26" s="13" t="s">
        <v>176</v>
      </c>
      <c r="H26" s="391"/>
      <c r="I26" s="55">
        <v>0</v>
      </c>
      <c r="J26" s="17">
        <v>0</v>
      </c>
      <c r="K26" s="18">
        <f>+J25/I25</f>
        <v>1</v>
      </c>
      <c r="L26" s="38" t="s">
        <v>1987</v>
      </c>
      <c r="M26" s="13" t="s">
        <v>147</v>
      </c>
      <c r="N26" s="23" t="s">
        <v>1988</v>
      </c>
      <c r="O26" s="15" t="s">
        <v>161</v>
      </c>
      <c r="P26" s="49">
        <v>1515.11</v>
      </c>
      <c r="Q26" s="64">
        <f>+P26*Dato!$C$4</f>
        <v>58205511.185900003</v>
      </c>
      <c r="R26" s="56">
        <v>2164.4499999999998</v>
      </c>
      <c r="S26" s="50">
        <f>+R26*Dato!$C$4</f>
        <v>83151004.670499995</v>
      </c>
      <c r="T26" s="41">
        <v>45016</v>
      </c>
      <c r="U26" s="15" t="s">
        <v>1989</v>
      </c>
      <c r="V26" s="15" t="s">
        <v>1990</v>
      </c>
      <c r="W26" s="70" t="s">
        <v>1991</v>
      </c>
      <c r="X26" s="14">
        <v>1</v>
      </c>
      <c r="Y26" s="24"/>
      <c r="Z26" s="70"/>
      <c r="AA26" s="27"/>
    </row>
    <row r="27" spans="1:27" s="497" customFormat="1" ht="45.75" customHeight="1">
      <c r="A27" s="13" t="s">
        <v>89</v>
      </c>
      <c r="B27" s="13" t="s">
        <v>185</v>
      </c>
      <c r="C27" s="13" t="s">
        <v>186</v>
      </c>
      <c r="D27" s="15" t="s">
        <v>142</v>
      </c>
      <c r="E27" s="13" t="s">
        <v>174</v>
      </c>
      <c r="F27" s="15" t="s">
        <v>175</v>
      </c>
      <c r="G27" s="13" t="s">
        <v>176</v>
      </c>
      <c r="H27" s="391"/>
      <c r="I27" s="55"/>
      <c r="J27" s="17"/>
      <c r="K27" s="18">
        <f>+J25/I25</f>
        <v>1</v>
      </c>
      <c r="L27" s="38" t="s">
        <v>2605</v>
      </c>
      <c r="M27" s="13" t="s">
        <v>147</v>
      </c>
      <c r="N27" s="23" t="s">
        <v>2606</v>
      </c>
      <c r="O27" s="15" t="s">
        <v>161</v>
      </c>
      <c r="P27" s="49">
        <v>728.03499999999997</v>
      </c>
      <c r="Q27" s="64">
        <f>+P27*Dato!$C$4</f>
        <v>27968694.904150002</v>
      </c>
      <c r="R27" s="56">
        <v>1040.0450000000001</v>
      </c>
      <c r="S27" s="50">
        <f>+R27*Dato!$C$4</f>
        <v>39955086.351050004</v>
      </c>
      <c r="T27" s="41">
        <v>45016</v>
      </c>
      <c r="U27" s="15" t="s">
        <v>2607</v>
      </c>
      <c r="V27" s="15" t="s">
        <v>2608</v>
      </c>
      <c r="W27" s="70" t="s">
        <v>2609</v>
      </c>
      <c r="X27" s="14">
        <v>1</v>
      </c>
      <c r="Y27" s="24"/>
      <c r="Z27" s="70"/>
      <c r="AA27" s="27"/>
    </row>
    <row r="28" spans="1:27" s="27" customFormat="1" ht="96.75" customHeight="1">
      <c r="A28" s="13" t="s">
        <v>89</v>
      </c>
      <c r="B28" s="13" t="s">
        <v>185</v>
      </c>
      <c r="C28" s="13" t="s">
        <v>186</v>
      </c>
      <c r="D28" s="15" t="s">
        <v>142</v>
      </c>
      <c r="E28" s="13" t="s">
        <v>174</v>
      </c>
      <c r="F28" s="15" t="s">
        <v>175</v>
      </c>
      <c r="G28" s="13" t="s">
        <v>176</v>
      </c>
      <c r="H28" s="68"/>
      <c r="I28" s="55"/>
      <c r="J28" s="17"/>
      <c r="K28" s="18">
        <f>+J25/I25</f>
        <v>1</v>
      </c>
      <c r="L28" s="38" t="s">
        <v>2610</v>
      </c>
      <c r="M28" s="13" t="s">
        <v>147</v>
      </c>
      <c r="N28" s="23" t="s">
        <v>2884</v>
      </c>
      <c r="O28" s="15" t="s">
        <v>161</v>
      </c>
      <c r="P28" s="49">
        <v>1871.73</v>
      </c>
      <c r="Q28" s="64">
        <f>+P28*Dato!$C$4</f>
        <v>71905671.173700005</v>
      </c>
      <c r="R28" s="56">
        <v>2673.9</v>
      </c>
      <c r="S28" s="50">
        <f>+R28*Dato!$C$4</f>
        <v>102722387.391</v>
      </c>
      <c r="T28" s="41">
        <v>45016</v>
      </c>
      <c r="U28" s="15" t="s">
        <v>2607</v>
      </c>
      <c r="V28" s="15" t="s">
        <v>2893</v>
      </c>
      <c r="W28" s="70" t="s">
        <v>2611</v>
      </c>
      <c r="X28" s="14">
        <v>1</v>
      </c>
      <c r="Y28" s="24"/>
      <c r="Z28" s="112" t="s">
        <v>2746</v>
      </c>
    </row>
    <row r="29" spans="1:27" s="27" customFormat="1" ht="79.5" customHeight="1">
      <c r="A29" s="13" t="s">
        <v>89</v>
      </c>
      <c r="B29" s="13" t="s">
        <v>140</v>
      </c>
      <c r="C29" s="13" t="s">
        <v>155</v>
      </c>
      <c r="D29" s="15" t="s">
        <v>221</v>
      </c>
      <c r="E29" s="13" t="s">
        <v>3289</v>
      </c>
      <c r="F29" s="15" t="s">
        <v>3308</v>
      </c>
      <c r="G29" s="13" t="s">
        <v>3290</v>
      </c>
      <c r="H29" s="68">
        <v>485701082</v>
      </c>
      <c r="I29" s="55">
        <v>485701082</v>
      </c>
      <c r="J29" s="17">
        <f>IF(Q29&gt;I29,I29,Q29)</f>
        <v>485701082</v>
      </c>
      <c r="K29" s="18">
        <f>+J29/I29</f>
        <v>1</v>
      </c>
      <c r="L29" s="38" t="s">
        <v>3291</v>
      </c>
      <c r="M29" s="13" t="s">
        <v>147</v>
      </c>
      <c r="N29" s="23" t="s">
        <v>3292</v>
      </c>
      <c r="O29" s="15" t="s">
        <v>3243</v>
      </c>
      <c r="P29" s="72">
        <v>24886</v>
      </c>
      <c r="Q29" s="64">
        <f>+P29*Dato!$C$4</f>
        <v>956037747.34000003</v>
      </c>
      <c r="R29" s="73">
        <v>31107</v>
      </c>
      <c r="S29" s="50">
        <f>+R29*Dato!$C$4</f>
        <v>1195027975.8300002</v>
      </c>
      <c r="T29" s="41">
        <v>45209</v>
      </c>
      <c r="U29" s="15"/>
      <c r="V29" s="15"/>
      <c r="W29" s="401" t="s">
        <v>3293</v>
      </c>
      <c r="X29" s="40">
        <v>1</v>
      </c>
      <c r="Y29" s="70" t="s">
        <v>3295</v>
      </c>
      <c r="Z29" s="17" t="s">
        <v>3294</v>
      </c>
    </row>
    <row r="30" spans="1:27" s="27" customFormat="1" ht="79.5" customHeight="1">
      <c r="A30" s="13" t="s">
        <v>89</v>
      </c>
      <c r="B30" s="13" t="s">
        <v>140</v>
      </c>
      <c r="C30" s="13" t="s">
        <v>4042</v>
      </c>
      <c r="D30" s="15" t="s">
        <v>221</v>
      </c>
      <c r="E30" s="13" t="s">
        <v>4043</v>
      </c>
      <c r="F30" s="15" t="s">
        <v>4044</v>
      </c>
      <c r="G30" s="13" t="s">
        <v>4045</v>
      </c>
      <c r="H30" s="68">
        <v>133894335</v>
      </c>
      <c r="I30" s="55">
        <v>133894335</v>
      </c>
      <c r="J30" s="17">
        <f>IF(Q30&gt;I30,I30,Q30)</f>
        <v>52307012.603299998</v>
      </c>
      <c r="K30" s="18">
        <f>+J30/I30</f>
        <v>0.39065889235194301</v>
      </c>
      <c r="L30" s="38" t="s">
        <v>4047</v>
      </c>
      <c r="M30" s="13" t="s">
        <v>4046</v>
      </c>
      <c r="N30" s="23" t="s">
        <v>4048</v>
      </c>
      <c r="O30" s="15" t="s">
        <v>4049</v>
      </c>
      <c r="P30" s="72">
        <v>1361.57</v>
      </c>
      <c r="Q30" s="64">
        <f>+P30*Dato!$C$4</f>
        <v>52307012.603299998</v>
      </c>
      <c r="R30" s="73">
        <v>1701.96</v>
      </c>
      <c r="S30" s="50">
        <f>+R30*Dato!$C$4</f>
        <v>65383669.712400004</v>
      </c>
      <c r="T30" s="41">
        <v>45635</v>
      </c>
      <c r="U30" s="15"/>
      <c r="V30" s="15"/>
      <c r="W30" s="351" t="s">
        <v>4051</v>
      </c>
      <c r="X30" s="40">
        <v>1</v>
      </c>
      <c r="Y30" s="70" t="s">
        <v>1585</v>
      </c>
      <c r="Z30" s="906" t="s">
        <v>4050</v>
      </c>
    </row>
    <row r="31" spans="1:27" s="27" customFormat="1" ht="31.5">
      <c r="A31" s="13" t="s">
        <v>89</v>
      </c>
      <c r="B31" s="13" t="s">
        <v>185</v>
      </c>
      <c r="C31" s="13" t="s">
        <v>186</v>
      </c>
      <c r="D31" s="15" t="s">
        <v>142</v>
      </c>
      <c r="E31" s="13" t="s">
        <v>187</v>
      </c>
      <c r="F31" s="15" t="s">
        <v>188</v>
      </c>
      <c r="G31" s="13" t="s">
        <v>189</v>
      </c>
      <c r="H31" s="55">
        <v>270965248</v>
      </c>
      <c r="I31" s="55">
        <v>267909146</v>
      </c>
      <c r="J31" s="17">
        <f>IF(Q31+Q32&gt;I31,I31,Q31+Q32)</f>
        <v>24283189.749000002</v>
      </c>
      <c r="K31" s="18">
        <f>+J31/I31</f>
        <v>9.063964448977789E-2</v>
      </c>
      <c r="L31" s="38" t="s">
        <v>189</v>
      </c>
      <c r="M31" s="13" t="s">
        <v>147</v>
      </c>
      <c r="N31" s="45" t="s">
        <v>2558</v>
      </c>
      <c r="O31" s="74" t="s">
        <v>82</v>
      </c>
      <c r="P31" s="647">
        <v>392.82</v>
      </c>
      <c r="Q31" s="49">
        <f>+P31*Dato!$C$4</f>
        <v>15090844.165800001</v>
      </c>
      <c r="R31" s="648">
        <v>654.72</v>
      </c>
      <c r="S31" s="50">
        <f>+R31*Dato!$C$4</f>
        <v>25152175.276800003</v>
      </c>
      <c r="T31" s="41">
        <v>44926</v>
      </c>
      <c r="U31" s="15"/>
      <c r="V31" s="48">
        <v>478.31900000000002</v>
      </c>
      <c r="W31" s="49">
        <v>16386362.315370003</v>
      </c>
      <c r="X31" s="76">
        <v>1</v>
      </c>
      <c r="Y31" s="24"/>
      <c r="Z31" s="14"/>
      <c r="AA31" s="83"/>
    </row>
    <row r="32" spans="1:27" s="27" customFormat="1" ht="31.5">
      <c r="A32" s="13" t="s">
        <v>89</v>
      </c>
      <c r="B32" s="13" t="s">
        <v>185</v>
      </c>
      <c r="C32" s="13" t="s">
        <v>186</v>
      </c>
      <c r="D32" s="15" t="s">
        <v>142</v>
      </c>
      <c r="E32" s="13" t="s">
        <v>187</v>
      </c>
      <c r="F32" s="15" t="s">
        <v>188</v>
      </c>
      <c r="G32" s="13" t="s">
        <v>189</v>
      </c>
      <c r="H32" s="55"/>
      <c r="I32" s="55"/>
      <c r="J32" s="17"/>
      <c r="K32" s="18"/>
      <c r="L32" s="38" t="s">
        <v>189</v>
      </c>
      <c r="M32" s="13"/>
      <c r="N32" s="45" t="s">
        <v>190</v>
      </c>
      <c r="O32" s="74" t="s">
        <v>82</v>
      </c>
      <c r="P32" s="647">
        <v>239.28</v>
      </c>
      <c r="Q32" s="49">
        <f>+P32*Dato!$C$4</f>
        <v>9192345.5832000002</v>
      </c>
      <c r="R32" s="648">
        <v>398.8</v>
      </c>
      <c r="S32" s="50">
        <f>+R32*Dato!$C$4</f>
        <v>15320575.972000001</v>
      </c>
      <c r="T32" s="41">
        <v>44926</v>
      </c>
      <c r="U32" s="15" t="s">
        <v>191</v>
      </c>
      <c r="V32" s="15" t="s">
        <v>192</v>
      </c>
      <c r="W32" s="70" t="s">
        <v>193</v>
      </c>
      <c r="X32" s="76">
        <v>1</v>
      </c>
      <c r="Y32" s="24"/>
      <c r="Z32" s="14"/>
      <c r="AA32" s="83"/>
    </row>
    <row r="33" spans="1:27" s="27" customFormat="1" ht="40.5" customHeight="1">
      <c r="A33" s="13" t="s">
        <v>89</v>
      </c>
      <c r="B33" s="13" t="s">
        <v>185</v>
      </c>
      <c r="C33" s="13" t="s">
        <v>186</v>
      </c>
      <c r="D33" s="15" t="s">
        <v>142</v>
      </c>
      <c r="E33" s="13" t="s">
        <v>194</v>
      </c>
      <c r="F33" s="15" t="s">
        <v>195</v>
      </c>
      <c r="G33" s="13" t="s">
        <v>196</v>
      </c>
      <c r="H33" s="55">
        <v>436293063</v>
      </c>
      <c r="I33" s="55">
        <v>389083357</v>
      </c>
      <c r="J33" s="17">
        <f>IF(Q33+Q34&gt;I33,I33,Q33+Q34)</f>
        <v>99404337.875699997</v>
      </c>
      <c r="K33" s="18">
        <f>+J33/I33</f>
        <v>0.25548339729087921</v>
      </c>
      <c r="L33" s="13" t="s">
        <v>196</v>
      </c>
      <c r="M33" s="13" t="s">
        <v>147</v>
      </c>
      <c r="N33" s="33" t="s">
        <v>2559</v>
      </c>
      <c r="O33" s="13" t="s">
        <v>197</v>
      </c>
      <c r="P33" s="13">
        <v>256.33</v>
      </c>
      <c r="Q33" s="49">
        <f>+P33*Dato!$C$4</f>
        <v>9847350.1477000006</v>
      </c>
      <c r="R33" s="40">
        <v>427.22</v>
      </c>
      <c r="S33" s="50">
        <f>+R33*Dato!$C$4</f>
        <v>16412378.301800001</v>
      </c>
      <c r="T33" s="41">
        <v>44926</v>
      </c>
      <c r="U33" s="15" t="s">
        <v>198</v>
      </c>
      <c r="V33" s="15" t="s">
        <v>199</v>
      </c>
      <c r="W33" s="13" t="s">
        <v>200</v>
      </c>
      <c r="X33" s="24">
        <v>1</v>
      </c>
      <c r="Y33" s="413"/>
      <c r="Z33" s="42" t="s">
        <v>2617</v>
      </c>
      <c r="AA33" s="83"/>
    </row>
    <row r="34" spans="1:27" s="27" customFormat="1" ht="52.5">
      <c r="A34" s="13" t="s">
        <v>89</v>
      </c>
      <c r="B34" s="13" t="s">
        <v>185</v>
      </c>
      <c r="C34" s="13" t="s">
        <v>186</v>
      </c>
      <c r="D34" s="15" t="s">
        <v>142</v>
      </c>
      <c r="E34" s="13" t="s">
        <v>194</v>
      </c>
      <c r="F34" s="15" t="s">
        <v>195</v>
      </c>
      <c r="G34" s="13" t="s">
        <v>196</v>
      </c>
      <c r="H34" s="55"/>
      <c r="I34" s="55"/>
      <c r="J34" s="17"/>
      <c r="K34" s="18"/>
      <c r="L34" s="13" t="s">
        <v>404</v>
      </c>
      <c r="M34" s="13" t="s">
        <v>147</v>
      </c>
      <c r="N34" s="33" t="s">
        <v>2768</v>
      </c>
      <c r="O34" s="13" t="s">
        <v>197</v>
      </c>
      <c r="P34" s="13">
        <v>2331.1999999999998</v>
      </c>
      <c r="Q34" s="49">
        <f>+P34*Dato!$C$4</f>
        <v>89556987.728</v>
      </c>
      <c r="R34" s="40">
        <v>3330.29</v>
      </c>
      <c r="S34" s="50">
        <f>+R34*Dato!$C$4</f>
        <v>127938718.54010001</v>
      </c>
      <c r="T34" s="41">
        <v>45041</v>
      </c>
      <c r="U34" s="15" t="s">
        <v>2770</v>
      </c>
      <c r="V34" s="15" t="s">
        <v>2769</v>
      </c>
      <c r="W34" s="13" t="s">
        <v>2767</v>
      </c>
      <c r="X34" s="24">
        <v>1</v>
      </c>
      <c r="Y34" s="413"/>
      <c r="Z34" s="42" t="s">
        <v>2771</v>
      </c>
    </row>
    <row r="35" spans="1:27" s="27" customFormat="1" ht="43.5" customHeight="1">
      <c r="A35" s="13" t="s">
        <v>89</v>
      </c>
      <c r="B35" s="13" t="s">
        <v>185</v>
      </c>
      <c r="C35" s="13" t="s">
        <v>186</v>
      </c>
      <c r="D35" s="15" t="s">
        <v>142</v>
      </c>
      <c r="E35" s="13" t="s">
        <v>194</v>
      </c>
      <c r="F35" s="15" t="s">
        <v>403</v>
      </c>
      <c r="G35" s="13" t="s">
        <v>404</v>
      </c>
      <c r="H35" s="55">
        <v>57829587</v>
      </c>
      <c r="I35" s="55">
        <v>45013618</v>
      </c>
      <c r="J35" s="17">
        <f t="shared" ref="J35:J40" si="4">IF(Q35&gt;I35,I35,Q35)</f>
        <v>45013618</v>
      </c>
      <c r="K35" s="18">
        <f t="shared" ref="K35:K41" si="5">+J35/I35</f>
        <v>1</v>
      </c>
      <c r="L35" s="13" t="s">
        <v>196</v>
      </c>
      <c r="M35" s="13" t="s">
        <v>147</v>
      </c>
      <c r="N35" s="33" t="s">
        <v>2618</v>
      </c>
      <c r="O35" s="13" t="s">
        <v>197</v>
      </c>
      <c r="P35" s="13">
        <v>2754.71</v>
      </c>
      <c r="Q35" s="49">
        <f>+P35*Dato!$C$4</f>
        <v>105826840.10990001</v>
      </c>
      <c r="R35" s="40">
        <v>3935.3</v>
      </c>
      <c r="S35" s="50">
        <f>+R35*Dato!$C$4</f>
        <v>151181200.15700001</v>
      </c>
      <c r="T35" s="41">
        <v>44926</v>
      </c>
      <c r="U35" s="15" t="s">
        <v>2619</v>
      </c>
      <c r="V35" s="15" t="s">
        <v>2620</v>
      </c>
      <c r="W35" s="13" t="s">
        <v>2621</v>
      </c>
      <c r="X35" s="24">
        <v>1</v>
      </c>
      <c r="Y35" s="413"/>
      <c r="Z35" s="13"/>
      <c r="AA35" s="83"/>
    </row>
    <row r="36" spans="1:27" s="497" customFormat="1" ht="46.5" customHeight="1">
      <c r="A36" s="13" t="s">
        <v>89</v>
      </c>
      <c r="B36" s="13" t="s">
        <v>185</v>
      </c>
      <c r="C36" s="13" t="s">
        <v>186</v>
      </c>
      <c r="D36" s="81" t="s">
        <v>142</v>
      </c>
      <c r="E36" s="13" t="s">
        <v>2588</v>
      </c>
      <c r="F36" s="320" t="s">
        <v>229</v>
      </c>
      <c r="G36" s="13" t="s">
        <v>230</v>
      </c>
      <c r="H36" s="84">
        <v>545855735</v>
      </c>
      <c r="I36" s="55">
        <v>48622510</v>
      </c>
      <c r="J36" s="17">
        <f t="shared" si="4"/>
        <v>48622510</v>
      </c>
      <c r="K36" s="18">
        <f t="shared" si="5"/>
        <v>1</v>
      </c>
      <c r="L36" s="13" t="s">
        <v>230</v>
      </c>
      <c r="M36" s="13" t="s">
        <v>147</v>
      </c>
      <c r="N36" s="13" t="s">
        <v>2562</v>
      </c>
      <c r="O36" s="15" t="s">
        <v>231</v>
      </c>
      <c r="P36" s="82">
        <v>5126.6000000000004</v>
      </c>
      <c r="Q36" s="49">
        <f>+P36*Dato!$C$4</f>
        <v>196947002.95400003</v>
      </c>
      <c r="R36" s="40">
        <v>8544.34</v>
      </c>
      <c r="S36" s="50">
        <f>+R36*Dato!$C$4</f>
        <v>328245261.03460002</v>
      </c>
      <c r="T36" s="41">
        <v>44926</v>
      </c>
      <c r="U36" s="15" t="s">
        <v>232</v>
      </c>
      <c r="V36" s="15"/>
      <c r="W36" s="70" t="s">
        <v>233</v>
      </c>
      <c r="X36" s="46">
        <v>1</v>
      </c>
      <c r="Y36" s="14"/>
      <c r="Z36" s="14" t="s">
        <v>228</v>
      </c>
    </row>
    <row r="37" spans="1:27" s="497" customFormat="1" ht="41.25" customHeight="1">
      <c r="A37" s="13" t="s">
        <v>89</v>
      </c>
      <c r="B37" s="13" t="s">
        <v>185</v>
      </c>
      <c r="C37" s="13" t="s">
        <v>186</v>
      </c>
      <c r="D37" s="81" t="s">
        <v>142</v>
      </c>
      <c r="E37" s="14" t="s">
        <v>2499</v>
      </c>
      <c r="F37" s="320" t="s">
        <v>2500</v>
      </c>
      <c r="G37" s="13" t="s">
        <v>2501</v>
      </c>
      <c r="H37" s="84">
        <v>5218242</v>
      </c>
      <c r="I37" s="55">
        <v>5218242</v>
      </c>
      <c r="J37" s="17">
        <f t="shared" si="4"/>
        <v>5218242</v>
      </c>
      <c r="K37" s="18">
        <f t="shared" si="5"/>
        <v>1</v>
      </c>
      <c r="L37" s="13" t="s">
        <v>2495</v>
      </c>
      <c r="M37" s="13" t="s">
        <v>147</v>
      </c>
      <c r="N37" s="13" t="s">
        <v>2497</v>
      </c>
      <c r="O37" s="15" t="s">
        <v>111</v>
      </c>
      <c r="P37" s="82">
        <v>512.66</v>
      </c>
      <c r="Q37" s="49">
        <f>+P37*Dato!$C$4</f>
        <v>19694700.295400001</v>
      </c>
      <c r="R37" s="40">
        <v>854.44</v>
      </c>
      <c r="S37" s="50">
        <f>+R37*Dato!$C$4</f>
        <v>32824756.603600003</v>
      </c>
      <c r="T37" s="41">
        <v>44926</v>
      </c>
      <c r="U37" s="15" t="s">
        <v>2498</v>
      </c>
      <c r="V37" s="15" t="s">
        <v>2496</v>
      </c>
      <c r="W37" s="70"/>
      <c r="X37" s="46">
        <v>1</v>
      </c>
      <c r="Y37" s="14"/>
      <c r="Z37" s="498"/>
    </row>
    <row r="38" spans="1:27" s="497" customFormat="1" ht="92.25" customHeight="1">
      <c r="A38" s="13" t="s">
        <v>89</v>
      </c>
      <c r="B38" s="13" t="s">
        <v>185</v>
      </c>
      <c r="C38" s="13" t="s">
        <v>186</v>
      </c>
      <c r="D38" s="81" t="s">
        <v>142</v>
      </c>
      <c r="E38" s="14" t="s">
        <v>2626</v>
      </c>
      <c r="F38" s="320" t="s">
        <v>2624</v>
      </c>
      <c r="G38" s="13" t="s">
        <v>2625</v>
      </c>
      <c r="H38" s="84">
        <v>107736556</v>
      </c>
      <c r="I38" s="84">
        <v>5171355</v>
      </c>
      <c r="J38" s="17">
        <f t="shared" si="4"/>
        <v>5171355</v>
      </c>
      <c r="K38" s="18">
        <f t="shared" si="5"/>
        <v>1</v>
      </c>
      <c r="L38" s="13" t="s">
        <v>2622</v>
      </c>
      <c r="M38" s="13" t="s">
        <v>147</v>
      </c>
      <c r="N38" s="13" t="s">
        <v>2623</v>
      </c>
      <c r="O38" s="15" t="s">
        <v>168</v>
      </c>
      <c r="P38" s="82">
        <v>1003.5</v>
      </c>
      <c r="Q38" s="49">
        <f>+P38*Dato!$C$4</f>
        <v>38551148.414999999</v>
      </c>
      <c r="R38" s="40">
        <v>1433.58</v>
      </c>
      <c r="S38" s="50">
        <f>+R38*Dato!$C$4</f>
        <v>55073398.450199999</v>
      </c>
      <c r="T38" s="41">
        <v>45016</v>
      </c>
      <c r="U38" s="15" t="s">
        <v>2628</v>
      </c>
      <c r="V38" s="15" t="s">
        <v>2627</v>
      </c>
      <c r="W38" s="69"/>
      <c r="X38" s="46">
        <v>1</v>
      </c>
      <c r="Y38" s="14"/>
      <c r="Z38" s="498"/>
    </row>
    <row r="39" spans="1:27" s="497" customFormat="1" ht="42" customHeight="1">
      <c r="A39" s="13" t="s">
        <v>89</v>
      </c>
      <c r="B39" s="13" t="s">
        <v>185</v>
      </c>
      <c r="C39" s="13" t="s">
        <v>186</v>
      </c>
      <c r="D39" s="81" t="s">
        <v>142</v>
      </c>
      <c r="E39" s="13" t="s">
        <v>2942</v>
      </c>
      <c r="F39" s="320" t="s">
        <v>2943</v>
      </c>
      <c r="G39" s="13" t="s">
        <v>2944</v>
      </c>
      <c r="H39" s="85">
        <v>216703077</v>
      </c>
      <c r="I39" s="55">
        <v>216703077</v>
      </c>
      <c r="J39" s="17">
        <f t="shared" si="4"/>
        <v>29716462.215700001</v>
      </c>
      <c r="K39" s="18">
        <f t="shared" si="5"/>
        <v>0.13712985817778675</v>
      </c>
      <c r="L39" s="13" t="s">
        <v>2944</v>
      </c>
      <c r="M39" s="13" t="s">
        <v>147</v>
      </c>
      <c r="N39" s="13" t="s">
        <v>2945</v>
      </c>
      <c r="O39" s="15" t="s">
        <v>217</v>
      </c>
      <c r="P39" s="82">
        <v>773.53</v>
      </c>
      <c r="Q39" s="49">
        <f>+P39*Dato!$C$4</f>
        <v>29716462.215700001</v>
      </c>
      <c r="R39" s="40">
        <v>1105.048</v>
      </c>
      <c r="S39" s="50">
        <f>+R39*Dato!$C$4</f>
        <v>42452286.451120004</v>
      </c>
      <c r="T39" s="41">
        <v>45199</v>
      </c>
      <c r="U39" s="15" t="s">
        <v>2946</v>
      </c>
      <c r="V39" s="15"/>
      <c r="W39" s="15" t="s">
        <v>2947</v>
      </c>
      <c r="X39" s="55">
        <v>1</v>
      </c>
      <c r="Y39" s="14"/>
      <c r="Z39" s="14" t="s">
        <v>247</v>
      </c>
    </row>
    <row r="40" spans="1:27" s="497" customFormat="1" ht="42" customHeight="1">
      <c r="A40" s="13" t="s">
        <v>89</v>
      </c>
      <c r="B40" s="13" t="s">
        <v>185</v>
      </c>
      <c r="C40" s="13" t="s">
        <v>186</v>
      </c>
      <c r="D40" s="81" t="s">
        <v>142</v>
      </c>
      <c r="E40" s="13" t="s">
        <v>2948</v>
      </c>
      <c r="F40" s="320" t="s">
        <v>2949</v>
      </c>
      <c r="G40" s="13" t="s">
        <v>2950</v>
      </c>
      <c r="H40" s="85">
        <v>1822998</v>
      </c>
      <c r="I40" s="55">
        <v>1822998</v>
      </c>
      <c r="J40" s="17">
        <f t="shared" si="4"/>
        <v>1822998</v>
      </c>
      <c r="K40" s="18">
        <f t="shared" si="5"/>
        <v>1</v>
      </c>
      <c r="L40" s="13" t="s">
        <v>2950</v>
      </c>
      <c r="M40" s="13" t="s">
        <v>147</v>
      </c>
      <c r="N40" s="13" t="s">
        <v>2952</v>
      </c>
      <c r="O40" s="15" t="s">
        <v>348</v>
      </c>
      <c r="P40" s="82">
        <v>212.73</v>
      </c>
      <c r="Q40" s="49">
        <f>+P40*Dato!$C$4</f>
        <v>8172382.4637000002</v>
      </c>
      <c r="R40" s="40">
        <v>303.89999999999998</v>
      </c>
      <c r="S40" s="50">
        <f>+R40*Dato!$C$4</f>
        <v>11674832.091</v>
      </c>
      <c r="T40" s="41">
        <v>45199</v>
      </c>
      <c r="U40" s="15" t="s">
        <v>2953</v>
      </c>
      <c r="V40" s="15"/>
      <c r="W40" s="15" t="s">
        <v>2954</v>
      </c>
      <c r="X40" s="55">
        <v>1</v>
      </c>
      <c r="Y40" s="14"/>
      <c r="Z40" s="14" t="s">
        <v>2955</v>
      </c>
    </row>
    <row r="41" spans="1:27" s="497" customFormat="1" ht="42" customHeight="1">
      <c r="A41" s="13" t="s">
        <v>89</v>
      </c>
      <c r="B41" s="13" t="s">
        <v>185</v>
      </c>
      <c r="C41" s="13" t="s">
        <v>186</v>
      </c>
      <c r="D41" s="81" t="s">
        <v>142</v>
      </c>
      <c r="E41" s="13" t="s">
        <v>3594</v>
      </c>
      <c r="F41" s="320" t="s">
        <v>3592</v>
      </c>
      <c r="G41" s="13" t="s">
        <v>3593</v>
      </c>
      <c r="H41" s="85">
        <v>33688486</v>
      </c>
      <c r="I41" s="55">
        <v>33688486</v>
      </c>
      <c r="J41" s="17">
        <f>IF(Q41+Q42&gt;I41,I41,Q41+Q42)</f>
        <v>8259588.3500000006</v>
      </c>
      <c r="K41" s="18">
        <f t="shared" si="5"/>
        <v>0.2451754094856029</v>
      </c>
      <c r="L41" s="13" t="s">
        <v>3595</v>
      </c>
      <c r="M41" s="13" t="s">
        <v>147</v>
      </c>
      <c r="N41" s="13" t="s">
        <v>3596</v>
      </c>
      <c r="O41" s="15" t="s">
        <v>82</v>
      </c>
      <c r="P41" s="82">
        <v>78</v>
      </c>
      <c r="Q41" s="49">
        <f>+P41*Dato!$C$4</f>
        <v>2996501.8200000003</v>
      </c>
      <c r="R41" s="40">
        <v>195</v>
      </c>
      <c r="S41" s="50">
        <f>+R41*Dato!$C$4</f>
        <v>7491254.5500000007</v>
      </c>
      <c r="T41" s="41">
        <v>45534</v>
      </c>
      <c r="U41" s="195" t="s">
        <v>3597</v>
      </c>
      <c r="V41" s="15"/>
      <c r="W41" s="15" t="s">
        <v>3598</v>
      </c>
      <c r="X41" s="55">
        <v>1</v>
      </c>
      <c r="Y41" s="14"/>
      <c r="Z41" s="14"/>
    </row>
    <row r="42" spans="1:27" s="497" customFormat="1" ht="87.75" customHeight="1">
      <c r="A42" s="13" t="s">
        <v>89</v>
      </c>
      <c r="B42" s="13" t="s">
        <v>185</v>
      </c>
      <c r="C42" s="13" t="s">
        <v>186</v>
      </c>
      <c r="D42" s="81" t="s">
        <v>142</v>
      </c>
      <c r="E42" s="13" t="s">
        <v>3594</v>
      </c>
      <c r="F42" s="320" t="s">
        <v>3592</v>
      </c>
      <c r="G42" s="13" t="s">
        <v>3593</v>
      </c>
      <c r="H42" s="85"/>
      <c r="I42" s="55"/>
      <c r="J42" s="17">
        <f>IF(Q42&gt;I42,I42,Q42)</f>
        <v>0</v>
      </c>
      <c r="K42" s="18"/>
      <c r="L42" s="13" t="s">
        <v>3599</v>
      </c>
      <c r="M42" s="13" t="s">
        <v>147</v>
      </c>
      <c r="N42" s="13" t="s">
        <v>3600</v>
      </c>
      <c r="O42" s="15" t="s">
        <v>82</v>
      </c>
      <c r="P42" s="82">
        <v>137</v>
      </c>
      <c r="Q42" s="49">
        <f>+P42*Dato!$C$4</f>
        <v>5263086.53</v>
      </c>
      <c r="R42" s="40">
        <v>196</v>
      </c>
      <c r="S42" s="50">
        <f>+R42*Dato!$C$4</f>
        <v>7529671.2400000002</v>
      </c>
      <c r="T42" s="41">
        <v>45534</v>
      </c>
      <c r="U42" s="15" t="s">
        <v>3601</v>
      </c>
      <c r="V42" s="15"/>
      <c r="W42" s="15" t="s">
        <v>3602</v>
      </c>
      <c r="X42" s="55">
        <v>1</v>
      </c>
      <c r="Y42" s="14"/>
      <c r="Z42" s="14"/>
    </row>
    <row r="43" spans="1:27" s="497" customFormat="1" ht="123" customHeight="1">
      <c r="A43" s="13" t="s">
        <v>89</v>
      </c>
      <c r="B43" s="13" t="s">
        <v>185</v>
      </c>
      <c r="C43" s="13" t="s">
        <v>186</v>
      </c>
      <c r="D43" s="81" t="s">
        <v>142</v>
      </c>
      <c r="E43" s="14" t="s">
        <v>2725</v>
      </c>
      <c r="F43" s="320" t="s">
        <v>2726</v>
      </c>
      <c r="G43" s="36" t="s">
        <v>3271</v>
      </c>
      <c r="H43" s="84">
        <v>52706247</v>
      </c>
      <c r="I43" s="84">
        <v>52706247</v>
      </c>
      <c r="J43" s="17">
        <f>IF(Q43&gt;I43,I43,Q43)</f>
        <v>52706247</v>
      </c>
      <c r="K43" s="18">
        <f>+J43/I43</f>
        <v>1</v>
      </c>
      <c r="L43" s="36" t="s">
        <v>3271</v>
      </c>
      <c r="M43" s="13" t="s">
        <v>147</v>
      </c>
      <c r="N43" s="664" t="s">
        <v>2753</v>
      </c>
      <c r="O43" s="15" t="s">
        <v>231</v>
      </c>
      <c r="P43" s="82">
        <v>2331.1999999999998</v>
      </c>
      <c r="Q43" s="49">
        <f>+P43*Dato!$C$4</f>
        <v>89556987.728</v>
      </c>
      <c r="R43" s="40">
        <v>3330.29</v>
      </c>
      <c r="S43" s="50">
        <f>+R43*Dato!$C$4</f>
        <v>127938718.54010001</v>
      </c>
      <c r="T43" s="41">
        <v>45077</v>
      </c>
      <c r="U43" s="15" t="s">
        <v>2748</v>
      </c>
      <c r="V43" s="15" t="s">
        <v>2747</v>
      </c>
      <c r="W43" s="69"/>
      <c r="X43" s="46">
        <v>1</v>
      </c>
      <c r="Y43" s="14"/>
      <c r="Z43" s="54">
        <v>45520</v>
      </c>
    </row>
    <row r="44" spans="1:27" s="497" customFormat="1" ht="57.75" customHeight="1">
      <c r="A44" s="13" t="s">
        <v>89</v>
      </c>
      <c r="B44" s="13" t="s">
        <v>185</v>
      </c>
      <c r="C44" s="13" t="s">
        <v>186</v>
      </c>
      <c r="D44" s="81" t="s">
        <v>142</v>
      </c>
      <c r="E44" s="14" t="s">
        <v>4053</v>
      </c>
      <c r="F44" s="320" t="s">
        <v>4054</v>
      </c>
      <c r="G44" s="36" t="s">
        <v>4055</v>
      </c>
      <c r="H44" s="84">
        <v>130900</v>
      </c>
      <c r="I44" s="84">
        <v>130900</v>
      </c>
      <c r="J44" s="17">
        <f>IF(Q44&gt;I44,I44,Q44)</f>
        <v>130900</v>
      </c>
      <c r="K44" s="18">
        <f>+J44/I44</f>
        <v>1</v>
      </c>
      <c r="L44" s="36" t="s">
        <v>4055</v>
      </c>
      <c r="M44" s="13" t="s">
        <v>147</v>
      </c>
      <c r="N44" s="664" t="s">
        <v>4056</v>
      </c>
      <c r="O44" s="15" t="s">
        <v>184</v>
      </c>
      <c r="P44" s="82">
        <v>1312.2</v>
      </c>
      <c r="Q44" s="49">
        <f>+P44*Dato!$C$4</f>
        <v>50410380.618000008</v>
      </c>
      <c r="R44" s="40">
        <v>1874.4</v>
      </c>
      <c r="S44" s="50">
        <f>+R44*Dato!$C$4</f>
        <v>72008243.736000001</v>
      </c>
      <c r="T44" s="41">
        <v>45595</v>
      </c>
      <c r="U44" s="15" t="s">
        <v>4057</v>
      </c>
      <c r="V44" s="15" t="s">
        <v>4058</v>
      </c>
      <c r="W44" s="69"/>
      <c r="X44" s="46">
        <v>1</v>
      </c>
      <c r="Y44" s="14"/>
      <c r="Z44" s="54">
        <v>45667</v>
      </c>
    </row>
    <row r="45" spans="1:27" s="497" customFormat="1" ht="42" customHeight="1">
      <c r="A45" s="13" t="s">
        <v>89</v>
      </c>
      <c r="B45" s="13" t="s">
        <v>185</v>
      </c>
      <c r="C45" s="13" t="s">
        <v>186</v>
      </c>
      <c r="D45" s="81" t="s">
        <v>142</v>
      </c>
      <c r="E45" s="14" t="s">
        <v>4053</v>
      </c>
      <c r="F45" s="320" t="s">
        <v>4059</v>
      </c>
      <c r="G45" s="36" t="s">
        <v>4060</v>
      </c>
      <c r="H45" s="84"/>
      <c r="I45" s="84"/>
      <c r="J45" s="17"/>
      <c r="K45" s="18"/>
      <c r="L45" s="36" t="s">
        <v>4055</v>
      </c>
      <c r="M45" s="13" t="s">
        <v>147</v>
      </c>
      <c r="N45" s="664"/>
      <c r="O45" s="15"/>
      <c r="P45" s="82"/>
      <c r="Q45" s="49"/>
      <c r="R45" s="40"/>
      <c r="S45" s="50"/>
      <c r="T45" s="41"/>
      <c r="U45" s="15"/>
      <c r="V45" s="15"/>
      <c r="W45" s="69"/>
      <c r="X45" s="46"/>
      <c r="Y45" s="14"/>
      <c r="Z45" s="54"/>
    </row>
    <row r="46" spans="1:27" s="497" customFormat="1" ht="45.75" customHeight="1">
      <c r="A46" s="13" t="s">
        <v>89</v>
      </c>
      <c r="B46" s="13" t="s">
        <v>185</v>
      </c>
      <c r="C46" s="13" t="s">
        <v>186</v>
      </c>
      <c r="D46" s="81" t="s">
        <v>142</v>
      </c>
      <c r="E46" s="14" t="s">
        <v>4053</v>
      </c>
      <c r="F46" s="320" t="s">
        <v>4062</v>
      </c>
      <c r="G46" s="36" t="s">
        <v>4061</v>
      </c>
      <c r="H46" s="84"/>
      <c r="I46" s="84"/>
      <c r="J46" s="17"/>
      <c r="K46" s="18"/>
      <c r="L46" s="36" t="s">
        <v>4055</v>
      </c>
      <c r="M46" s="13" t="s">
        <v>147</v>
      </c>
      <c r="N46" s="664"/>
      <c r="O46" s="15"/>
      <c r="P46" s="82"/>
      <c r="Q46" s="49"/>
      <c r="R46" s="40"/>
      <c r="S46" s="50"/>
      <c r="T46" s="41"/>
      <c r="U46" s="15"/>
      <c r="V46" s="15"/>
      <c r="W46" s="69"/>
      <c r="X46" s="46"/>
      <c r="Y46" s="14"/>
      <c r="Z46" s="54"/>
    </row>
    <row r="47" spans="1:27" s="497" customFormat="1" ht="45" customHeight="1">
      <c r="A47" s="13" t="s">
        <v>139</v>
      </c>
      <c r="B47" s="13" t="s">
        <v>255</v>
      </c>
      <c r="C47" s="13" t="s">
        <v>256</v>
      </c>
      <c r="D47" s="81" t="s">
        <v>32</v>
      </c>
      <c r="E47" s="13" t="s">
        <v>257</v>
      </c>
      <c r="F47" s="320" t="s">
        <v>258</v>
      </c>
      <c r="G47" s="13" t="s">
        <v>259</v>
      </c>
      <c r="H47" s="34">
        <v>623190559</v>
      </c>
      <c r="I47" s="34">
        <v>623190559</v>
      </c>
      <c r="J47" s="17">
        <f t="shared" ref="J47:J57" si="6">IF(Q47&gt;I47,I47,Q47)</f>
        <v>623190559</v>
      </c>
      <c r="K47" s="18">
        <f t="shared" ref="K47:K52" si="7">+J47/I47</f>
        <v>1</v>
      </c>
      <c r="L47" s="38" t="s">
        <v>260</v>
      </c>
      <c r="M47" s="39" t="s">
        <v>261</v>
      </c>
      <c r="N47" s="13" t="s">
        <v>262</v>
      </c>
      <c r="O47" s="15" t="s">
        <v>263</v>
      </c>
      <c r="P47" s="13"/>
      <c r="Q47" s="34">
        <v>623190559</v>
      </c>
      <c r="R47" s="40"/>
      <c r="S47" s="14"/>
      <c r="T47" s="14"/>
      <c r="U47" s="14"/>
      <c r="V47" s="14"/>
      <c r="W47" s="31" t="s">
        <v>264</v>
      </c>
      <c r="X47" s="24">
        <v>1</v>
      </c>
      <c r="Y47" s="38"/>
      <c r="Z47" s="41" t="s">
        <v>265</v>
      </c>
    </row>
    <row r="48" spans="1:27" s="497" customFormat="1" ht="45" customHeight="1">
      <c r="A48" s="13" t="s">
        <v>139</v>
      </c>
      <c r="B48" s="13" t="s">
        <v>255</v>
      </c>
      <c r="C48" s="13" t="s">
        <v>256</v>
      </c>
      <c r="D48" s="81" t="s">
        <v>32</v>
      </c>
      <c r="E48" s="13" t="s">
        <v>266</v>
      </c>
      <c r="F48" s="320" t="s">
        <v>267</v>
      </c>
      <c r="G48" s="13" t="s">
        <v>268</v>
      </c>
      <c r="H48" s="34">
        <v>3931439969</v>
      </c>
      <c r="I48" s="34">
        <v>3931439969</v>
      </c>
      <c r="J48" s="17">
        <f t="shared" si="6"/>
        <v>3931439969</v>
      </c>
      <c r="K48" s="18">
        <f t="shared" si="7"/>
        <v>1</v>
      </c>
      <c r="L48" s="38" t="s">
        <v>269</v>
      </c>
      <c r="M48" s="39">
        <v>45579</v>
      </c>
      <c r="N48" s="13" t="s">
        <v>270</v>
      </c>
      <c r="O48" s="15" t="s">
        <v>263</v>
      </c>
      <c r="P48" s="13"/>
      <c r="Q48" s="34">
        <v>3931439969</v>
      </c>
      <c r="R48" s="40"/>
      <c r="S48" s="14"/>
      <c r="T48" s="14"/>
      <c r="U48" s="14"/>
      <c r="V48" s="14"/>
      <c r="W48" s="31" t="s">
        <v>264</v>
      </c>
      <c r="X48" s="24">
        <v>1</v>
      </c>
      <c r="Y48" s="14"/>
      <c r="Z48" s="54"/>
    </row>
    <row r="49" spans="1:27" s="497" customFormat="1" ht="45" customHeight="1">
      <c r="A49" s="13" t="s">
        <v>139</v>
      </c>
      <c r="B49" s="13" t="s">
        <v>255</v>
      </c>
      <c r="C49" s="13" t="s">
        <v>256</v>
      </c>
      <c r="D49" s="81" t="s">
        <v>32</v>
      </c>
      <c r="E49" s="13" t="s">
        <v>271</v>
      </c>
      <c r="F49" s="320" t="s">
        <v>272</v>
      </c>
      <c r="G49" s="13" t="s">
        <v>273</v>
      </c>
      <c r="H49" s="34">
        <v>2164680943</v>
      </c>
      <c r="I49" s="34">
        <v>2164680943</v>
      </c>
      <c r="J49" s="17">
        <f t="shared" si="6"/>
        <v>2164680943</v>
      </c>
      <c r="K49" s="18">
        <f t="shared" si="7"/>
        <v>1</v>
      </c>
      <c r="L49" s="38" t="s">
        <v>274</v>
      </c>
      <c r="M49" s="39">
        <v>45326</v>
      </c>
      <c r="N49" s="13" t="s">
        <v>275</v>
      </c>
      <c r="O49" s="15" t="s">
        <v>263</v>
      </c>
      <c r="P49" s="13"/>
      <c r="Q49" s="34">
        <v>2164680943</v>
      </c>
      <c r="R49" s="40"/>
      <c r="S49" s="14"/>
      <c r="T49" s="14"/>
      <c r="U49" s="14"/>
      <c r="V49" s="14"/>
      <c r="W49" s="31" t="s">
        <v>264</v>
      </c>
      <c r="X49" s="24">
        <v>1</v>
      </c>
      <c r="Y49" s="14"/>
      <c r="Z49" s="54"/>
    </row>
    <row r="50" spans="1:27" s="497" customFormat="1" ht="45" customHeight="1">
      <c r="A50" s="13" t="s">
        <v>139</v>
      </c>
      <c r="B50" s="13" t="s">
        <v>255</v>
      </c>
      <c r="C50" s="13" t="s">
        <v>256</v>
      </c>
      <c r="D50" s="81" t="s">
        <v>32</v>
      </c>
      <c r="E50" s="13" t="s">
        <v>276</v>
      </c>
      <c r="F50" s="320" t="s">
        <v>277</v>
      </c>
      <c r="G50" s="13" t="s">
        <v>278</v>
      </c>
      <c r="H50" s="34">
        <v>745424391</v>
      </c>
      <c r="I50" s="34">
        <v>745424391</v>
      </c>
      <c r="J50" s="17">
        <f t="shared" si="6"/>
        <v>745424391</v>
      </c>
      <c r="K50" s="18">
        <f t="shared" si="7"/>
        <v>1</v>
      </c>
      <c r="L50" s="38" t="s">
        <v>279</v>
      </c>
      <c r="M50" s="39">
        <v>45312</v>
      </c>
      <c r="N50" s="13" t="s">
        <v>280</v>
      </c>
      <c r="O50" s="15" t="s">
        <v>263</v>
      </c>
      <c r="P50" s="13"/>
      <c r="Q50" s="34">
        <v>745424391</v>
      </c>
      <c r="R50" s="40"/>
      <c r="S50" s="14"/>
      <c r="T50" s="14"/>
      <c r="U50" s="14"/>
      <c r="V50" s="14"/>
      <c r="W50" s="31" t="s">
        <v>264</v>
      </c>
      <c r="X50" s="24">
        <v>1</v>
      </c>
      <c r="Y50" s="14"/>
      <c r="Z50" s="42"/>
    </row>
    <row r="51" spans="1:27" s="497" customFormat="1" ht="45" customHeight="1">
      <c r="A51" s="13" t="s">
        <v>139</v>
      </c>
      <c r="B51" s="13" t="s">
        <v>255</v>
      </c>
      <c r="C51" s="13" t="s">
        <v>256</v>
      </c>
      <c r="D51" s="81" t="s">
        <v>32</v>
      </c>
      <c r="E51" s="13" t="s">
        <v>281</v>
      </c>
      <c r="F51" s="898" t="s">
        <v>282</v>
      </c>
      <c r="G51" s="730" t="s">
        <v>283</v>
      </c>
      <c r="H51" s="34">
        <v>676036550</v>
      </c>
      <c r="I51" s="34">
        <v>676036550</v>
      </c>
      <c r="J51" s="17">
        <f t="shared" si="6"/>
        <v>676036550</v>
      </c>
      <c r="K51" s="18">
        <f t="shared" si="7"/>
        <v>1</v>
      </c>
      <c r="L51" s="38" t="s">
        <v>274</v>
      </c>
      <c r="M51" s="39">
        <v>45068</v>
      </c>
      <c r="N51" s="13" t="s">
        <v>284</v>
      </c>
      <c r="O51" s="15" t="s">
        <v>263</v>
      </c>
      <c r="P51" s="13"/>
      <c r="Q51" s="34">
        <v>676036550</v>
      </c>
      <c r="R51" s="40"/>
      <c r="S51" s="14"/>
      <c r="T51" s="14"/>
      <c r="U51" s="14"/>
      <c r="V51" s="14"/>
      <c r="W51" s="31" t="s">
        <v>264</v>
      </c>
      <c r="X51" s="24">
        <v>1</v>
      </c>
      <c r="Y51" s="14"/>
      <c r="Z51" s="42"/>
    </row>
    <row r="52" spans="1:27" s="497" customFormat="1" ht="45" customHeight="1">
      <c r="A52" s="13" t="s">
        <v>139</v>
      </c>
      <c r="B52" s="13" t="s">
        <v>255</v>
      </c>
      <c r="C52" s="13" t="s">
        <v>256</v>
      </c>
      <c r="D52" s="81" t="s">
        <v>32</v>
      </c>
      <c r="E52" s="13" t="s">
        <v>285</v>
      </c>
      <c r="F52" s="898" t="s">
        <v>286</v>
      </c>
      <c r="G52" s="730" t="s">
        <v>287</v>
      </c>
      <c r="H52" s="34">
        <v>1152500700</v>
      </c>
      <c r="I52" s="34">
        <v>1152500700</v>
      </c>
      <c r="J52" s="17">
        <f t="shared" si="6"/>
        <v>1152500700</v>
      </c>
      <c r="K52" s="18">
        <f t="shared" si="7"/>
        <v>1</v>
      </c>
      <c r="L52" s="38" t="s">
        <v>269</v>
      </c>
      <c r="M52" s="39">
        <v>45652</v>
      </c>
      <c r="N52" s="13" t="s">
        <v>288</v>
      </c>
      <c r="O52" s="15" t="s">
        <v>263</v>
      </c>
      <c r="P52" s="13"/>
      <c r="Q52" s="34">
        <v>1152500700</v>
      </c>
      <c r="R52" s="40"/>
      <c r="S52" s="14"/>
      <c r="T52" s="14"/>
      <c r="U52" s="14"/>
      <c r="V52" s="14"/>
      <c r="W52" s="31" t="s">
        <v>264</v>
      </c>
      <c r="X52" s="24">
        <v>1</v>
      </c>
      <c r="Y52" s="14"/>
      <c r="Z52" s="42"/>
    </row>
    <row r="53" spans="1:27" s="497" customFormat="1" ht="45" customHeight="1">
      <c r="A53" s="13" t="s">
        <v>139</v>
      </c>
      <c r="B53" s="13" t="s">
        <v>255</v>
      </c>
      <c r="C53" s="13" t="s">
        <v>256</v>
      </c>
      <c r="D53" s="81" t="s">
        <v>32</v>
      </c>
      <c r="E53" s="13" t="s">
        <v>4323</v>
      </c>
      <c r="F53" s="898" t="s">
        <v>4324</v>
      </c>
      <c r="G53" s="730" t="s">
        <v>4325</v>
      </c>
      <c r="H53" s="34">
        <v>1364741068</v>
      </c>
      <c r="I53" s="34">
        <v>1364741068</v>
      </c>
      <c r="J53" s="17">
        <f t="shared" ref="J53:J55" si="8">IF(Q53&gt;I53,I53,Q53)</f>
        <v>1364741068</v>
      </c>
      <c r="K53" s="18">
        <f t="shared" ref="K53:K55" si="9">+J53/I53</f>
        <v>1</v>
      </c>
      <c r="L53" s="38" t="s">
        <v>4327</v>
      </c>
      <c r="M53" s="506" t="s">
        <v>4326</v>
      </c>
      <c r="N53" s="13" t="s">
        <v>288</v>
      </c>
      <c r="O53" s="15" t="s">
        <v>263</v>
      </c>
      <c r="P53" s="13"/>
      <c r="Q53" s="34">
        <v>1364741068</v>
      </c>
      <c r="R53" s="40"/>
      <c r="S53" s="14"/>
      <c r="T53" s="14"/>
      <c r="U53" s="14"/>
      <c r="V53" s="14"/>
      <c r="W53" s="31" t="s">
        <v>264</v>
      </c>
      <c r="X53" s="24">
        <v>1</v>
      </c>
      <c r="Y53" s="14"/>
      <c r="Z53" s="42"/>
    </row>
    <row r="54" spans="1:27" s="497" customFormat="1" ht="45" customHeight="1">
      <c r="A54" s="13" t="s">
        <v>139</v>
      </c>
      <c r="B54" s="13" t="s">
        <v>255</v>
      </c>
      <c r="C54" s="13" t="s">
        <v>256</v>
      </c>
      <c r="D54" s="81" t="s">
        <v>32</v>
      </c>
      <c r="E54" s="13" t="s">
        <v>4328</v>
      </c>
      <c r="F54" s="898" t="s">
        <v>4329</v>
      </c>
      <c r="G54" s="730" t="s">
        <v>4330</v>
      </c>
      <c r="H54" s="34">
        <v>1040880584</v>
      </c>
      <c r="I54" s="34">
        <v>1040880584</v>
      </c>
      <c r="J54" s="17">
        <f t="shared" si="8"/>
        <v>1040880584</v>
      </c>
      <c r="K54" s="18">
        <f t="shared" si="9"/>
        <v>1</v>
      </c>
      <c r="L54" s="38" t="s">
        <v>4327</v>
      </c>
      <c r="M54" s="506">
        <v>45960</v>
      </c>
      <c r="N54" s="13" t="s">
        <v>288</v>
      </c>
      <c r="O54" s="15" t="s">
        <v>263</v>
      </c>
      <c r="P54" s="13"/>
      <c r="Q54" s="34">
        <v>1040880584</v>
      </c>
      <c r="R54" s="40"/>
      <c r="S54" s="14"/>
      <c r="T54" s="14"/>
      <c r="U54" s="14"/>
      <c r="V54" s="14"/>
      <c r="W54" s="31" t="s">
        <v>264</v>
      </c>
      <c r="X54" s="24">
        <v>3</v>
      </c>
      <c r="Y54" s="14"/>
      <c r="Z54" s="42"/>
    </row>
    <row r="55" spans="1:27" s="497" customFormat="1" ht="45" customHeight="1">
      <c r="A55" s="13" t="s">
        <v>139</v>
      </c>
      <c r="B55" s="13" t="s">
        <v>255</v>
      </c>
      <c r="C55" s="13" t="s">
        <v>256</v>
      </c>
      <c r="D55" s="81" t="s">
        <v>32</v>
      </c>
      <c r="E55" s="13" t="s">
        <v>4331</v>
      </c>
      <c r="F55" s="898" t="s">
        <v>4332</v>
      </c>
      <c r="G55" s="730" t="s">
        <v>4333</v>
      </c>
      <c r="H55" s="34">
        <v>1440241158</v>
      </c>
      <c r="I55" s="34">
        <v>1440241158</v>
      </c>
      <c r="J55" s="17">
        <f t="shared" si="8"/>
        <v>1440241158</v>
      </c>
      <c r="K55" s="18">
        <f t="shared" si="9"/>
        <v>1</v>
      </c>
      <c r="L55" s="38" t="s">
        <v>4327</v>
      </c>
      <c r="M55" s="506" t="s">
        <v>4326</v>
      </c>
      <c r="N55" s="13" t="s">
        <v>288</v>
      </c>
      <c r="O55" s="15" t="s">
        <v>263</v>
      </c>
      <c r="P55" s="13"/>
      <c r="Q55" s="34">
        <v>1440241158</v>
      </c>
      <c r="R55" s="40"/>
      <c r="S55" s="14"/>
      <c r="T55" s="14"/>
      <c r="U55" s="14"/>
      <c r="V55" s="14"/>
      <c r="W55" s="31" t="s">
        <v>264</v>
      </c>
      <c r="X55" s="24">
        <v>4</v>
      </c>
      <c r="Y55" s="14"/>
      <c r="Z55" s="42"/>
    </row>
    <row r="56" spans="1:27" s="27" customFormat="1" ht="44.25" customHeight="1">
      <c r="A56" s="13" t="s">
        <v>139</v>
      </c>
      <c r="B56" s="13" t="s">
        <v>185</v>
      </c>
      <c r="C56" s="13" t="s">
        <v>289</v>
      </c>
      <c r="D56" s="81" t="s">
        <v>162</v>
      </c>
      <c r="E56" s="13" t="s">
        <v>351</v>
      </c>
      <c r="F56" s="320" t="s">
        <v>352</v>
      </c>
      <c r="G56" s="13" t="s">
        <v>353</v>
      </c>
      <c r="H56" s="55">
        <v>134979729</v>
      </c>
      <c r="I56" s="55">
        <v>134979729</v>
      </c>
      <c r="J56" s="17">
        <f t="shared" si="6"/>
        <v>40052856.827100001</v>
      </c>
      <c r="K56" s="18">
        <f>+J56/I56</f>
        <v>0.29673238436491456</v>
      </c>
      <c r="L56" s="13" t="s">
        <v>354</v>
      </c>
      <c r="M56" s="13" t="s">
        <v>147</v>
      </c>
      <c r="N56" s="13" t="s">
        <v>355</v>
      </c>
      <c r="O56" s="15" t="s">
        <v>263</v>
      </c>
      <c r="P56" s="82">
        <v>1042.5899999999999</v>
      </c>
      <c r="Q56" s="49">
        <f>+P56*Dato!$C$4</f>
        <v>40052856.827100001</v>
      </c>
      <c r="R56" s="40">
        <v>1737.66</v>
      </c>
      <c r="S56" s="50">
        <f>+R56*Dato!$C$4</f>
        <v>66755145.545400009</v>
      </c>
      <c r="T56" s="41">
        <v>43248</v>
      </c>
      <c r="U56" s="15"/>
      <c r="V56" s="15" t="s">
        <v>356</v>
      </c>
      <c r="W56" s="70"/>
      <c r="X56" s="46">
        <v>1</v>
      </c>
      <c r="Y56" s="14"/>
      <c r="Z56" s="14"/>
      <c r="AA56" s="83"/>
    </row>
    <row r="57" spans="1:27" s="27" customFormat="1" ht="44.25" customHeight="1">
      <c r="A57" s="13" t="s">
        <v>139</v>
      </c>
      <c r="B57" s="13" t="s">
        <v>185</v>
      </c>
      <c r="C57" s="13" t="s">
        <v>289</v>
      </c>
      <c r="D57" s="81" t="s">
        <v>162</v>
      </c>
      <c r="E57" s="13" t="s">
        <v>357</v>
      </c>
      <c r="F57" s="320" t="s">
        <v>358</v>
      </c>
      <c r="G57" s="13" t="s">
        <v>359</v>
      </c>
      <c r="H57" s="55">
        <v>68164654</v>
      </c>
      <c r="I57" s="55">
        <v>68164654</v>
      </c>
      <c r="J57" s="17">
        <f t="shared" si="6"/>
        <v>51530611.2984</v>
      </c>
      <c r="K57" s="18">
        <f>+J57/I57</f>
        <v>0.7559726085956513</v>
      </c>
      <c r="L57" s="13" t="s">
        <v>359</v>
      </c>
      <c r="M57" s="13" t="s">
        <v>147</v>
      </c>
      <c r="N57" s="13" t="s">
        <v>360</v>
      </c>
      <c r="O57" s="15" t="s">
        <v>263</v>
      </c>
      <c r="P57" s="82">
        <v>1341.36</v>
      </c>
      <c r="Q57" s="49">
        <f>+P57*Dato!$C$4</f>
        <v>51530611.2984</v>
      </c>
      <c r="R57" s="40">
        <v>2235.6</v>
      </c>
      <c r="S57" s="50">
        <f>+R57*Dato!$C$4</f>
        <v>85884352.164000005</v>
      </c>
      <c r="T57" s="41">
        <v>44681</v>
      </c>
      <c r="U57" s="15" t="s">
        <v>361</v>
      </c>
      <c r="V57" s="15" t="s">
        <v>362</v>
      </c>
      <c r="W57" s="70" t="s">
        <v>363</v>
      </c>
      <c r="X57" s="46">
        <v>1</v>
      </c>
      <c r="Y57" s="14"/>
      <c r="Z57" s="54">
        <v>46157</v>
      </c>
      <c r="AA57" s="83"/>
    </row>
    <row r="58" spans="1:27" s="27" customFormat="1" ht="52.5" customHeight="1">
      <c r="A58" s="13" t="s">
        <v>139</v>
      </c>
      <c r="B58" s="13" t="s">
        <v>140</v>
      </c>
      <c r="C58" s="13" t="s">
        <v>373</v>
      </c>
      <c r="D58" s="15" t="s">
        <v>142</v>
      </c>
      <c r="E58" s="13" t="s">
        <v>364</v>
      </c>
      <c r="F58" s="33" t="s">
        <v>365</v>
      </c>
      <c r="G58" s="13" t="s">
        <v>366</v>
      </c>
      <c r="H58" s="55">
        <v>30302701</v>
      </c>
      <c r="I58" s="55">
        <v>30302701</v>
      </c>
      <c r="J58" s="17">
        <f>IF(Q58+Q59+Q60+Q61&gt;I58,I58,Q58+Q59+Q60+Q61)</f>
        <v>30302701</v>
      </c>
      <c r="K58" s="18">
        <f>+J58/I58</f>
        <v>1</v>
      </c>
      <c r="L58" s="23" t="s">
        <v>374</v>
      </c>
      <c r="M58" s="13" t="s">
        <v>147</v>
      </c>
      <c r="N58" s="90" t="s">
        <v>375</v>
      </c>
      <c r="O58" s="15" t="s">
        <v>263</v>
      </c>
      <c r="P58" s="97">
        <v>8698.4699999999993</v>
      </c>
      <c r="Q58" s="49">
        <f>+P58*Dato!$C$4</f>
        <v>334166425.46429998</v>
      </c>
      <c r="R58" s="40">
        <v>10873.09</v>
      </c>
      <c r="S58" s="50">
        <f>+R58*Dato!$C$4</f>
        <v>417708127.87210006</v>
      </c>
      <c r="T58" s="41">
        <v>44254</v>
      </c>
      <c r="U58" s="13" t="s">
        <v>376</v>
      </c>
      <c r="V58" s="13"/>
      <c r="W58" s="98" t="s">
        <v>377</v>
      </c>
      <c r="X58" s="51">
        <v>1</v>
      </c>
      <c r="Y58" s="24" t="s">
        <v>378</v>
      </c>
      <c r="Z58" s="14"/>
      <c r="AA58" s="83"/>
    </row>
    <row r="59" spans="1:27" s="27" customFormat="1" ht="52" customHeight="1">
      <c r="A59" s="13" t="s">
        <v>139</v>
      </c>
      <c r="B59" s="13" t="s">
        <v>185</v>
      </c>
      <c r="C59" s="13" t="s">
        <v>289</v>
      </c>
      <c r="D59" s="15" t="s">
        <v>142</v>
      </c>
      <c r="E59" s="13" t="s">
        <v>364</v>
      </c>
      <c r="F59" s="33" t="s">
        <v>365</v>
      </c>
      <c r="G59" s="13" t="s">
        <v>366</v>
      </c>
      <c r="H59" s="16"/>
      <c r="I59" s="55"/>
      <c r="J59" s="17"/>
      <c r="K59" s="18"/>
      <c r="L59" s="23" t="s">
        <v>367</v>
      </c>
      <c r="M59" s="13" t="s">
        <v>147</v>
      </c>
      <c r="N59" s="90" t="s">
        <v>368</v>
      </c>
      <c r="O59" s="15" t="s">
        <v>263</v>
      </c>
      <c r="P59" s="93">
        <v>537.37</v>
      </c>
      <c r="Q59" s="49">
        <f>+P59*Dato!$C$4</f>
        <v>20643976.7053</v>
      </c>
      <c r="R59" s="40">
        <v>895.62</v>
      </c>
      <c r="S59" s="50">
        <f>+R59*Dato!$C$4</f>
        <v>34406755.897800006</v>
      </c>
      <c r="T59" s="41">
        <v>44165</v>
      </c>
      <c r="U59" s="13"/>
      <c r="V59" s="13" t="s">
        <v>369</v>
      </c>
      <c r="W59" s="14"/>
      <c r="X59" s="51">
        <v>1</v>
      </c>
      <c r="Y59" s="24"/>
      <c r="Z59" s="14"/>
      <c r="AA59" s="83"/>
    </row>
    <row r="60" spans="1:27" s="27" customFormat="1" ht="52" customHeight="1">
      <c r="A60" s="13" t="s">
        <v>139</v>
      </c>
      <c r="B60" s="13" t="s">
        <v>185</v>
      </c>
      <c r="C60" s="13" t="s">
        <v>289</v>
      </c>
      <c r="D60" s="15" t="s">
        <v>142</v>
      </c>
      <c r="E60" s="13" t="s">
        <v>364</v>
      </c>
      <c r="F60" s="33" t="s">
        <v>365</v>
      </c>
      <c r="G60" s="13" t="s">
        <v>366</v>
      </c>
      <c r="H60" s="16"/>
      <c r="I60" s="55"/>
      <c r="J60" s="17"/>
      <c r="K60" s="18"/>
      <c r="L60" s="23" t="s">
        <v>367</v>
      </c>
      <c r="M60" s="13" t="s">
        <v>147</v>
      </c>
      <c r="N60" s="90" t="s">
        <v>368</v>
      </c>
      <c r="O60" s="15" t="s">
        <v>263</v>
      </c>
      <c r="P60" s="93">
        <v>537.37</v>
      </c>
      <c r="Q60" s="49">
        <f>+P60*Dato!$C$4</f>
        <v>20643976.7053</v>
      </c>
      <c r="R60" s="40">
        <v>895.62</v>
      </c>
      <c r="S60" s="50">
        <f>+R60*Dato!$C$4</f>
        <v>34406755.897800006</v>
      </c>
      <c r="T60" s="41">
        <v>44165</v>
      </c>
      <c r="U60" s="13"/>
      <c r="V60" s="13" t="s">
        <v>370</v>
      </c>
      <c r="W60" s="14"/>
      <c r="X60" s="51">
        <v>1</v>
      </c>
      <c r="Y60" s="24"/>
      <c r="Z60" s="14"/>
      <c r="AA60" s="83"/>
    </row>
    <row r="61" spans="1:27" s="27" customFormat="1" ht="52.5" customHeight="1">
      <c r="A61" s="13" t="s">
        <v>139</v>
      </c>
      <c r="B61" s="13" t="s">
        <v>185</v>
      </c>
      <c r="C61" s="13" t="s">
        <v>289</v>
      </c>
      <c r="D61" s="15" t="s">
        <v>142</v>
      </c>
      <c r="E61" s="13" t="s">
        <v>364</v>
      </c>
      <c r="F61" s="33" t="s">
        <v>365</v>
      </c>
      <c r="G61" s="13" t="s">
        <v>366</v>
      </c>
      <c r="H61" s="16"/>
      <c r="I61" s="55"/>
      <c r="J61" s="17"/>
      <c r="K61" s="18"/>
      <c r="L61" s="23" t="s">
        <v>371</v>
      </c>
      <c r="M61" s="13" t="s">
        <v>147</v>
      </c>
      <c r="N61" s="90" t="s">
        <v>368</v>
      </c>
      <c r="O61" s="15" t="s">
        <v>263</v>
      </c>
      <c r="P61" s="93">
        <v>537.37</v>
      </c>
      <c r="Q61" s="49">
        <f>+P61*Dato!$C$4</f>
        <v>20643976.7053</v>
      </c>
      <c r="R61" s="40">
        <v>895.62</v>
      </c>
      <c r="S61" s="50">
        <f>+R61*Dato!$C$4</f>
        <v>34406755.897800006</v>
      </c>
      <c r="T61" s="41">
        <v>44165</v>
      </c>
      <c r="U61" s="13"/>
      <c r="V61" s="13" t="s">
        <v>372</v>
      </c>
      <c r="W61" s="14"/>
      <c r="X61" s="51">
        <v>1</v>
      </c>
      <c r="Y61" s="24"/>
      <c r="Z61" s="14"/>
      <c r="AA61" s="83"/>
    </row>
    <row r="62" spans="1:27" s="27" customFormat="1" ht="52.5" customHeight="1">
      <c r="A62" s="13" t="s">
        <v>139</v>
      </c>
      <c r="B62" s="13" t="s">
        <v>185</v>
      </c>
      <c r="C62" s="13" t="s">
        <v>289</v>
      </c>
      <c r="D62" s="15" t="s">
        <v>142</v>
      </c>
      <c r="E62" s="13" t="s">
        <v>379</v>
      </c>
      <c r="F62" s="33" t="s">
        <v>380</v>
      </c>
      <c r="G62" s="520" t="s">
        <v>381</v>
      </c>
      <c r="H62" s="55">
        <v>157409314</v>
      </c>
      <c r="I62" s="55">
        <v>157409314</v>
      </c>
      <c r="J62" s="17">
        <f t="shared" ref="J62:J93" si="10">IF(Q62&gt;I62,I62,Q62)</f>
        <v>27577875.150000002</v>
      </c>
      <c r="K62" s="18">
        <f>+J62/I62</f>
        <v>0.17519849651336389</v>
      </c>
      <c r="L62" s="13" t="s">
        <v>381</v>
      </c>
      <c r="M62" s="13" t="s">
        <v>147</v>
      </c>
      <c r="N62" s="13" t="s">
        <v>382</v>
      </c>
      <c r="O62" s="15" t="s">
        <v>263</v>
      </c>
      <c r="P62" s="82">
        <v>805</v>
      </c>
      <c r="Q62" s="49">
        <v>27577875.150000002</v>
      </c>
      <c r="R62" s="99">
        <v>1150</v>
      </c>
      <c r="S62" s="50">
        <f>+R62*Dato!$C$4</f>
        <v>44179193.5</v>
      </c>
      <c r="T62" s="41">
        <v>44834</v>
      </c>
      <c r="U62" s="15"/>
      <c r="V62" s="15" t="s">
        <v>383</v>
      </c>
      <c r="W62" s="70"/>
      <c r="X62" s="46">
        <v>1</v>
      </c>
      <c r="Y62" s="14"/>
      <c r="Z62" s="14"/>
      <c r="AA62" s="83"/>
    </row>
    <row r="63" spans="1:27" s="27" customFormat="1" ht="52" customHeight="1">
      <c r="A63" s="13" t="s">
        <v>139</v>
      </c>
      <c r="B63" s="15" t="s">
        <v>384</v>
      </c>
      <c r="C63" s="13" t="s">
        <v>385</v>
      </c>
      <c r="D63" s="81" t="s">
        <v>32</v>
      </c>
      <c r="E63" s="13" t="s">
        <v>3894</v>
      </c>
      <c r="F63" s="899" t="s">
        <v>394</v>
      </c>
      <c r="G63" s="36" t="s">
        <v>395</v>
      </c>
      <c r="H63" s="681">
        <v>1651841</v>
      </c>
      <c r="I63" s="681">
        <v>1651841</v>
      </c>
      <c r="J63" s="681">
        <f t="shared" si="10"/>
        <v>1321472.8</v>
      </c>
      <c r="K63" s="663">
        <v>0.8</v>
      </c>
      <c r="L63" s="36" t="s">
        <v>395</v>
      </c>
      <c r="M63" s="673">
        <v>45813</v>
      </c>
      <c r="N63" s="36" t="s">
        <v>3717</v>
      </c>
      <c r="O63" s="15" t="s">
        <v>263</v>
      </c>
      <c r="P63" s="14"/>
      <c r="Q63" s="34">
        <f t="shared" ref="Q63:Q87" si="11">+I63*K63</f>
        <v>1321472.8</v>
      </c>
      <c r="R63" s="40"/>
      <c r="S63" s="50">
        <v>0</v>
      </c>
      <c r="T63" s="41">
        <v>44635</v>
      </c>
      <c r="U63" s="15"/>
      <c r="V63" s="15"/>
      <c r="W63" s="115">
        <v>3901</v>
      </c>
      <c r="X63" s="46">
        <v>1</v>
      </c>
      <c r="Y63" s="14"/>
      <c r="Z63" s="14"/>
      <c r="AA63" s="83"/>
    </row>
    <row r="64" spans="1:27" s="27" customFormat="1" ht="56.25" customHeight="1">
      <c r="A64" s="13" t="s">
        <v>139</v>
      </c>
      <c r="B64" s="15" t="s">
        <v>384</v>
      </c>
      <c r="C64" s="13" t="s">
        <v>385</v>
      </c>
      <c r="D64" s="81" t="s">
        <v>32</v>
      </c>
      <c r="E64" s="13" t="s">
        <v>3947</v>
      </c>
      <c r="F64" s="899" t="s">
        <v>396</v>
      </c>
      <c r="G64" s="36" t="s">
        <v>397</v>
      </c>
      <c r="H64" s="681">
        <v>10611884.7664</v>
      </c>
      <c r="I64" s="681">
        <v>10611884.7664</v>
      </c>
      <c r="J64" s="681">
        <f t="shared" si="10"/>
        <v>7428319.3364799991</v>
      </c>
      <c r="K64" s="663">
        <v>0.7</v>
      </c>
      <c r="L64" s="36" t="s">
        <v>397</v>
      </c>
      <c r="M64" s="673">
        <v>45858</v>
      </c>
      <c r="N64" s="36" t="s">
        <v>3718</v>
      </c>
      <c r="O64" s="15" t="s">
        <v>263</v>
      </c>
      <c r="P64" s="14"/>
      <c r="Q64" s="34">
        <f t="shared" si="11"/>
        <v>7428319.3364799991</v>
      </c>
      <c r="R64" s="40"/>
      <c r="S64" s="50">
        <v>0</v>
      </c>
      <c r="T64" s="41">
        <v>44645</v>
      </c>
      <c r="U64" s="15"/>
      <c r="V64" s="15"/>
      <c r="W64" s="115">
        <v>3918</v>
      </c>
      <c r="X64" s="46">
        <v>1</v>
      </c>
      <c r="Y64" s="14"/>
      <c r="Z64" s="14"/>
      <c r="AA64" s="83"/>
    </row>
    <row r="65" spans="1:27" s="27" customFormat="1" ht="52" customHeight="1">
      <c r="A65" s="13" t="s">
        <v>139</v>
      </c>
      <c r="B65" s="15" t="s">
        <v>384</v>
      </c>
      <c r="C65" s="13" t="s">
        <v>385</v>
      </c>
      <c r="D65" s="81" t="s">
        <v>32</v>
      </c>
      <c r="E65" s="13" t="s">
        <v>3971</v>
      </c>
      <c r="F65" s="899" t="s">
        <v>402</v>
      </c>
      <c r="G65" s="904" t="s">
        <v>3824</v>
      </c>
      <c r="H65" s="681">
        <v>22856394</v>
      </c>
      <c r="I65" s="681">
        <v>22856394</v>
      </c>
      <c r="J65" s="681">
        <f t="shared" si="10"/>
        <v>15999475.799999999</v>
      </c>
      <c r="K65" s="663">
        <v>0.7</v>
      </c>
      <c r="L65" s="893" t="s">
        <v>3824</v>
      </c>
      <c r="M65" s="673">
        <v>45940</v>
      </c>
      <c r="N65" s="36" t="s">
        <v>3719</v>
      </c>
      <c r="O65" s="15" t="s">
        <v>263</v>
      </c>
      <c r="P65" s="14"/>
      <c r="Q65" s="34">
        <f t="shared" si="11"/>
        <v>15999475.799999999</v>
      </c>
      <c r="R65" s="40"/>
      <c r="S65" s="50">
        <v>0</v>
      </c>
      <c r="T65" s="41">
        <v>44649</v>
      </c>
      <c r="U65" s="15"/>
      <c r="V65" s="15"/>
      <c r="W65" s="24">
        <v>3971</v>
      </c>
      <c r="X65" s="46">
        <v>1</v>
      </c>
      <c r="Y65" s="14"/>
      <c r="Z65" s="14"/>
      <c r="AA65" s="83"/>
    </row>
    <row r="66" spans="1:27" s="27" customFormat="1" ht="52" customHeight="1">
      <c r="A66" s="13" t="s">
        <v>139</v>
      </c>
      <c r="B66" s="15" t="s">
        <v>384</v>
      </c>
      <c r="C66" s="13" t="s">
        <v>385</v>
      </c>
      <c r="D66" s="81" t="s">
        <v>32</v>
      </c>
      <c r="E66" s="13" t="s">
        <v>4010</v>
      </c>
      <c r="F66" s="899" t="s">
        <v>2462</v>
      </c>
      <c r="G66" s="893" t="s">
        <v>3825</v>
      </c>
      <c r="H66" s="681">
        <v>1161575.2688</v>
      </c>
      <c r="I66" s="681">
        <v>1161575.2688</v>
      </c>
      <c r="J66" s="681">
        <f t="shared" si="10"/>
        <v>464630.10752000002</v>
      </c>
      <c r="K66" s="663">
        <v>0.4</v>
      </c>
      <c r="L66" s="893" t="s">
        <v>3825</v>
      </c>
      <c r="M66" s="673">
        <v>45575</v>
      </c>
      <c r="N66" s="891" t="s">
        <v>3720</v>
      </c>
      <c r="O66" s="15" t="s">
        <v>263</v>
      </c>
      <c r="P66" s="14" t="s">
        <v>392</v>
      </c>
      <c r="Q66" s="34">
        <f t="shared" si="11"/>
        <v>464630.10752000002</v>
      </c>
      <c r="R66" s="40"/>
      <c r="S66" s="50">
        <v>0</v>
      </c>
      <c r="T66" s="41">
        <v>44665</v>
      </c>
      <c r="U66" s="15"/>
      <c r="V66" s="15"/>
      <c r="W66" s="24">
        <v>3970</v>
      </c>
      <c r="X66" s="46">
        <v>1</v>
      </c>
      <c r="Y66" s="14"/>
      <c r="Z66" s="14"/>
      <c r="AA66" s="83"/>
    </row>
    <row r="67" spans="1:27" s="27" customFormat="1" ht="52" customHeight="1">
      <c r="A67" s="13" t="s">
        <v>139</v>
      </c>
      <c r="B67" s="15" t="s">
        <v>384</v>
      </c>
      <c r="C67" s="13" t="s">
        <v>385</v>
      </c>
      <c r="D67" s="81" t="s">
        <v>32</v>
      </c>
      <c r="E67" s="13" t="s">
        <v>3944</v>
      </c>
      <c r="F67" s="662" t="s">
        <v>405</v>
      </c>
      <c r="G67" s="36" t="s">
        <v>406</v>
      </c>
      <c r="H67" s="681">
        <v>6832024</v>
      </c>
      <c r="I67" s="681">
        <v>6832024</v>
      </c>
      <c r="J67" s="681">
        <f t="shared" si="10"/>
        <v>5465619.2000000002</v>
      </c>
      <c r="K67" s="663">
        <v>0.8</v>
      </c>
      <c r="L67" s="36" t="s">
        <v>406</v>
      </c>
      <c r="M67" s="673">
        <v>45940</v>
      </c>
      <c r="N67" s="36" t="s">
        <v>3721</v>
      </c>
      <c r="O67" s="91" t="s">
        <v>263</v>
      </c>
      <c r="P67" s="14" t="s">
        <v>392</v>
      </c>
      <c r="Q67" s="34">
        <f t="shared" si="11"/>
        <v>5465619.2000000002</v>
      </c>
      <c r="R67" s="40"/>
      <c r="S67" s="50">
        <v>0</v>
      </c>
      <c r="T67" s="41">
        <v>44665</v>
      </c>
      <c r="U67" s="15"/>
      <c r="V67" s="15"/>
      <c r="W67" s="24">
        <v>3980</v>
      </c>
      <c r="X67" s="46">
        <v>1</v>
      </c>
      <c r="Y67" s="14"/>
      <c r="Z67" s="14"/>
      <c r="AA67" s="83"/>
    </row>
    <row r="68" spans="1:27" s="27" customFormat="1" ht="52" customHeight="1">
      <c r="A68" s="13" t="s">
        <v>139</v>
      </c>
      <c r="B68" s="15" t="s">
        <v>384</v>
      </c>
      <c r="C68" s="13" t="s">
        <v>385</v>
      </c>
      <c r="D68" s="81" t="s">
        <v>32</v>
      </c>
      <c r="E68" s="13" t="s">
        <v>3895</v>
      </c>
      <c r="F68" s="662" t="s">
        <v>407</v>
      </c>
      <c r="G68" s="36" t="s">
        <v>408</v>
      </c>
      <c r="H68" s="681">
        <v>11827731</v>
      </c>
      <c r="I68" s="681">
        <v>11827731</v>
      </c>
      <c r="J68" s="681">
        <f t="shared" si="10"/>
        <v>9462184.8000000007</v>
      </c>
      <c r="K68" s="663">
        <v>0.8</v>
      </c>
      <c r="L68" s="36" t="s">
        <v>408</v>
      </c>
      <c r="M68" s="673">
        <v>45940</v>
      </c>
      <c r="N68" s="36" t="s">
        <v>3722</v>
      </c>
      <c r="O68" s="91" t="s">
        <v>263</v>
      </c>
      <c r="P68" s="14" t="s">
        <v>392</v>
      </c>
      <c r="Q68" s="34">
        <f t="shared" si="11"/>
        <v>9462184.8000000007</v>
      </c>
      <c r="R68" s="40"/>
      <c r="S68" s="50">
        <v>0</v>
      </c>
      <c r="T68" s="41">
        <v>44665</v>
      </c>
      <c r="U68" s="15"/>
      <c r="V68" s="15"/>
      <c r="W68" s="24">
        <v>3984</v>
      </c>
      <c r="X68" s="46">
        <v>1</v>
      </c>
      <c r="Y68" s="14"/>
      <c r="Z68" s="14"/>
      <c r="AA68" s="83"/>
    </row>
    <row r="69" spans="1:27" s="27" customFormat="1" ht="52" customHeight="1">
      <c r="A69" s="13" t="s">
        <v>139</v>
      </c>
      <c r="B69" s="15" t="s">
        <v>398</v>
      </c>
      <c r="C69" s="13" t="s">
        <v>385</v>
      </c>
      <c r="D69" s="81" t="s">
        <v>32</v>
      </c>
      <c r="E69" s="13" t="s">
        <v>3909</v>
      </c>
      <c r="F69" s="662" t="s">
        <v>409</v>
      </c>
      <c r="G69" s="36" t="s">
        <v>3826</v>
      </c>
      <c r="H69" s="681">
        <v>61553253.432999998</v>
      </c>
      <c r="I69" s="681">
        <v>61553253.432999998</v>
      </c>
      <c r="J69" s="681">
        <f t="shared" si="10"/>
        <v>33854289.388149999</v>
      </c>
      <c r="K69" s="663">
        <v>0.55000000000000004</v>
      </c>
      <c r="L69" s="36" t="s">
        <v>3826</v>
      </c>
      <c r="M69" s="673">
        <v>45940</v>
      </c>
      <c r="N69" s="36" t="s">
        <v>3722</v>
      </c>
      <c r="O69" s="91" t="s">
        <v>263</v>
      </c>
      <c r="P69" s="14" t="s">
        <v>392</v>
      </c>
      <c r="Q69" s="34">
        <f t="shared" si="11"/>
        <v>33854289.388149999</v>
      </c>
      <c r="R69" s="40"/>
      <c r="S69" s="50"/>
      <c r="T69" s="41">
        <v>44671</v>
      </c>
      <c r="U69" s="15"/>
      <c r="V69" s="15"/>
      <c r="W69" s="24">
        <v>3965</v>
      </c>
      <c r="X69" s="46">
        <v>1</v>
      </c>
      <c r="Y69" s="14"/>
      <c r="Z69" s="14"/>
      <c r="AA69" s="83"/>
    </row>
    <row r="70" spans="1:27" s="27" customFormat="1" ht="52" customHeight="1">
      <c r="A70" s="13" t="s">
        <v>139</v>
      </c>
      <c r="B70" s="15" t="s">
        <v>384</v>
      </c>
      <c r="C70" s="13" t="s">
        <v>385</v>
      </c>
      <c r="D70" s="81" t="s">
        <v>32</v>
      </c>
      <c r="E70" s="13" t="s">
        <v>3959</v>
      </c>
      <c r="F70" s="662" t="s">
        <v>413</v>
      </c>
      <c r="G70" s="36" t="s">
        <v>3827</v>
      </c>
      <c r="H70" s="681">
        <v>17486509</v>
      </c>
      <c r="I70" s="681">
        <v>21514163.349999998</v>
      </c>
      <c r="J70" s="681">
        <f t="shared" si="10"/>
        <v>17211330.68</v>
      </c>
      <c r="K70" s="663">
        <v>0.8</v>
      </c>
      <c r="L70" s="36" t="s">
        <v>3827</v>
      </c>
      <c r="M70" s="673">
        <v>45971</v>
      </c>
      <c r="N70" s="36" t="s">
        <v>3722</v>
      </c>
      <c r="O70" s="91" t="s">
        <v>263</v>
      </c>
      <c r="P70" s="14" t="s">
        <v>392</v>
      </c>
      <c r="Q70" s="34">
        <f t="shared" si="11"/>
        <v>17211330.68</v>
      </c>
      <c r="R70" s="40"/>
      <c r="S70" s="50"/>
      <c r="T70" s="41">
        <v>44678</v>
      </c>
      <c r="U70" s="15"/>
      <c r="V70" s="15"/>
      <c r="W70" s="24">
        <v>4005</v>
      </c>
      <c r="X70" s="46">
        <v>1</v>
      </c>
      <c r="Y70" s="14"/>
      <c r="Z70" s="14"/>
      <c r="AA70" s="83"/>
    </row>
    <row r="71" spans="1:27" s="27" customFormat="1" ht="52" customHeight="1">
      <c r="A71" s="13" t="s">
        <v>139</v>
      </c>
      <c r="B71" s="15" t="s">
        <v>384</v>
      </c>
      <c r="C71" s="13" t="s">
        <v>385</v>
      </c>
      <c r="D71" s="81" t="s">
        <v>32</v>
      </c>
      <c r="E71" s="13" t="s">
        <v>3917</v>
      </c>
      <c r="F71" s="662" t="s">
        <v>418</v>
      </c>
      <c r="G71" s="36" t="s">
        <v>3916</v>
      </c>
      <c r="H71" s="681">
        <v>17486509</v>
      </c>
      <c r="I71" s="681">
        <v>17486509</v>
      </c>
      <c r="J71" s="681">
        <f t="shared" si="10"/>
        <v>12240556.299999999</v>
      </c>
      <c r="K71" s="663">
        <v>0.7</v>
      </c>
      <c r="L71" s="36" t="s">
        <v>3828</v>
      </c>
      <c r="M71" s="673">
        <v>46068</v>
      </c>
      <c r="N71" s="36" t="s">
        <v>3723</v>
      </c>
      <c r="O71" s="91" t="s">
        <v>263</v>
      </c>
      <c r="P71" s="14" t="s">
        <v>392</v>
      </c>
      <c r="Q71" s="34">
        <f t="shared" si="11"/>
        <v>12240556.299999999</v>
      </c>
      <c r="R71" s="40"/>
      <c r="S71" s="50"/>
      <c r="T71" s="41">
        <v>44680</v>
      </c>
      <c r="U71" s="15"/>
      <c r="V71" s="15"/>
      <c r="W71" s="24">
        <v>4012</v>
      </c>
      <c r="X71" s="46">
        <v>1</v>
      </c>
      <c r="Y71" s="14"/>
      <c r="Z71" s="14"/>
      <c r="AA71" s="83"/>
    </row>
    <row r="72" spans="1:27" s="27" customFormat="1" ht="52" customHeight="1">
      <c r="A72" s="13" t="s">
        <v>139</v>
      </c>
      <c r="B72" s="15" t="s">
        <v>384</v>
      </c>
      <c r="C72" s="13" t="s">
        <v>385</v>
      </c>
      <c r="D72" s="81" t="s">
        <v>32</v>
      </c>
      <c r="E72" s="13" t="s">
        <v>3975</v>
      </c>
      <c r="F72" s="662" t="s">
        <v>419</v>
      </c>
      <c r="G72" s="36" t="s">
        <v>420</v>
      </c>
      <c r="H72" s="681">
        <v>17486509</v>
      </c>
      <c r="I72" s="681">
        <v>17486509</v>
      </c>
      <c r="J72" s="681">
        <f t="shared" si="10"/>
        <v>13989207.200000001</v>
      </c>
      <c r="K72" s="663">
        <v>0.8</v>
      </c>
      <c r="L72" s="36" t="s">
        <v>420</v>
      </c>
      <c r="M72" s="673">
        <v>46006</v>
      </c>
      <c r="N72" s="36" t="s">
        <v>3724</v>
      </c>
      <c r="O72" s="91" t="s">
        <v>263</v>
      </c>
      <c r="P72" s="14" t="s">
        <v>392</v>
      </c>
      <c r="Q72" s="34">
        <f t="shared" si="11"/>
        <v>13989207.200000001</v>
      </c>
      <c r="R72" s="40"/>
      <c r="S72" s="50"/>
      <c r="T72" s="41">
        <v>44692</v>
      </c>
      <c r="U72" s="15"/>
      <c r="V72" s="15"/>
      <c r="W72" s="24">
        <v>4022</v>
      </c>
      <c r="X72" s="46">
        <v>1</v>
      </c>
      <c r="Y72" s="14"/>
      <c r="Z72" s="14"/>
      <c r="AA72" s="83"/>
    </row>
    <row r="73" spans="1:27" s="27" customFormat="1" ht="52" customHeight="1">
      <c r="A73" s="13" t="s">
        <v>139</v>
      </c>
      <c r="B73" s="15" t="s">
        <v>384</v>
      </c>
      <c r="C73" s="13" t="s">
        <v>385</v>
      </c>
      <c r="D73" s="81" t="s">
        <v>32</v>
      </c>
      <c r="E73" s="13" t="s">
        <v>3952</v>
      </c>
      <c r="F73" s="662" t="s">
        <v>421</v>
      </c>
      <c r="G73" s="36" t="s">
        <v>422</v>
      </c>
      <c r="H73" s="681">
        <v>26940088</v>
      </c>
      <c r="I73" s="681">
        <v>26940088</v>
      </c>
      <c r="J73" s="681">
        <f t="shared" si="10"/>
        <v>18858061.599999998</v>
      </c>
      <c r="K73" s="663">
        <v>0.7</v>
      </c>
      <c r="L73" s="36" t="s">
        <v>422</v>
      </c>
      <c r="M73" s="673">
        <v>45986</v>
      </c>
      <c r="N73" s="36" t="s">
        <v>3725</v>
      </c>
      <c r="O73" s="91" t="s">
        <v>263</v>
      </c>
      <c r="P73" s="14" t="s">
        <v>392</v>
      </c>
      <c r="Q73" s="34">
        <f t="shared" si="11"/>
        <v>18858061.599999998</v>
      </c>
      <c r="R73" s="40"/>
      <c r="S73" s="50"/>
      <c r="T73" s="41">
        <v>44711</v>
      </c>
      <c r="U73" s="13"/>
      <c r="V73" s="13"/>
      <c r="W73" s="24">
        <v>4030</v>
      </c>
      <c r="X73" s="46">
        <v>1</v>
      </c>
      <c r="Y73" s="24"/>
      <c r="Z73" s="14"/>
      <c r="AA73" s="83"/>
    </row>
    <row r="74" spans="1:27" s="27" customFormat="1" ht="79.5" customHeight="1">
      <c r="A74" s="13" t="s">
        <v>139</v>
      </c>
      <c r="B74" s="15" t="s">
        <v>398</v>
      </c>
      <c r="C74" s="13" t="s">
        <v>385</v>
      </c>
      <c r="D74" s="81" t="s">
        <v>32</v>
      </c>
      <c r="E74" s="13" t="s">
        <v>3937</v>
      </c>
      <c r="F74" s="662" t="s">
        <v>423</v>
      </c>
      <c r="G74" s="36" t="s">
        <v>3829</v>
      </c>
      <c r="H74" s="681">
        <v>21859481</v>
      </c>
      <c r="I74" s="681">
        <v>21859481</v>
      </c>
      <c r="J74" s="681">
        <f t="shared" si="10"/>
        <v>9836766.4500000011</v>
      </c>
      <c r="K74" s="663">
        <v>0.45</v>
      </c>
      <c r="L74" s="36" t="s">
        <v>3829</v>
      </c>
      <c r="M74" s="673">
        <v>46032</v>
      </c>
      <c r="N74" s="36" t="s">
        <v>3726</v>
      </c>
      <c r="O74" s="91" t="s">
        <v>263</v>
      </c>
      <c r="P74" s="14"/>
      <c r="Q74" s="34">
        <f t="shared" si="11"/>
        <v>9836766.4500000011</v>
      </c>
      <c r="R74" s="40"/>
      <c r="S74" s="50"/>
      <c r="T74" s="41">
        <v>44742</v>
      </c>
      <c r="U74" s="13"/>
      <c r="V74" s="13"/>
      <c r="W74" s="24">
        <v>3973</v>
      </c>
      <c r="X74" s="46">
        <v>1</v>
      </c>
      <c r="Y74" s="24"/>
      <c r="Z74" s="14"/>
      <c r="AA74" s="83"/>
    </row>
    <row r="75" spans="1:27" s="27" customFormat="1" ht="52" customHeight="1">
      <c r="A75" s="13" t="s">
        <v>139</v>
      </c>
      <c r="B75" s="15" t="s">
        <v>384</v>
      </c>
      <c r="C75" s="13" t="s">
        <v>385</v>
      </c>
      <c r="D75" s="81" t="s">
        <v>32</v>
      </c>
      <c r="E75" s="13" t="s">
        <v>3955</v>
      </c>
      <c r="F75" s="892" t="s">
        <v>2434</v>
      </c>
      <c r="G75" s="36" t="s">
        <v>3830</v>
      </c>
      <c r="H75" s="681">
        <v>14359775</v>
      </c>
      <c r="I75" s="681">
        <v>14359775</v>
      </c>
      <c r="J75" s="681">
        <f t="shared" si="10"/>
        <v>10051842.5</v>
      </c>
      <c r="K75" s="663">
        <v>0.7</v>
      </c>
      <c r="L75" s="36" t="s">
        <v>3830</v>
      </c>
      <c r="M75" s="673">
        <v>46086</v>
      </c>
      <c r="N75" s="36" t="s">
        <v>3727</v>
      </c>
      <c r="O75" s="91" t="s">
        <v>263</v>
      </c>
      <c r="P75" s="14"/>
      <c r="Q75" s="34">
        <f t="shared" si="11"/>
        <v>10051842.5</v>
      </c>
      <c r="R75" s="40"/>
      <c r="S75" s="50"/>
      <c r="T75" s="41"/>
      <c r="U75" s="13"/>
      <c r="V75" s="13"/>
      <c r="W75" s="24">
        <v>4040</v>
      </c>
      <c r="X75" s="46">
        <v>1</v>
      </c>
      <c r="Y75" s="24"/>
      <c r="Z75" s="14"/>
      <c r="AA75" s="83"/>
    </row>
    <row r="76" spans="1:27" s="27" customFormat="1" ht="55.5" customHeight="1">
      <c r="A76" s="13" t="s">
        <v>139</v>
      </c>
      <c r="B76" s="15" t="s">
        <v>384</v>
      </c>
      <c r="C76" s="13" t="s">
        <v>385</v>
      </c>
      <c r="D76" s="15" t="s">
        <v>32</v>
      </c>
      <c r="E76" s="13" t="s">
        <v>3899</v>
      </c>
      <c r="F76" s="662" t="s">
        <v>2435</v>
      </c>
      <c r="G76" s="36" t="s">
        <v>3831</v>
      </c>
      <c r="H76" s="681">
        <v>44856480</v>
      </c>
      <c r="I76" s="681">
        <v>44856480</v>
      </c>
      <c r="J76" s="681">
        <f t="shared" si="10"/>
        <v>35885184</v>
      </c>
      <c r="K76" s="663">
        <v>0.8</v>
      </c>
      <c r="L76" s="36" t="s">
        <v>3831</v>
      </c>
      <c r="M76" s="673">
        <v>46407</v>
      </c>
      <c r="N76" s="36" t="s">
        <v>3728</v>
      </c>
      <c r="O76" s="91" t="s">
        <v>263</v>
      </c>
      <c r="P76" s="14"/>
      <c r="Q76" s="34">
        <f t="shared" si="11"/>
        <v>35885184</v>
      </c>
      <c r="R76" s="40"/>
      <c r="S76" s="50"/>
      <c r="T76" s="41"/>
      <c r="U76" s="13"/>
      <c r="V76" s="13"/>
      <c r="W76" s="24">
        <v>4048</v>
      </c>
      <c r="X76" s="46">
        <v>1</v>
      </c>
      <c r="Y76" s="24"/>
      <c r="Z76" s="54"/>
      <c r="AA76" s="83"/>
    </row>
    <row r="77" spans="1:27" s="27" customFormat="1" ht="52" customHeight="1">
      <c r="A77" s="13" t="s">
        <v>139</v>
      </c>
      <c r="B77" s="15" t="s">
        <v>398</v>
      </c>
      <c r="C77" s="13" t="s">
        <v>385</v>
      </c>
      <c r="D77" s="81" t="s">
        <v>32</v>
      </c>
      <c r="E77" s="13" t="s">
        <v>2467</v>
      </c>
      <c r="F77" s="662" t="s">
        <v>1231</v>
      </c>
      <c r="G77" s="36" t="s">
        <v>3832</v>
      </c>
      <c r="H77" s="681">
        <v>36792062.609999999</v>
      </c>
      <c r="I77" s="681">
        <v>36792062.609999999</v>
      </c>
      <c r="J77" s="681">
        <f t="shared" si="10"/>
        <v>16556428.1745</v>
      </c>
      <c r="K77" s="663">
        <v>0.45</v>
      </c>
      <c r="L77" s="36" t="s">
        <v>3832</v>
      </c>
      <c r="M77" s="889" t="s">
        <v>819</v>
      </c>
      <c r="N77" s="36" t="s">
        <v>3729</v>
      </c>
      <c r="O77" s="91" t="s">
        <v>263</v>
      </c>
      <c r="P77" s="14"/>
      <c r="Q77" s="34">
        <f t="shared" si="11"/>
        <v>16556428.1745</v>
      </c>
      <c r="R77" s="40"/>
      <c r="S77" s="50"/>
      <c r="T77" s="41">
        <v>44784</v>
      </c>
      <c r="U77" s="13"/>
      <c r="V77" s="13"/>
      <c r="W77" s="24">
        <v>4011</v>
      </c>
      <c r="X77" s="46">
        <v>1</v>
      </c>
      <c r="Y77" s="24"/>
      <c r="Z77" s="54">
        <v>45928</v>
      </c>
      <c r="AA77" s="83"/>
    </row>
    <row r="78" spans="1:27" s="27" customFormat="1" ht="52" customHeight="1">
      <c r="A78" s="13" t="s">
        <v>139</v>
      </c>
      <c r="B78" s="15" t="s">
        <v>398</v>
      </c>
      <c r="C78" s="13" t="s">
        <v>385</v>
      </c>
      <c r="D78" s="81" t="s">
        <v>32</v>
      </c>
      <c r="E78" s="13" t="s">
        <v>3921</v>
      </c>
      <c r="F78" s="662" t="s">
        <v>2503</v>
      </c>
      <c r="G78" s="36" t="s">
        <v>3833</v>
      </c>
      <c r="H78" s="681">
        <v>64015156.107799992</v>
      </c>
      <c r="I78" s="681">
        <v>64015156.107799992</v>
      </c>
      <c r="J78" s="681">
        <f t="shared" si="10"/>
        <v>38409093.664679997</v>
      </c>
      <c r="K78" s="663">
        <v>0.6</v>
      </c>
      <c r="L78" s="36" t="s">
        <v>3833</v>
      </c>
      <c r="M78" s="889" t="s">
        <v>819</v>
      </c>
      <c r="N78" s="36" t="s">
        <v>3730</v>
      </c>
      <c r="O78" s="91" t="s">
        <v>263</v>
      </c>
      <c r="P78" s="14"/>
      <c r="Q78" s="34">
        <f t="shared" si="11"/>
        <v>38409093.664679997</v>
      </c>
      <c r="R78" s="40"/>
      <c r="S78" s="50"/>
      <c r="T78" s="41">
        <v>44792</v>
      </c>
      <c r="U78" s="13"/>
      <c r="V78" s="13"/>
      <c r="W78" s="24">
        <v>4072</v>
      </c>
      <c r="X78" s="46">
        <v>1</v>
      </c>
      <c r="Y78" s="24"/>
      <c r="Z78" s="54">
        <v>45929</v>
      </c>
      <c r="AA78" s="83"/>
    </row>
    <row r="79" spans="1:27" s="27" customFormat="1" ht="52" customHeight="1">
      <c r="A79" s="13" t="s">
        <v>139</v>
      </c>
      <c r="B79" s="15" t="s">
        <v>398</v>
      </c>
      <c r="C79" s="13" t="s">
        <v>385</v>
      </c>
      <c r="D79" s="81" t="s">
        <v>32</v>
      </c>
      <c r="E79" s="13" t="s">
        <v>2584</v>
      </c>
      <c r="F79" s="892" t="s">
        <v>2573</v>
      </c>
      <c r="G79" s="36" t="s">
        <v>2585</v>
      </c>
      <c r="H79" s="681">
        <v>61734844.344800003</v>
      </c>
      <c r="I79" s="681">
        <v>61734844.344800003</v>
      </c>
      <c r="J79" s="681">
        <f t="shared" si="10"/>
        <v>30867422.172400001</v>
      </c>
      <c r="K79" s="663">
        <v>0.5</v>
      </c>
      <c r="L79" s="36" t="s">
        <v>2585</v>
      </c>
      <c r="M79" s="889" t="s">
        <v>819</v>
      </c>
      <c r="N79" s="36" t="s">
        <v>3731</v>
      </c>
      <c r="O79" s="91" t="s">
        <v>263</v>
      </c>
      <c r="P79" s="14"/>
      <c r="Q79" s="34">
        <f t="shared" si="11"/>
        <v>30867422.172400001</v>
      </c>
      <c r="R79" s="40"/>
      <c r="S79" s="50"/>
      <c r="T79" s="41">
        <v>44803</v>
      </c>
      <c r="U79" s="13"/>
      <c r="V79" s="13"/>
      <c r="W79" s="24">
        <v>4073</v>
      </c>
      <c r="X79" s="46">
        <v>1</v>
      </c>
      <c r="Y79" s="24"/>
      <c r="Z79" s="14"/>
      <c r="AA79" s="83"/>
    </row>
    <row r="80" spans="1:27" s="27" customFormat="1" ht="52" customHeight="1">
      <c r="A80" s="13" t="s">
        <v>139</v>
      </c>
      <c r="B80" s="15" t="s">
        <v>384</v>
      </c>
      <c r="C80" s="13" t="s">
        <v>385</v>
      </c>
      <c r="D80" s="81" t="s">
        <v>32</v>
      </c>
      <c r="E80" s="13" t="s">
        <v>2587</v>
      </c>
      <c r="F80" s="662" t="s">
        <v>1934</v>
      </c>
      <c r="G80" s="36" t="s">
        <v>1935</v>
      </c>
      <c r="H80" s="681">
        <v>20386969</v>
      </c>
      <c r="I80" s="681">
        <v>20386969</v>
      </c>
      <c r="J80" s="681">
        <f t="shared" si="10"/>
        <v>14270878.299999999</v>
      </c>
      <c r="K80" s="663">
        <v>0.7</v>
      </c>
      <c r="L80" s="36" t="s">
        <v>1935</v>
      </c>
      <c r="M80" s="889" t="s">
        <v>819</v>
      </c>
      <c r="N80" s="36" t="s">
        <v>3732</v>
      </c>
      <c r="O80" s="91" t="s">
        <v>263</v>
      </c>
      <c r="P80" s="14"/>
      <c r="Q80" s="34">
        <f t="shared" si="11"/>
        <v>14270878.299999999</v>
      </c>
      <c r="R80" s="40"/>
      <c r="S80" s="50"/>
      <c r="T80" s="41" t="s">
        <v>392</v>
      </c>
      <c r="U80" s="13"/>
      <c r="V80" s="13"/>
      <c r="W80" s="24">
        <v>4109</v>
      </c>
      <c r="X80" s="46">
        <v>1</v>
      </c>
      <c r="Y80" s="24"/>
      <c r="Z80" s="54">
        <v>45924</v>
      </c>
      <c r="AA80" s="83"/>
    </row>
    <row r="81" spans="1:27" s="27" customFormat="1" ht="52" customHeight="1">
      <c r="A81" s="13" t="s">
        <v>139</v>
      </c>
      <c r="B81" s="15" t="s">
        <v>384</v>
      </c>
      <c r="C81" s="13" t="s">
        <v>385</v>
      </c>
      <c r="D81" s="81" t="s">
        <v>32</v>
      </c>
      <c r="E81" s="13" t="s">
        <v>3981</v>
      </c>
      <c r="F81" s="662" t="s">
        <v>2577</v>
      </c>
      <c r="G81" s="36" t="s">
        <v>3834</v>
      </c>
      <c r="H81" s="681">
        <v>20921729</v>
      </c>
      <c r="I81" s="681">
        <v>20921729</v>
      </c>
      <c r="J81" s="681">
        <f t="shared" si="10"/>
        <v>10460864.5</v>
      </c>
      <c r="K81" s="663">
        <v>0.5</v>
      </c>
      <c r="L81" s="36" t="s">
        <v>3834</v>
      </c>
      <c r="M81" s="889" t="s">
        <v>819</v>
      </c>
      <c r="N81" s="36" t="s">
        <v>3733</v>
      </c>
      <c r="O81" s="91" t="s">
        <v>263</v>
      </c>
      <c r="P81" s="14" t="s">
        <v>412</v>
      </c>
      <c r="Q81" s="34">
        <f t="shared" si="11"/>
        <v>10460864.5</v>
      </c>
      <c r="R81" s="40"/>
      <c r="S81" s="50"/>
      <c r="T81" s="41" t="s">
        <v>392</v>
      </c>
      <c r="U81" s="13"/>
      <c r="V81" s="13"/>
      <c r="W81" s="24">
        <v>4114</v>
      </c>
      <c r="X81" s="46">
        <v>1</v>
      </c>
      <c r="Y81" s="24"/>
      <c r="Z81" s="54">
        <v>45971</v>
      </c>
      <c r="AA81" s="83"/>
    </row>
    <row r="82" spans="1:27" s="27" customFormat="1" ht="52" customHeight="1">
      <c r="A82" s="13" t="s">
        <v>139</v>
      </c>
      <c r="B82" s="15" t="s">
        <v>384</v>
      </c>
      <c r="C82" s="13" t="s">
        <v>385</v>
      </c>
      <c r="D82" s="15" t="s">
        <v>32</v>
      </c>
      <c r="E82" s="13" t="s">
        <v>2588</v>
      </c>
      <c r="F82" s="662" t="s">
        <v>229</v>
      </c>
      <c r="G82" s="36" t="s">
        <v>3835</v>
      </c>
      <c r="H82" s="681">
        <v>67708264</v>
      </c>
      <c r="I82" s="681">
        <v>67708264</v>
      </c>
      <c r="J82" s="681">
        <f t="shared" si="10"/>
        <v>47395784.799999997</v>
      </c>
      <c r="K82" s="663">
        <v>0.7</v>
      </c>
      <c r="L82" s="13" t="s">
        <v>230</v>
      </c>
      <c r="M82" s="673">
        <v>46101</v>
      </c>
      <c r="N82" s="36" t="s">
        <v>3734</v>
      </c>
      <c r="O82" s="91" t="s">
        <v>263</v>
      </c>
      <c r="P82" s="14"/>
      <c r="Q82" s="34">
        <f t="shared" si="11"/>
        <v>47395784.799999997</v>
      </c>
      <c r="R82" s="40"/>
      <c r="S82" s="50"/>
      <c r="T82" s="41" t="s">
        <v>414</v>
      </c>
      <c r="U82" s="13"/>
      <c r="V82" s="13"/>
      <c r="W82" s="24">
        <v>4116</v>
      </c>
      <c r="X82" s="46">
        <v>1</v>
      </c>
      <c r="Y82" s="24"/>
      <c r="Z82" s="54">
        <v>45971</v>
      </c>
      <c r="AA82" s="83"/>
    </row>
    <row r="83" spans="1:27" s="27" customFormat="1" ht="55.5" customHeight="1">
      <c r="A83" s="13" t="s">
        <v>139</v>
      </c>
      <c r="B83" s="15" t="s">
        <v>2637</v>
      </c>
      <c r="C83" s="13" t="s">
        <v>385</v>
      </c>
      <c r="D83" s="15" t="s">
        <v>32</v>
      </c>
      <c r="E83" s="13" t="s">
        <v>2588</v>
      </c>
      <c r="F83" s="899" t="s">
        <v>229</v>
      </c>
      <c r="G83" s="36" t="s">
        <v>3835</v>
      </c>
      <c r="H83" s="681">
        <v>59810176</v>
      </c>
      <c r="I83" s="681">
        <v>59810176</v>
      </c>
      <c r="J83" s="681">
        <f t="shared" si="10"/>
        <v>35886105.600000001</v>
      </c>
      <c r="K83" s="663">
        <v>0.6</v>
      </c>
      <c r="L83" s="13" t="s">
        <v>230</v>
      </c>
      <c r="M83" s="673">
        <v>46117</v>
      </c>
      <c r="N83" s="36" t="s">
        <v>3735</v>
      </c>
      <c r="O83" s="91" t="s">
        <v>263</v>
      </c>
      <c r="P83" s="14"/>
      <c r="Q83" s="34">
        <f t="shared" si="11"/>
        <v>35886105.600000001</v>
      </c>
      <c r="R83" s="40"/>
      <c r="S83" s="50"/>
      <c r="T83" s="41" t="s">
        <v>414</v>
      </c>
      <c r="U83" s="13"/>
      <c r="V83" s="13"/>
      <c r="W83" s="38">
        <v>4119</v>
      </c>
      <c r="X83" s="46">
        <v>1</v>
      </c>
      <c r="Y83" s="24"/>
      <c r="Z83" s="54"/>
      <c r="AA83" s="83"/>
    </row>
    <row r="84" spans="1:27" s="27" customFormat="1" ht="55.5" customHeight="1">
      <c r="A84" s="13" t="s">
        <v>139</v>
      </c>
      <c r="B84" s="15" t="s">
        <v>2637</v>
      </c>
      <c r="C84" s="13" t="s">
        <v>385</v>
      </c>
      <c r="D84" s="15" t="s">
        <v>32</v>
      </c>
      <c r="E84" s="13" t="s">
        <v>2588</v>
      </c>
      <c r="F84" s="899" t="s">
        <v>229</v>
      </c>
      <c r="G84" s="36" t="s">
        <v>3835</v>
      </c>
      <c r="H84" s="681">
        <v>25371150</v>
      </c>
      <c r="I84" s="681">
        <v>25371150</v>
      </c>
      <c r="J84" s="681">
        <f t="shared" si="10"/>
        <v>15222690</v>
      </c>
      <c r="K84" s="663">
        <v>0.6</v>
      </c>
      <c r="L84" s="13" t="s">
        <v>230</v>
      </c>
      <c r="M84" s="673">
        <v>46117</v>
      </c>
      <c r="N84" s="36" t="s">
        <v>3736</v>
      </c>
      <c r="O84" s="91" t="s">
        <v>263</v>
      </c>
      <c r="P84" s="14"/>
      <c r="Q84" s="34">
        <f t="shared" si="11"/>
        <v>15222690</v>
      </c>
      <c r="R84" s="40"/>
      <c r="S84" s="50"/>
      <c r="T84" s="41"/>
      <c r="U84" s="13"/>
      <c r="V84" s="13"/>
      <c r="W84" s="38">
        <v>4120</v>
      </c>
      <c r="X84" s="46">
        <v>1</v>
      </c>
      <c r="Y84" s="24"/>
      <c r="Z84" s="54"/>
      <c r="AA84" s="83"/>
    </row>
    <row r="85" spans="1:27" s="27" customFormat="1" ht="55.5" customHeight="1">
      <c r="A85" s="13" t="s">
        <v>139</v>
      </c>
      <c r="B85" s="15" t="s">
        <v>2637</v>
      </c>
      <c r="C85" s="13" t="s">
        <v>385</v>
      </c>
      <c r="D85" s="15" t="s">
        <v>32</v>
      </c>
      <c r="E85" s="13" t="s">
        <v>3951</v>
      </c>
      <c r="F85" s="899" t="s">
        <v>2641</v>
      </c>
      <c r="G85" s="36" t="s">
        <v>3836</v>
      </c>
      <c r="H85" s="681">
        <v>14394350</v>
      </c>
      <c r="I85" s="681">
        <v>14394350</v>
      </c>
      <c r="J85" s="681">
        <f t="shared" si="10"/>
        <v>10076045</v>
      </c>
      <c r="K85" s="663">
        <v>0.7</v>
      </c>
      <c r="L85" s="36" t="s">
        <v>3836</v>
      </c>
      <c r="M85" s="673">
        <v>46122</v>
      </c>
      <c r="N85" s="36" t="s">
        <v>3737</v>
      </c>
      <c r="O85" s="91" t="s">
        <v>263</v>
      </c>
      <c r="P85" s="14"/>
      <c r="Q85" s="34">
        <f t="shared" si="11"/>
        <v>10076045</v>
      </c>
      <c r="R85" s="40"/>
      <c r="S85" s="50"/>
      <c r="T85" s="41"/>
      <c r="U85" s="13"/>
      <c r="V85" s="13"/>
      <c r="W85" s="38">
        <v>4115</v>
      </c>
      <c r="X85" s="46">
        <v>1</v>
      </c>
      <c r="Y85" s="24"/>
      <c r="Z85" s="54"/>
      <c r="AA85" s="83"/>
    </row>
    <row r="86" spans="1:27" s="27" customFormat="1" ht="55.5" customHeight="1">
      <c r="A86" s="13" t="s">
        <v>139</v>
      </c>
      <c r="B86" s="15" t="s">
        <v>2638</v>
      </c>
      <c r="C86" s="13" t="s">
        <v>385</v>
      </c>
      <c r="D86" s="15" t="s">
        <v>32</v>
      </c>
      <c r="E86" s="13" t="s">
        <v>3998</v>
      </c>
      <c r="F86" s="899" t="s">
        <v>2642</v>
      </c>
      <c r="G86" s="36" t="s">
        <v>3837</v>
      </c>
      <c r="H86" s="681">
        <v>29527836</v>
      </c>
      <c r="I86" s="681">
        <v>29527836</v>
      </c>
      <c r="J86" s="681">
        <f t="shared" si="10"/>
        <v>16240309.800000001</v>
      </c>
      <c r="K86" s="663">
        <v>0.55000000000000004</v>
      </c>
      <c r="L86" s="36" t="s">
        <v>3837</v>
      </c>
      <c r="M86" s="673">
        <v>46183</v>
      </c>
      <c r="N86" s="36" t="s">
        <v>3738</v>
      </c>
      <c r="O86" s="91" t="s">
        <v>263</v>
      </c>
      <c r="P86" s="14"/>
      <c r="Q86" s="34">
        <f t="shared" si="11"/>
        <v>16240309.800000001</v>
      </c>
      <c r="R86" s="40"/>
      <c r="S86" s="50"/>
      <c r="T86" s="41"/>
      <c r="U86" s="13"/>
      <c r="V86" s="13"/>
      <c r="W86" s="38">
        <v>4139</v>
      </c>
      <c r="X86" s="46">
        <v>1</v>
      </c>
      <c r="Y86" s="24"/>
      <c r="Z86" s="54"/>
      <c r="AA86" s="83"/>
    </row>
    <row r="87" spans="1:27" s="27" customFormat="1" ht="55.5" customHeight="1">
      <c r="A87" s="13" t="s">
        <v>139</v>
      </c>
      <c r="B87" s="15" t="s">
        <v>2637</v>
      </c>
      <c r="C87" s="13" t="s">
        <v>385</v>
      </c>
      <c r="D87" s="15" t="s">
        <v>32</v>
      </c>
      <c r="E87" s="13" t="s">
        <v>3988</v>
      </c>
      <c r="F87" s="899" t="s">
        <v>2644</v>
      </c>
      <c r="G87" s="36" t="s">
        <v>2698</v>
      </c>
      <c r="H87" s="681">
        <v>23040026</v>
      </c>
      <c r="I87" s="681">
        <v>23040026</v>
      </c>
      <c r="J87" s="681">
        <f t="shared" si="10"/>
        <v>18432020.800000001</v>
      </c>
      <c r="K87" s="663">
        <v>0.8</v>
      </c>
      <c r="L87" s="36" t="s">
        <v>2698</v>
      </c>
      <c r="M87" s="673">
        <v>46152</v>
      </c>
      <c r="N87" s="36" t="s">
        <v>3739</v>
      </c>
      <c r="O87" s="91" t="s">
        <v>263</v>
      </c>
      <c r="P87" s="14"/>
      <c r="Q87" s="34">
        <f t="shared" si="11"/>
        <v>18432020.800000001</v>
      </c>
      <c r="R87" s="40"/>
      <c r="S87" s="50"/>
      <c r="T87" s="41"/>
      <c r="U87" s="13"/>
      <c r="V87" s="13"/>
      <c r="W87" s="38">
        <v>4138</v>
      </c>
      <c r="X87" s="46">
        <v>1</v>
      </c>
      <c r="Y87" s="24"/>
      <c r="Z87" s="54"/>
      <c r="AA87" s="83"/>
    </row>
    <row r="88" spans="1:27" s="27" customFormat="1" ht="55.5" customHeight="1">
      <c r="A88" s="13" t="s">
        <v>139</v>
      </c>
      <c r="B88" s="15" t="s">
        <v>384</v>
      </c>
      <c r="C88" s="13" t="s">
        <v>385</v>
      </c>
      <c r="D88" s="15" t="s">
        <v>32</v>
      </c>
      <c r="E88" s="13" t="s">
        <v>3906</v>
      </c>
      <c r="F88" s="899" t="s">
        <v>410</v>
      </c>
      <c r="G88" s="36" t="s">
        <v>3838</v>
      </c>
      <c r="H88" s="681">
        <v>1880881</v>
      </c>
      <c r="I88" s="681">
        <v>1880881</v>
      </c>
      <c r="J88" s="681">
        <f t="shared" si="10"/>
        <v>1128528.5999999999</v>
      </c>
      <c r="K88" s="663">
        <v>0.6</v>
      </c>
      <c r="L88" s="36" t="s">
        <v>3838</v>
      </c>
      <c r="M88" s="673"/>
      <c r="N88" s="36" t="s">
        <v>3740</v>
      </c>
      <c r="O88" s="91" t="s">
        <v>263</v>
      </c>
      <c r="P88" s="14"/>
      <c r="Q88" s="34">
        <f t="shared" ref="Q88:Q110" si="12">+I88*K88</f>
        <v>1128528.5999999999</v>
      </c>
      <c r="R88" s="40"/>
      <c r="S88" s="50"/>
      <c r="T88" s="41"/>
      <c r="U88" s="13"/>
      <c r="V88" s="13"/>
      <c r="W88" s="38">
        <v>4127</v>
      </c>
      <c r="X88" s="46">
        <v>1</v>
      </c>
      <c r="Y88" s="24"/>
      <c r="Z88" s="54"/>
      <c r="AA88" s="83"/>
    </row>
    <row r="89" spans="1:27" s="27" customFormat="1" ht="55.5" customHeight="1">
      <c r="A89" s="13" t="s">
        <v>139</v>
      </c>
      <c r="B89" s="15" t="s">
        <v>2637</v>
      </c>
      <c r="C89" s="13" t="s">
        <v>385</v>
      </c>
      <c r="D89" s="15" t="s">
        <v>32</v>
      </c>
      <c r="E89" s="13" t="s">
        <v>3905</v>
      </c>
      <c r="F89" s="899" t="s">
        <v>2664</v>
      </c>
      <c r="G89" s="36" t="s">
        <v>2699</v>
      </c>
      <c r="H89" s="681">
        <v>2349949</v>
      </c>
      <c r="I89" s="681">
        <v>2349949</v>
      </c>
      <c r="J89" s="681">
        <f t="shared" si="10"/>
        <v>1409969.4</v>
      </c>
      <c r="K89" s="663">
        <v>0.6</v>
      </c>
      <c r="L89" s="36" t="s">
        <v>3839</v>
      </c>
      <c r="M89" s="673">
        <v>45940</v>
      </c>
      <c r="N89" s="36" t="s">
        <v>3741</v>
      </c>
      <c r="O89" s="91" t="s">
        <v>263</v>
      </c>
      <c r="P89" s="14"/>
      <c r="Q89" s="34">
        <f t="shared" si="12"/>
        <v>1409969.4</v>
      </c>
      <c r="R89" s="40"/>
      <c r="S89" s="50"/>
      <c r="T89" s="41"/>
      <c r="U89" s="13"/>
      <c r="V89" s="13"/>
      <c r="W89" s="38">
        <v>4128</v>
      </c>
      <c r="X89" s="46">
        <v>1</v>
      </c>
      <c r="Y89" s="24"/>
      <c r="Z89" s="54"/>
      <c r="AA89" s="83"/>
    </row>
    <row r="90" spans="1:27" s="27" customFormat="1" ht="55.5" customHeight="1">
      <c r="A90" s="13" t="s">
        <v>139</v>
      </c>
      <c r="B90" s="15" t="s">
        <v>2637</v>
      </c>
      <c r="C90" s="13" t="s">
        <v>385</v>
      </c>
      <c r="D90" s="15" t="s">
        <v>32</v>
      </c>
      <c r="E90" s="13" t="s">
        <v>3907</v>
      </c>
      <c r="F90" s="899" t="s">
        <v>2668</v>
      </c>
      <c r="G90" s="36" t="s">
        <v>2700</v>
      </c>
      <c r="H90" s="681">
        <v>4038362</v>
      </c>
      <c r="I90" s="681">
        <v>4038362</v>
      </c>
      <c r="J90" s="681">
        <f t="shared" si="10"/>
        <v>2423017.1999999997</v>
      </c>
      <c r="K90" s="663">
        <v>0.6</v>
      </c>
      <c r="L90" s="36" t="s">
        <v>2700</v>
      </c>
      <c r="M90" s="673">
        <v>45940</v>
      </c>
      <c r="N90" s="36" t="s">
        <v>3742</v>
      </c>
      <c r="O90" s="91" t="s">
        <v>263</v>
      </c>
      <c r="P90" s="14"/>
      <c r="Q90" s="34">
        <f t="shared" si="12"/>
        <v>2423017.1999999997</v>
      </c>
      <c r="R90" s="40"/>
      <c r="S90" s="50"/>
      <c r="T90" s="41"/>
      <c r="U90" s="13"/>
      <c r="V90" s="13"/>
      <c r="W90" s="38">
        <v>4129</v>
      </c>
      <c r="X90" s="46">
        <v>1</v>
      </c>
      <c r="Y90" s="24"/>
      <c r="Z90" s="54"/>
      <c r="AA90" s="83"/>
    </row>
    <row r="91" spans="1:27" s="27" customFormat="1" ht="55.5" customHeight="1">
      <c r="A91" s="13" t="s">
        <v>139</v>
      </c>
      <c r="B91" s="15" t="s">
        <v>2637</v>
      </c>
      <c r="C91" s="13" t="s">
        <v>385</v>
      </c>
      <c r="D91" s="15" t="s">
        <v>32</v>
      </c>
      <c r="E91" s="13" t="s">
        <v>3956</v>
      </c>
      <c r="F91" s="899" t="s">
        <v>2670</v>
      </c>
      <c r="G91" s="36" t="s">
        <v>2702</v>
      </c>
      <c r="H91" s="681">
        <v>33984941</v>
      </c>
      <c r="I91" s="681">
        <v>33984941</v>
      </c>
      <c r="J91" s="681">
        <f t="shared" si="10"/>
        <v>23789458.699999999</v>
      </c>
      <c r="K91" s="663">
        <v>0.7</v>
      </c>
      <c r="L91" s="36" t="s">
        <v>2702</v>
      </c>
      <c r="M91" s="54">
        <v>46162</v>
      </c>
      <c r="N91" s="36" t="s">
        <v>3743</v>
      </c>
      <c r="O91" s="91" t="s">
        <v>263</v>
      </c>
      <c r="P91" s="14"/>
      <c r="Q91" s="34">
        <f t="shared" si="12"/>
        <v>23789458.699999999</v>
      </c>
      <c r="R91" s="40"/>
      <c r="S91" s="50"/>
      <c r="T91" s="41"/>
      <c r="U91" s="13"/>
      <c r="V91" s="13"/>
      <c r="W91" s="38">
        <v>4137</v>
      </c>
      <c r="X91" s="46">
        <v>1</v>
      </c>
      <c r="Y91" s="24"/>
      <c r="Z91" s="54"/>
      <c r="AA91" s="83"/>
    </row>
    <row r="92" spans="1:27" s="27" customFormat="1" ht="55.5" customHeight="1">
      <c r="A92" s="13" t="s">
        <v>139</v>
      </c>
      <c r="B92" s="15" t="s">
        <v>2637</v>
      </c>
      <c r="C92" s="13" t="s">
        <v>385</v>
      </c>
      <c r="D92" s="15" t="s">
        <v>32</v>
      </c>
      <c r="E92" s="13" t="s">
        <v>3950</v>
      </c>
      <c r="F92" s="662" t="s">
        <v>2646</v>
      </c>
      <c r="G92" s="36" t="s">
        <v>3840</v>
      </c>
      <c r="H92" s="681">
        <v>44614839</v>
      </c>
      <c r="I92" s="681">
        <v>44614839</v>
      </c>
      <c r="J92" s="681">
        <f t="shared" si="10"/>
        <v>35691871.200000003</v>
      </c>
      <c r="K92" s="663">
        <v>0.8</v>
      </c>
      <c r="L92" s="36" t="s">
        <v>3840</v>
      </c>
      <c r="M92" s="673">
        <v>46213</v>
      </c>
      <c r="N92" s="36" t="s">
        <v>3744</v>
      </c>
      <c r="O92" s="91" t="s">
        <v>263</v>
      </c>
      <c r="P92" s="14"/>
      <c r="Q92" s="34">
        <f t="shared" si="12"/>
        <v>35691871.200000003</v>
      </c>
      <c r="R92" s="34"/>
      <c r="S92" s="34"/>
      <c r="T92" s="34"/>
      <c r="U92" s="34"/>
      <c r="V92" s="13"/>
      <c r="W92" s="24">
        <v>4152</v>
      </c>
      <c r="X92" s="46">
        <v>1</v>
      </c>
      <c r="Y92" s="24"/>
      <c r="Z92" s="54"/>
      <c r="AA92" s="83"/>
    </row>
    <row r="93" spans="1:27" s="27" customFormat="1" ht="55.5" customHeight="1">
      <c r="A93" s="13" t="s">
        <v>139</v>
      </c>
      <c r="B93" s="15" t="s">
        <v>2637</v>
      </c>
      <c r="C93" s="13" t="s">
        <v>385</v>
      </c>
      <c r="D93" s="15" t="s">
        <v>32</v>
      </c>
      <c r="E93" s="13" t="s">
        <v>3985</v>
      </c>
      <c r="F93" s="899" t="s">
        <v>2648</v>
      </c>
      <c r="G93" s="36" t="s">
        <v>2703</v>
      </c>
      <c r="H93" s="681">
        <v>14415479</v>
      </c>
      <c r="I93" s="681">
        <v>14415479</v>
      </c>
      <c r="J93" s="681">
        <f t="shared" si="10"/>
        <v>11532383.200000001</v>
      </c>
      <c r="K93" s="663">
        <v>0.8</v>
      </c>
      <c r="L93" s="627" t="s">
        <v>2703</v>
      </c>
      <c r="M93" s="673">
        <v>46183</v>
      </c>
      <c r="N93" s="36" t="s">
        <v>3745</v>
      </c>
      <c r="O93" s="91" t="s">
        <v>263</v>
      </c>
      <c r="P93" s="14"/>
      <c r="Q93" s="34">
        <f t="shared" si="12"/>
        <v>11532383.200000001</v>
      </c>
      <c r="R93" s="40"/>
      <c r="S93" s="50"/>
      <c r="T93" s="41"/>
      <c r="U93" s="13"/>
      <c r="V93" s="13"/>
      <c r="W93" s="24">
        <v>4156</v>
      </c>
      <c r="X93" s="46">
        <v>1</v>
      </c>
      <c r="Y93" s="24"/>
      <c r="Z93" s="54"/>
      <c r="AA93" s="83"/>
    </row>
    <row r="94" spans="1:27" s="27" customFormat="1" ht="55.5" customHeight="1">
      <c r="A94" s="13" t="s">
        <v>139</v>
      </c>
      <c r="B94" s="15" t="s">
        <v>398</v>
      </c>
      <c r="C94" s="13" t="s">
        <v>385</v>
      </c>
      <c r="D94" s="15" t="s">
        <v>32</v>
      </c>
      <c r="E94" s="33" t="s">
        <v>3974</v>
      </c>
      <c r="F94" s="899" t="s">
        <v>2679</v>
      </c>
      <c r="G94" s="627" t="s">
        <v>2704</v>
      </c>
      <c r="H94" s="681">
        <v>54054434</v>
      </c>
      <c r="I94" s="681">
        <v>54054434</v>
      </c>
      <c r="J94" s="681">
        <f t="shared" ref="J94:J124" si="13">IF(Q94&gt;I94,I94,Q94)</f>
        <v>24324495.300000001</v>
      </c>
      <c r="K94" s="663">
        <v>0.45</v>
      </c>
      <c r="L94" s="627" t="s">
        <v>2704</v>
      </c>
      <c r="M94" s="673">
        <v>46152</v>
      </c>
      <c r="N94" s="36" t="s">
        <v>3746</v>
      </c>
      <c r="O94" s="91" t="s">
        <v>263</v>
      </c>
      <c r="P94" s="14"/>
      <c r="Q94" s="34">
        <f t="shared" si="12"/>
        <v>24324495.300000001</v>
      </c>
      <c r="R94" s="40"/>
      <c r="S94" s="50"/>
      <c r="T94" s="41"/>
      <c r="U94" s="13"/>
      <c r="V94" s="13"/>
      <c r="W94" s="24">
        <v>4155</v>
      </c>
      <c r="X94" s="46">
        <v>1</v>
      </c>
      <c r="Y94" s="24"/>
      <c r="Z94" s="54"/>
      <c r="AA94" s="83"/>
    </row>
    <row r="95" spans="1:27" s="27" customFormat="1" ht="55.5" customHeight="1">
      <c r="A95" s="13" t="s">
        <v>139</v>
      </c>
      <c r="B95" s="15" t="s">
        <v>2637</v>
      </c>
      <c r="C95" s="13" t="s">
        <v>385</v>
      </c>
      <c r="D95" s="15" t="s">
        <v>32</v>
      </c>
      <c r="E95" s="13" t="s">
        <v>3949</v>
      </c>
      <c r="F95" s="899" t="s">
        <v>2683</v>
      </c>
      <c r="G95" s="627" t="s">
        <v>2706</v>
      </c>
      <c r="H95" s="681">
        <v>24762630</v>
      </c>
      <c r="I95" s="681">
        <v>24762630</v>
      </c>
      <c r="J95" s="681">
        <f t="shared" si="13"/>
        <v>17333841</v>
      </c>
      <c r="K95" s="663">
        <v>0.7</v>
      </c>
      <c r="L95" s="627" t="s">
        <v>2706</v>
      </c>
      <c r="M95" s="673">
        <v>46208</v>
      </c>
      <c r="N95" s="36" t="s">
        <v>3747</v>
      </c>
      <c r="O95" s="91" t="s">
        <v>263</v>
      </c>
      <c r="P95" s="14"/>
      <c r="Q95" s="34">
        <f t="shared" si="12"/>
        <v>17333841</v>
      </c>
      <c r="R95" s="40"/>
      <c r="S95" s="50"/>
      <c r="T95" s="41"/>
      <c r="U95" s="13"/>
      <c r="V95" s="13"/>
      <c r="W95" s="24">
        <v>4157</v>
      </c>
      <c r="X95" s="46">
        <v>1</v>
      </c>
      <c r="Y95" s="24"/>
      <c r="Z95" s="54"/>
      <c r="AA95" s="83"/>
    </row>
    <row r="96" spans="1:27" s="27" customFormat="1" ht="55.5" customHeight="1">
      <c r="A96" s="13" t="s">
        <v>139</v>
      </c>
      <c r="B96" s="15" t="s">
        <v>2637</v>
      </c>
      <c r="C96" s="13" t="s">
        <v>385</v>
      </c>
      <c r="D96" s="15" t="s">
        <v>32</v>
      </c>
      <c r="E96" s="13" t="s">
        <v>2707</v>
      </c>
      <c r="F96" s="899" t="s">
        <v>2690</v>
      </c>
      <c r="G96" s="36" t="s">
        <v>3841</v>
      </c>
      <c r="H96" s="681">
        <v>24485262</v>
      </c>
      <c r="I96" s="681">
        <v>27952110.874400001</v>
      </c>
      <c r="J96" s="681">
        <f t="shared" si="13"/>
        <v>13976055.437200001</v>
      </c>
      <c r="K96" s="663">
        <v>0.5</v>
      </c>
      <c r="L96" s="36" t="s">
        <v>3841</v>
      </c>
      <c r="M96" s="673">
        <v>46147</v>
      </c>
      <c r="N96" s="36" t="s">
        <v>3748</v>
      </c>
      <c r="O96" s="91" t="s">
        <v>263</v>
      </c>
      <c r="P96" s="14"/>
      <c r="Q96" s="34">
        <f t="shared" si="12"/>
        <v>13976055.437200001</v>
      </c>
      <c r="R96" s="40"/>
      <c r="S96" s="50"/>
      <c r="T96" s="41"/>
      <c r="U96" s="13"/>
      <c r="V96" s="13"/>
      <c r="W96" s="24">
        <v>4169</v>
      </c>
      <c r="X96" s="46">
        <v>1</v>
      </c>
      <c r="Y96" s="24"/>
      <c r="Z96" s="54"/>
      <c r="AA96" s="83"/>
    </row>
    <row r="97" spans="1:27" s="27" customFormat="1" ht="52.5">
      <c r="A97" s="13" t="s">
        <v>139</v>
      </c>
      <c r="B97" s="15" t="s">
        <v>398</v>
      </c>
      <c r="C97" s="13" t="s">
        <v>385</v>
      </c>
      <c r="D97" s="15" t="s">
        <v>32</v>
      </c>
      <c r="E97" s="13" t="s">
        <v>415</v>
      </c>
      <c r="F97" s="899" t="s">
        <v>416</v>
      </c>
      <c r="G97" s="36" t="s">
        <v>3842</v>
      </c>
      <c r="H97" s="681">
        <v>297791198</v>
      </c>
      <c r="I97" s="681">
        <v>297791198</v>
      </c>
      <c r="J97" s="681">
        <f t="shared" si="13"/>
        <v>134006039.10000001</v>
      </c>
      <c r="K97" s="663">
        <v>0.45</v>
      </c>
      <c r="L97" s="36" t="s">
        <v>3842</v>
      </c>
      <c r="M97" s="673">
        <v>45996</v>
      </c>
      <c r="N97" s="36" t="s">
        <v>3749</v>
      </c>
      <c r="O97" s="91" t="s">
        <v>263</v>
      </c>
      <c r="P97" s="14"/>
      <c r="Q97" s="34">
        <f t="shared" si="12"/>
        <v>134006039.10000001</v>
      </c>
      <c r="R97" s="40"/>
      <c r="S97" s="14"/>
      <c r="T97" s="14"/>
      <c r="U97" s="14"/>
      <c r="V97" s="14"/>
      <c r="W97" s="24">
        <v>4171</v>
      </c>
      <c r="X97" s="46">
        <v>1</v>
      </c>
      <c r="Y97" s="24"/>
      <c r="Z97" s="14"/>
    </row>
    <row r="98" spans="1:27" s="27" customFormat="1" ht="52.5">
      <c r="A98" s="13" t="s">
        <v>139</v>
      </c>
      <c r="B98" s="15" t="s">
        <v>384</v>
      </c>
      <c r="C98" s="13" t="s">
        <v>385</v>
      </c>
      <c r="D98" s="15" t="s">
        <v>32</v>
      </c>
      <c r="E98" s="13" t="s">
        <v>3973</v>
      </c>
      <c r="F98" s="899" t="s">
        <v>2849</v>
      </c>
      <c r="G98" s="36" t="s">
        <v>2862</v>
      </c>
      <c r="H98" s="681">
        <v>40100878</v>
      </c>
      <c r="I98" s="681">
        <v>40100878</v>
      </c>
      <c r="J98" s="681">
        <f t="shared" si="13"/>
        <v>20050439</v>
      </c>
      <c r="K98" s="663">
        <v>0.5</v>
      </c>
      <c r="L98" s="36" t="s">
        <v>2862</v>
      </c>
      <c r="M98" s="673">
        <v>46162</v>
      </c>
      <c r="N98" s="36" t="s">
        <v>2877</v>
      </c>
      <c r="O98" s="91" t="s">
        <v>263</v>
      </c>
      <c r="P98" s="14"/>
      <c r="Q98" s="34">
        <f t="shared" si="12"/>
        <v>20050439</v>
      </c>
      <c r="R98" s="40"/>
      <c r="S98" s="14"/>
      <c r="T98" s="14"/>
      <c r="U98" s="14"/>
      <c r="V98" s="14"/>
      <c r="W98" s="38">
        <v>4182</v>
      </c>
      <c r="X98" s="46">
        <v>1</v>
      </c>
      <c r="Y98" s="24"/>
      <c r="Z98" s="14"/>
    </row>
    <row r="99" spans="1:27" s="27" customFormat="1" ht="31.5">
      <c r="A99" s="13" t="s">
        <v>139</v>
      </c>
      <c r="B99" s="15" t="s">
        <v>384</v>
      </c>
      <c r="C99" s="13" t="s">
        <v>385</v>
      </c>
      <c r="D99" s="15" t="s">
        <v>32</v>
      </c>
      <c r="E99" s="14" t="s">
        <v>3922</v>
      </c>
      <c r="F99" s="899" t="s">
        <v>2850</v>
      </c>
      <c r="G99" s="36" t="s">
        <v>2863</v>
      </c>
      <c r="H99" s="681">
        <v>66916880</v>
      </c>
      <c r="I99" s="681">
        <v>66916880</v>
      </c>
      <c r="J99" s="681">
        <f t="shared" si="13"/>
        <v>33458440</v>
      </c>
      <c r="K99" s="663">
        <v>0.5</v>
      </c>
      <c r="L99" s="36" t="s">
        <v>2863</v>
      </c>
      <c r="M99" s="673">
        <v>46183</v>
      </c>
      <c r="N99" s="36" t="s">
        <v>2878</v>
      </c>
      <c r="O99" s="91" t="s">
        <v>263</v>
      </c>
      <c r="P99" s="14"/>
      <c r="Q99" s="34">
        <f t="shared" si="12"/>
        <v>33458440</v>
      </c>
      <c r="R99" s="40"/>
      <c r="S99" s="14"/>
      <c r="T99" s="14"/>
      <c r="U99" s="14"/>
      <c r="V99" s="14"/>
      <c r="W99" s="38">
        <v>4192</v>
      </c>
      <c r="X99" s="46">
        <v>1</v>
      </c>
      <c r="Y99" s="24"/>
      <c r="Z99" s="14"/>
    </row>
    <row r="100" spans="1:27" s="27" customFormat="1" ht="31.5">
      <c r="A100" s="13" t="s">
        <v>139</v>
      </c>
      <c r="B100" s="15" t="s">
        <v>384</v>
      </c>
      <c r="C100" s="13" t="s">
        <v>385</v>
      </c>
      <c r="D100" s="15" t="s">
        <v>32</v>
      </c>
      <c r="E100" s="14" t="s">
        <v>3901</v>
      </c>
      <c r="F100" s="899" t="s">
        <v>2851</v>
      </c>
      <c r="G100" s="36" t="s">
        <v>2864</v>
      </c>
      <c r="H100" s="681">
        <v>29556265</v>
      </c>
      <c r="I100" s="681">
        <v>29556265</v>
      </c>
      <c r="J100" s="681">
        <f t="shared" si="13"/>
        <v>20689385.5</v>
      </c>
      <c r="K100" s="663">
        <v>0.7</v>
      </c>
      <c r="L100" s="36" t="s">
        <v>2864</v>
      </c>
      <c r="M100" s="673">
        <v>46213</v>
      </c>
      <c r="N100" s="36" t="s">
        <v>3750</v>
      </c>
      <c r="O100" s="91" t="s">
        <v>263</v>
      </c>
      <c r="P100" s="14"/>
      <c r="Q100" s="34">
        <f t="shared" si="12"/>
        <v>20689385.5</v>
      </c>
      <c r="R100" s="40"/>
      <c r="S100" s="14"/>
      <c r="T100" s="14"/>
      <c r="U100" s="14"/>
      <c r="V100" s="14"/>
      <c r="W100" s="38">
        <v>4194</v>
      </c>
      <c r="X100" s="46">
        <v>1</v>
      </c>
      <c r="Y100" s="24"/>
      <c r="Z100" s="14"/>
    </row>
    <row r="101" spans="1:27" s="27" customFormat="1" ht="31.5">
      <c r="A101" s="13" t="s">
        <v>139</v>
      </c>
      <c r="B101" s="15" t="s">
        <v>384</v>
      </c>
      <c r="C101" s="13" t="s">
        <v>385</v>
      </c>
      <c r="D101" s="15" t="s">
        <v>32</v>
      </c>
      <c r="E101" s="13" t="s">
        <v>3985</v>
      </c>
      <c r="F101" s="899" t="s">
        <v>2648</v>
      </c>
      <c r="G101" s="36" t="s">
        <v>2865</v>
      </c>
      <c r="H101" s="681">
        <v>25529811</v>
      </c>
      <c r="I101" s="681">
        <v>25529811</v>
      </c>
      <c r="J101" s="681">
        <f t="shared" si="13"/>
        <v>20423848.800000001</v>
      </c>
      <c r="K101" s="663">
        <v>0.8</v>
      </c>
      <c r="L101" s="36" t="s">
        <v>2865</v>
      </c>
      <c r="M101" s="673">
        <v>46213</v>
      </c>
      <c r="N101" s="36" t="s">
        <v>3751</v>
      </c>
      <c r="O101" s="91" t="s">
        <v>263</v>
      </c>
      <c r="P101" s="14"/>
      <c r="Q101" s="34">
        <f t="shared" si="12"/>
        <v>20423848.800000001</v>
      </c>
      <c r="R101" s="40"/>
      <c r="S101" s="14"/>
      <c r="T101" s="14"/>
      <c r="U101" s="14"/>
      <c r="V101" s="14"/>
      <c r="W101" s="38">
        <v>4195</v>
      </c>
      <c r="X101" s="46">
        <v>1</v>
      </c>
      <c r="Y101" s="24"/>
      <c r="Z101" s="14"/>
    </row>
    <row r="102" spans="1:27" s="27" customFormat="1" ht="38.25" customHeight="1">
      <c r="A102" s="13" t="s">
        <v>139</v>
      </c>
      <c r="B102" s="15" t="s">
        <v>384</v>
      </c>
      <c r="C102" s="13" t="s">
        <v>385</v>
      </c>
      <c r="D102" s="15" t="s">
        <v>32</v>
      </c>
      <c r="E102" s="14" t="s">
        <v>3977</v>
      </c>
      <c r="F102" s="899" t="s">
        <v>2643</v>
      </c>
      <c r="G102" s="36" t="s">
        <v>3843</v>
      </c>
      <c r="H102" s="681">
        <v>58321145</v>
      </c>
      <c r="I102" s="681">
        <v>58321145</v>
      </c>
      <c r="J102" s="681">
        <f t="shared" si="13"/>
        <v>46656916</v>
      </c>
      <c r="K102" s="663">
        <v>0.8</v>
      </c>
      <c r="L102" s="36" t="s">
        <v>3843</v>
      </c>
      <c r="M102" s="673">
        <v>46517</v>
      </c>
      <c r="N102" s="36" t="s">
        <v>3752</v>
      </c>
      <c r="O102" s="91" t="s">
        <v>263</v>
      </c>
      <c r="P102" s="14"/>
      <c r="Q102" s="34">
        <f t="shared" si="12"/>
        <v>46656916</v>
      </c>
      <c r="R102" s="40"/>
      <c r="S102" s="14"/>
      <c r="T102" s="14"/>
      <c r="U102" s="14"/>
      <c r="V102" s="14"/>
      <c r="W102" s="38">
        <v>4164</v>
      </c>
      <c r="X102" s="46">
        <v>1</v>
      </c>
      <c r="Y102" s="24"/>
      <c r="Z102" s="14"/>
    </row>
    <row r="103" spans="1:27" s="27" customFormat="1" ht="31.5">
      <c r="A103" s="13" t="s">
        <v>139</v>
      </c>
      <c r="B103" s="15" t="s">
        <v>398</v>
      </c>
      <c r="C103" s="13" t="s">
        <v>385</v>
      </c>
      <c r="D103" s="15" t="s">
        <v>32</v>
      </c>
      <c r="E103" s="13" t="s">
        <v>4004</v>
      </c>
      <c r="F103" s="899" t="s">
        <v>2852</v>
      </c>
      <c r="G103" s="36" t="s">
        <v>2866</v>
      </c>
      <c r="H103" s="681">
        <v>71943362.242399991</v>
      </c>
      <c r="I103" s="681">
        <v>71943362.242399991</v>
      </c>
      <c r="J103" s="681">
        <f t="shared" si="13"/>
        <v>32374513.009079996</v>
      </c>
      <c r="K103" s="663">
        <v>0.45</v>
      </c>
      <c r="L103" s="36" t="s">
        <v>2866</v>
      </c>
      <c r="M103" s="673">
        <v>46193</v>
      </c>
      <c r="N103" s="36" t="s">
        <v>3753</v>
      </c>
      <c r="O103" s="91" t="s">
        <v>263</v>
      </c>
      <c r="P103" s="14"/>
      <c r="Q103" s="34">
        <f t="shared" si="12"/>
        <v>32374513.009079996</v>
      </c>
      <c r="R103" s="40"/>
      <c r="S103" s="14"/>
      <c r="T103" s="14"/>
      <c r="U103" s="14"/>
      <c r="V103" s="14"/>
      <c r="W103" s="38">
        <v>4177</v>
      </c>
      <c r="X103" s="46">
        <v>1</v>
      </c>
      <c r="Y103" s="24"/>
      <c r="Z103" s="14"/>
    </row>
    <row r="104" spans="1:27" s="27" customFormat="1" ht="136.5">
      <c r="A104" s="13" t="s">
        <v>139</v>
      </c>
      <c r="B104" s="15" t="s">
        <v>384</v>
      </c>
      <c r="C104" s="13" t="s">
        <v>385</v>
      </c>
      <c r="D104" s="15" t="s">
        <v>32</v>
      </c>
      <c r="E104" s="14" t="s">
        <v>3926</v>
      </c>
      <c r="F104" s="899" t="s">
        <v>2853</v>
      </c>
      <c r="G104" s="36" t="s">
        <v>2867</v>
      </c>
      <c r="H104" s="681">
        <v>13478112</v>
      </c>
      <c r="I104" s="681">
        <v>13478112</v>
      </c>
      <c r="J104" s="681">
        <f t="shared" si="13"/>
        <v>9434678.3999999985</v>
      </c>
      <c r="K104" s="663">
        <v>0.7</v>
      </c>
      <c r="L104" s="36" t="s">
        <v>2867</v>
      </c>
      <c r="M104" s="673">
        <v>46213</v>
      </c>
      <c r="N104" s="36" t="s">
        <v>3754</v>
      </c>
      <c r="O104" s="91" t="s">
        <v>263</v>
      </c>
      <c r="P104" s="14"/>
      <c r="Q104" s="34">
        <f t="shared" si="12"/>
        <v>9434678.3999999985</v>
      </c>
      <c r="R104" s="40"/>
      <c r="S104" s="14"/>
      <c r="T104" s="14"/>
      <c r="U104" s="14"/>
      <c r="V104" s="14"/>
      <c r="W104" s="38">
        <v>4202</v>
      </c>
      <c r="X104" s="46">
        <v>1</v>
      </c>
      <c r="Y104" s="24"/>
      <c r="Z104" s="14"/>
    </row>
    <row r="105" spans="1:27" s="27" customFormat="1" ht="105">
      <c r="A105" s="13" t="s">
        <v>139</v>
      </c>
      <c r="B105" s="15" t="s">
        <v>384</v>
      </c>
      <c r="C105" s="13" t="s">
        <v>385</v>
      </c>
      <c r="D105" s="15" t="s">
        <v>32</v>
      </c>
      <c r="E105" s="14" t="s">
        <v>3896</v>
      </c>
      <c r="F105" s="899" t="s">
        <v>2854</v>
      </c>
      <c r="G105" s="36" t="s">
        <v>2868</v>
      </c>
      <c r="H105" s="681">
        <v>21796093</v>
      </c>
      <c r="I105" s="681">
        <v>21796093</v>
      </c>
      <c r="J105" s="681">
        <f t="shared" si="13"/>
        <v>15257265.1</v>
      </c>
      <c r="K105" s="663">
        <v>0.7</v>
      </c>
      <c r="L105" s="36" t="s">
        <v>2868</v>
      </c>
      <c r="M105" s="673">
        <v>46244</v>
      </c>
      <c r="N105" s="36" t="s">
        <v>3755</v>
      </c>
      <c r="O105" s="91" t="s">
        <v>263</v>
      </c>
      <c r="P105" s="14"/>
      <c r="Q105" s="34">
        <f t="shared" si="12"/>
        <v>15257265.1</v>
      </c>
      <c r="R105" s="40"/>
      <c r="S105" s="14"/>
      <c r="T105" s="14"/>
      <c r="U105" s="14"/>
      <c r="V105" s="14"/>
      <c r="W105" s="38">
        <v>4198</v>
      </c>
      <c r="X105" s="46">
        <v>1</v>
      </c>
      <c r="Y105" s="24"/>
      <c r="Z105" s="14"/>
    </row>
    <row r="106" spans="1:27" s="27" customFormat="1" ht="31.5">
      <c r="A106" s="13" t="s">
        <v>139</v>
      </c>
      <c r="B106" s="15" t="s">
        <v>384</v>
      </c>
      <c r="C106" s="13" t="s">
        <v>385</v>
      </c>
      <c r="D106" s="15" t="s">
        <v>32</v>
      </c>
      <c r="E106" s="14" t="s">
        <v>3976</v>
      </c>
      <c r="F106" s="899" t="s">
        <v>2855</v>
      </c>
      <c r="G106" s="36" t="s">
        <v>2869</v>
      </c>
      <c r="H106" s="681">
        <v>53878255</v>
      </c>
      <c r="I106" s="681">
        <v>53878255</v>
      </c>
      <c r="J106" s="681">
        <f t="shared" si="13"/>
        <v>26939127.5</v>
      </c>
      <c r="K106" s="663">
        <v>0.5</v>
      </c>
      <c r="L106" s="36" t="s">
        <v>2869</v>
      </c>
      <c r="M106" s="673">
        <v>46239</v>
      </c>
      <c r="N106" s="36" t="s">
        <v>3756</v>
      </c>
      <c r="O106" s="91" t="s">
        <v>263</v>
      </c>
      <c r="P106" s="14"/>
      <c r="Q106" s="34">
        <f t="shared" si="12"/>
        <v>26939127.5</v>
      </c>
      <c r="R106" s="40"/>
      <c r="S106" s="14"/>
      <c r="T106" s="14"/>
      <c r="U106" s="14"/>
      <c r="V106" s="14"/>
      <c r="W106" s="38">
        <v>4185</v>
      </c>
      <c r="X106" s="46">
        <v>1</v>
      </c>
      <c r="Y106" s="24"/>
      <c r="Z106" s="14"/>
    </row>
    <row r="107" spans="1:27" s="27" customFormat="1" ht="73.5">
      <c r="A107" s="13" t="s">
        <v>139</v>
      </c>
      <c r="B107" s="15" t="s">
        <v>384</v>
      </c>
      <c r="C107" s="13" t="s">
        <v>385</v>
      </c>
      <c r="D107" s="15" t="s">
        <v>32</v>
      </c>
      <c r="E107" s="14" t="s">
        <v>3966</v>
      </c>
      <c r="F107" s="899" t="s">
        <v>386</v>
      </c>
      <c r="G107" s="36" t="s">
        <v>3844</v>
      </c>
      <c r="H107" s="681">
        <v>88163714.543599993</v>
      </c>
      <c r="I107" s="681">
        <v>88163714.543599993</v>
      </c>
      <c r="J107" s="681">
        <f t="shared" si="13"/>
        <v>44081857.271799996</v>
      </c>
      <c r="K107" s="663">
        <v>0.5</v>
      </c>
      <c r="L107" s="36" t="s">
        <v>3844</v>
      </c>
      <c r="M107" s="673">
        <v>46275</v>
      </c>
      <c r="N107" s="36" t="s">
        <v>3757</v>
      </c>
      <c r="O107" s="91" t="s">
        <v>263</v>
      </c>
      <c r="P107" s="14"/>
      <c r="Q107" s="34">
        <f t="shared" si="12"/>
        <v>44081857.271799996</v>
      </c>
      <c r="R107" s="40"/>
      <c r="S107" s="14"/>
      <c r="T107" s="14"/>
      <c r="U107" s="14"/>
      <c r="V107" s="14"/>
      <c r="W107" s="38">
        <v>4230</v>
      </c>
      <c r="X107" s="46">
        <v>1</v>
      </c>
      <c r="Y107" s="24"/>
      <c r="Z107" s="14"/>
    </row>
    <row r="108" spans="1:27" s="27" customFormat="1" ht="42">
      <c r="A108" s="13" t="s">
        <v>139</v>
      </c>
      <c r="B108" s="15" t="s">
        <v>384</v>
      </c>
      <c r="C108" s="13" t="s">
        <v>385</v>
      </c>
      <c r="D108" s="15" t="s">
        <v>32</v>
      </c>
      <c r="E108" s="14" t="s">
        <v>3900</v>
      </c>
      <c r="F108" s="899" t="s">
        <v>2856</v>
      </c>
      <c r="G108" s="36" t="s">
        <v>2870</v>
      </c>
      <c r="H108" s="681">
        <v>7744421</v>
      </c>
      <c r="I108" s="681">
        <v>7744421</v>
      </c>
      <c r="J108" s="681">
        <f t="shared" si="13"/>
        <v>4646652.5999999996</v>
      </c>
      <c r="K108" s="663">
        <v>0.6</v>
      </c>
      <c r="L108" s="36" t="s">
        <v>2870</v>
      </c>
      <c r="M108" s="673">
        <v>45905</v>
      </c>
      <c r="N108" s="36" t="s">
        <v>3752</v>
      </c>
      <c r="O108" s="91" t="s">
        <v>263</v>
      </c>
      <c r="P108" s="14"/>
      <c r="Q108" s="34">
        <f t="shared" si="12"/>
        <v>4646652.5999999996</v>
      </c>
      <c r="R108" s="40"/>
      <c r="S108" s="14"/>
      <c r="T108" s="14"/>
      <c r="U108" s="14"/>
      <c r="V108" s="14"/>
      <c r="W108" s="38">
        <v>4227</v>
      </c>
      <c r="X108" s="46">
        <v>1</v>
      </c>
      <c r="Y108" s="24"/>
      <c r="Z108" s="14"/>
    </row>
    <row r="109" spans="1:27" s="27" customFormat="1" ht="31.5">
      <c r="A109" s="13" t="s">
        <v>139</v>
      </c>
      <c r="B109" s="15" t="s">
        <v>384</v>
      </c>
      <c r="C109" s="13" t="s">
        <v>385</v>
      </c>
      <c r="D109" s="15" t="s">
        <v>32</v>
      </c>
      <c r="E109" s="14" t="s">
        <v>3996</v>
      </c>
      <c r="F109" s="899" t="s">
        <v>2857</v>
      </c>
      <c r="G109" s="36" t="s">
        <v>2871</v>
      </c>
      <c r="H109" s="681">
        <v>14845746</v>
      </c>
      <c r="I109" s="681">
        <v>14845746</v>
      </c>
      <c r="J109" s="681">
        <f t="shared" si="13"/>
        <v>8907447.5999999996</v>
      </c>
      <c r="K109" s="663">
        <v>0.6</v>
      </c>
      <c r="L109" s="36" t="s">
        <v>2871</v>
      </c>
      <c r="M109" s="673">
        <v>46218</v>
      </c>
      <c r="N109" s="36" t="s">
        <v>3758</v>
      </c>
      <c r="O109" s="91" t="s">
        <v>263</v>
      </c>
      <c r="P109" s="14"/>
      <c r="Q109" s="34">
        <f t="shared" si="12"/>
        <v>8907447.5999999996</v>
      </c>
      <c r="R109" s="40"/>
      <c r="S109" s="14"/>
      <c r="T109" s="14"/>
      <c r="U109" s="14"/>
      <c r="V109" s="14"/>
      <c r="W109" s="38">
        <v>4203</v>
      </c>
      <c r="X109" s="46">
        <v>1</v>
      </c>
      <c r="Y109" s="24"/>
      <c r="Z109" s="14"/>
    </row>
    <row r="110" spans="1:27" s="27" customFormat="1" ht="31.5">
      <c r="A110" s="13" t="s">
        <v>139</v>
      </c>
      <c r="B110" s="15" t="s">
        <v>384</v>
      </c>
      <c r="C110" s="13" t="s">
        <v>385</v>
      </c>
      <c r="D110" s="15" t="s">
        <v>32</v>
      </c>
      <c r="E110" s="14" t="s">
        <v>3996</v>
      </c>
      <c r="F110" s="899" t="s">
        <v>2857</v>
      </c>
      <c r="G110" s="36" t="s">
        <v>2871</v>
      </c>
      <c r="H110" s="681">
        <v>9128574</v>
      </c>
      <c r="I110" s="681">
        <v>9128574</v>
      </c>
      <c r="J110" s="681">
        <f t="shared" si="13"/>
        <v>6390001.7999999998</v>
      </c>
      <c r="K110" s="663">
        <v>0.7</v>
      </c>
      <c r="L110" s="36" t="s">
        <v>2871</v>
      </c>
      <c r="M110" s="673">
        <v>46218</v>
      </c>
      <c r="N110" s="36" t="s">
        <v>3759</v>
      </c>
      <c r="O110" s="91" t="s">
        <v>263</v>
      </c>
      <c r="P110" s="14"/>
      <c r="Q110" s="34">
        <f t="shared" si="12"/>
        <v>6390001.7999999998</v>
      </c>
      <c r="R110" s="40"/>
      <c r="S110" s="14"/>
      <c r="T110" s="14"/>
      <c r="U110" s="14"/>
      <c r="V110" s="14"/>
      <c r="W110" s="38">
        <v>4232</v>
      </c>
      <c r="X110" s="46">
        <v>1</v>
      </c>
      <c r="Y110" s="24"/>
      <c r="Z110" s="14"/>
    </row>
    <row r="111" spans="1:27" s="27" customFormat="1" ht="63">
      <c r="A111" s="13" t="s">
        <v>139</v>
      </c>
      <c r="B111" s="15" t="s">
        <v>384</v>
      </c>
      <c r="C111" s="13" t="s">
        <v>385</v>
      </c>
      <c r="D111" s="15" t="s">
        <v>32</v>
      </c>
      <c r="E111" s="14" t="s">
        <v>3996</v>
      </c>
      <c r="F111" s="899" t="s">
        <v>2857</v>
      </c>
      <c r="G111" s="36" t="s">
        <v>2871</v>
      </c>
      <c r="H111" s="681">
        <v>4371819</v>
      </c>
      <c r="I111" s="681">
        <v>4371819</v>
      </c>
      <c r="J111" s="681">
        <f t="shared" si="13"/>
        <v>3060273.3</v>
      </c>
      <c r="K111" s="663">
        <v>0.7</v>
      </c>
      <c r="L111" s="36" t="s">
        <v>2871</v>
      </c>
      <c r="M111" s="673">
        <v>46218</v>
      </c>
      <c r="N111" s="36" t="s">
        <v>3760</v>
      </c>
      <c r="O111" s="91" t="s">
        <v>263</v>
      </c>
      <c r="P111" s="14"/>
      <c r="Q111" s="34">
        <f t="shared" ref="Q111:Q179" si="14">+I111*K111</f>
        <v>3060273.3</v>
      </c>
      <c r="R111" s="40"/>
      <c r="S111" s="14"/>
      <c r="T111" s="14"/>
      <c r="U111" s="14"/>
      <c r="V111" s="14"/>
      <c r="W111" s="38">
        <v>4233</v>
      </c>
      <c r="X111" s="46">
        <v>1</v>
      </c>
      <c r="Y111" s="24"/>
      <c r="Z111" s="14"/>
    </row>
    <row r="112" spans="1:27" s="27" customFormat="1" ht="42">
      <c r="A112" s="13" t="s">
        <v>139</v>
      </c>
      <c r="B112" s="15" t="s">
        <v>384</v>
      </c>
      <c r="C112" s="13" t="s">
        <v>385</v>
      </c>
      <c r="D112" s="15" t="s">
        <v>32</v>
      </c>
      <c r="E112" s="14" t="s">
        <v>3935</v>
      </c>
      <c r="F112" s="899" t="s">
        <v>2674</v>
      </c>
      <c r="G112" s="36" t="s">
        <v>3845</v>
      </c>
      <c r="H112" s="681">
        <v>33723707</v>
      </c>
      <c r="I112" s="681">
        <v>33723707</v>
      </c>
      <c r="J112" s="681">
        <f t="shared" si="13"/>
        <v>23606594.899999999</v>
      </c>
      <c r="K112" s="663">
        <v>0.7</v>
      </c>
      <c r="L112" s="36" t="s">
        <v>3845</v>
      </c>
      <c r="M112" s="673">
        <v>46239</v>
      </c>
      <c r="N112" s="36" t="s">
        <v>3761</v>
      </c>
      <c r="O112" s="91" t="s">
        <v>263</v>
      </c>
      <c r="P112" s="13"/>
      <c r="Q112" s="163">
        <f t="shared" si="14"/>
        <v>23606594.899999999</v>
      </c>
      <c r="R112" s="14"/>
      <c r="S112" s="34"/>
      <c r="T112" s="40"/>
      <c r="U112" s="14"/>
      <c r="V112" s="14"/>
      <c r="W112" s="38">
        <v>4235</v>
      </c>
      <c r="X112" s="46">
        <v>1</v>
      </c>
      <c r="Y112" s="70"/>
      <c r="Z112" s="24"/>
      <c r="AA112" s="162"/>
    </row>
    <row r="113" spans="1:27" s="27" customFormat="1" ht="84">
      <c r="A113" s="13" t="s">
        <v>139</v>
      </c>
      <c r="B113" s="15" t="s">
        <v>384</v>
      </c>
      <c r="C113" s="13" t="s">
        <v>385</v>
      </c>
      <c r="D113" s="15" t="s">
        <v>32</v>
      </c>
      <c r="E113" s="14" t="s">
        <v>3946</v>
      </c>
      <c r="F113" s="899" t="s">
        <v>2858</v>
      </c>
      <c r="G113" s="36" t="s">
        <v>2872</v>
      </c>
      <c r="H113" s="681">
        <v>25856737</v>
      </c>
      <c r="I113" s="681">
        <v>25856737</v>
      </c>
      <c r="J113" s="681">
        <f t="shared" si="13"/>
        <v>18099715.899999999</v>
      </c>
      <c r="K113" s="663">
        <v>0.7</v>
      </c>
      <c r="L113" s="36" t="s">
        <v>2872</v>
      </c>
      <c r="M113" s="673">
        <v>46091</v>
      </c>
      <c r="N113" s="36" t="s">
        <v>3762</v>
      </c>
      <c r="O113" s="91" t="s">
        <v>263</v>
      </c>
      <c r="P113" s="13"/>
      <c r="Q113" s="163">
        <f t="shared" si="14"/>
        <v>18099715.899999999</v>
      </c>
      <c r="R113" s="14"/>
      <c r="S113" s="34"/>
      <c r="T113" s="40"/>
      <c r="U113" s="14"/>
      <c r="V113" s="14"/>
      <c r="W113" s="38">
        <v>4225</v>
      </c>
      <c r="X113" s="46">
        <v>1</v>
      </c>
      <c r="Y113" s="70"/>
      <c r="Z113" s="24"/>
      <c r="AA113" s="162"/>
    </row>
    <row r="114" spans="1:27" s="27" customFormat="1" ht="63">
      <c r="A114" s="13" t="s">
        <v>139</v>
      </c>
      <c r="B114" s="15" t="s">
        <v>398</v>
      </c>
      <c r="C114" s="13" t="s">
        <v>385</v>
      </c>
      <c r="D114" s="15" t="s">
        <v>32</v>
      </c>
      <c r="E114" s="14" t="s">
        <v>4003</v>
      </c>
      <c r="F114" s="899" t="s">
        <v>932</v>
      </c>
      <c r="G114" s="36" t="s">
        <v>2873</v>
      </c>
      <c r="H114" s="681">
        <v>72872235</v>
      </c>
      <c r="I114" s="681">
        <v>72872235</v>
      </c>
      <c r="J114" s="681">
        <f t="shared" si="13"/>
        <v>43723341</v>
      </c>
      <c r="K114" s="663">
        <v>0.6</v>
      </c>
      <c r="L114" s="36" t="s">
        <v>2873</v>
      </c>
      <c r="M114" s="673">
        <v>46604</v>
      </c>
      <c r="N114" s="36" t="s">
        <v>3763</v>
      </c>
      <c r="O114" s="91" t="s">
        <v>263</v>
      </c>
      <c r="P114" s="14"/>
      <c r="Q114" s="163">
        <f t="shared" si="14"/>
        <v>43723341</v>
      </c>
      <c r="R114" s="14"/>
      <c r="S114" s="14"/>
      <c r="T114" s="40"/>
      <c r="U114" s="14"/>
      <c r="V114" s="14"/>
      <c r="W114" s="38">
        <v>4096</v>
      </c>
      <c r="X114" s="46">
        <v>1</v>
      </c>
      <c r="Y114" s="14"/>
      <c r="Z114" s="24"/>
      <c r="AA114" s="162"/>
    </row>
    <row r="115" spans="1:27" s="27" customFormat="1" ht="31.5">
      <c r="A115" s="13" t="s">
        <v>139</v>
      </c>
      <c r="B115" s="15" t="s">
        <v>384</v>
      </c>
      <c r="C115" s="13" t="s">
        <v>385</v>
      </c>
      <c r="D115" s="15" t="s">
        <v>32</v>
      </c>
      <c r="E115" s="14" t="s">
        <v>3961</v>
      </c>
      <c r="F115" s="899" t="s">
        <v>2859</v>
      </c>
      <c r="G115" s="36" t="s">
        <v>2874</v>
      </c>
      <c r="H115" s="681">
        <v>16645568</v>
      </c>
      <c r="I115" s="681">
        <v>16645568</v>
      </c>
      <c r="J115" s="681">
        <f t="shared" si="13"/>
        <v>8322784</v>
      </c>
      <c r="K115" s="663">
        <v>0.5</v>
      </c>
      <c r="L115" s="36" t="s">
        <v>2874</v>
      </c>
      <c r="M115" s="673">
        <v>46249</v>
      </c>
      <c r="N115" s="36" t="s">
        <v>3764</v>
      </c>
      <c r="O115" s="91" t="s">
        <v>263</v>
      </c>
      <c r="P115" s="14"/>
      <c r="Q115" s="163">
        <f t="shared" si="14"/>
        <v>8322784</v>
      </c>
      <c r="R115" s="14"/>
      <c r="S115" s="14"/>
      <c r="T115" s="40"/>
      <c r="U115" s="14"/>
      <c r="V115" s="14"/>
      <c r="W115" s="38">
        <v>4245</v>
      </c>
      <c r="X115" s="46">
        <v>1</v>
      </c>
      <c r="Y115" s="14"/>
      <c r="Z115" s="24"/>
      <c r="AA115" s="162"/>
    </row>
    <row r="116" spans="1:27" s="27" customFormat="1" ht="115.5">
      <c r="A116" s="13" t="s">
        <v>139</v>
      </c>
      <c r="B116" s="15" t="s">
        <v>384</v>
      </c>
      <c r="C116" s="13" t="s">
        <v>385</v>
      </c>
      <c r="D116" s="15" t="s">
        <v>32</v>
      </c>
      <c r="E116" s="14" t="s">
        <v>3965</v>
      </c>
      <c r="F116" s="899" t="s">
        <v>2860</v>
      </c>
      <c r="G116" s="36" t="s">
        <v>2875</v>
      </c>
      <c r="H116" s="681">
        <v>48489546</v>
      </c>
      <c r="I116" s="681">
        <v>48489546</v>
      </c>
      <c r="J116" s="681">
        <f t="shared" si="13"/>
        <v>33942682.199999996</v>
      </c>
      <c r="K116" s="663">
        <v>0.7</v>
      </c>
      <c r="L116" s="36" t="s">
        <v>2875</v>
      </c>
      <c r="M116" s="673">
        <v>46640</v>
      </c>
      <c r="N116" s="36" t="s">
        <v>3765</v>
      </c>
      <c r="O116" s="91" t="s">
        <v>263</v>
      </c>
      <c r="P116" s="14"/>
      <c r="Q116" s="163">
        <f t="shared" si="14"/>
        <v>33942682.199999996</v>
      </c>
      <c r="R116" s="14"/>
      <c r="S116" s="14"/>
      <c r="T116" s="40"/>
      <c r="U116" s="14"/>
      <c r="V116" s="14"/>
      <c r="W116" s="38">
        <v>4249</v>
      </c>
      <c r="X116" s="46">
        <v>1</v>
      </c>
      <c r="Y116" s="14"/>
      <c r="Z116" s="24"/>
      <c r="AA116" s="162"/>
    </row>
    <row r="117" spans="1:27" s="27" customFormat="1" ht="60" customHeight="1">
      <c r="A117" s="13" t="s">
        <v>139</v>
      </c>
      <c r="B117" s="15" t="s">
        <v>384</v>
      </c>
      <c r="C117" s="13" t="s">
        <v>385</v>
      </c>
      <c r="D117" s="15" t="s">
        <v>32</v>
      </c>
      <c r="E117" s="14" t="s">
        <v>3986</v>
      </c>
      <c r="F117" s="899" t="s">
        <v>2861</v>
      </c>
      <c r="G117" s="36" t="s">
        <v>2876</v>
      </c>
      <c r="H117" s="681">
        <v>55407239</v>
      </c>
      <c r="I117" s="681">
        <v>55407239</v>
      </c>
      <c r="J117" s="681">
        <f t="shared" si="13"/>
        <v>44325791.200000003</v>
      </c>
      <c r="K117" s="663">
        <v>0.8</v>
      </c>
      <c r="L117" s="36" t="s">
        <v>2876</v>
      </c>
      <c r="M117" s="673">
        <v>46609</v>
      </c>
      <c r="N117" s="36" t="s">
        <v>3766</v>
      </c>
      <c r="O117" s="91" t="s">
        <v>263</v>
      </c>
      <c r="P117" s="14"/>
      <c r="Q117" s="163">
        <f t="shared" si="14"/>
        <v>44325791.200000003</v>
      </c>
      <c r="R117" s="14"/>
      <c r="S117" s="14"/>
      <c r="T117" s="40"/>
      <c r="U117" s="14"/>
      <c r="V117" s="14"/>
      <c r="W117" s="38">
        <v>4253</v>
      </c>
      <c r="X117" s="46">
        <v>1</v>
      </c>
      <c r="Y117" s="14"/>
      <c r="Z117" s="24"/>
      <c r="AA117" s="162"/>
    </row>
    <row r="118" spans="1:27" s="27" customFormat="1" ht="42">
      <c r="A118" s="13" t="s">
        <v>139</v>
      </c>
      <c r="B118" s="15" t="s">
        <v>384</v>
      </c>
      <c r="C118" s="13" t="s">
        <v>385</v>
      </c>
      <c r="D118" s="15" t="s">
        <v>32</v>
      </c>
      <c r="E118" s="14" t="s">
        <v>3990</v>
      </c>
      <c r="F118" s="899" t="s">
        <v>2908</v>
      </c>
      <c r="G118" s="36" t="s">
        <v>2922</v>
      </c>
      <c r="H118" s="681">
        <v>21268248</v>
      </c>
      <c r="I118" s="681">
        <v>21268248</v>
      </c>
      <c r="J118" s="681">
        <f t="shared" si="13"/>
        <v>14887773.6</v>
      </c>
      <c r="K118" s="663">
        <v>0.7</v>
      </c>
      <c r="L118" s="36" t="s">
        <v>2922</v>
      </c>
      <c r="M118" s="889" t="s">
        <v>819</v>
      </c>
      <c r="N118" s="36" t="s">
        <v>3767</v>
      </c>
      <c r="O118" s="91" t="s">
        <v>263</v>
      </c>
      <c r="P118" s="14"/>
      <c r="Q118" s="163">
        <f t="shared" si="14"/>
        <v>14887773.6</v>
      </c>
      <c r="R118" s="14"/>
      <c r="S118" s="14"/>
      <c r="T118" s="40"/>
      <c r="U118" s="14"/>
      <c r="V118" s="14"/>
      <c r="W118" s="38">
        <v>4248</v>
      </c>
      <c r="X118" s="46">
        <v>1</v>
      </c>
      <c r="Y118" s="14"/>
      <c r="Z118" s="24"/>
      <c r="AA118" s="162"/>
    </row>
    <row r="119" spans="1:27" s="27" customFormat="1" ht="37.5" customHeight="1">
      <c r="A119" s="13" t="s">
        <v>139</v>
      </c>
      <c r="B119" s="15" t="s">
        <v>384</v>
      </c>
      <c r="C119" s="13" t="s">
        <v>385</v>
      </c>
      <c r="D119" s="15" t="s">
        <v>32</v>
      </c>
      <c r="E119" s="13" t="s">
        <v>3921</v>
      </c>
      <c r="F119" s="899" t="s">
        <v>2503</v>
      </c>
      <c r="G119" s="36" t="s">
        <v>3833</v>
      </c>
      <c r="H119" s="681">
        <v>28237804</v>
      </c>
      <c r="I119" s="681">
        <v>28237804</v>
      </c>
      <c r="J119" s="681">
        <f t="shared" si="13"/>
        <v>14118902</v>
      </c>
      <c r="K119" s="663">
        <v>0.5</v>
      </c>
      <c r="L119" s="36" t="s">
        <v>3833</v>
      </c>
      <c r="M119" s="889" t="s">
        <v>819</v>
      </c>
      <c r="N119" s="36" t="s">
        <v>3768</v>
      </c>
      <c r="O119" s="91" t="s">
        <v>263</v>
      </c>
      <c r="P119" s="14"/>
      <c r="Q119" s="163">
        <f t="shared" si="14"/>
        <v>14118902</v>
      </c>
      <c r="R119" s="14"/>
      <c r="S119" s="14"/>
      <c r="T119" s="40"/>
      <c r="U119" s="14"/>
      <c r="V119" s="14"/>
      <c r="W119" s="38">
        <v>4239</v>
      </c>
      <c r="X119" s="46">
        <v>1</v>
      </c>
      <c r="Y119" s="14"/>
      <c r="Z119" s="24"/>
      <c r="AA119" s="162"/>
    </row>
    <row r="120" spans="1:27" s="27" customFormat="1" ht="81.75" customHeight="1">
      <c r="A120" s="13" t="s">
        <v>139</v>
      </c>
      <c r="B120" s="15" t="s">
        <v>2638</v>
      </c>
      <c r="C120" s="13" t="s">
        <v>385</v>
      </c>
      <c r="D120" s="15" t="s">
        <v>32</v>
      </c>
      <c r="E120" s="13" t="s">
        <v>351</v>
      </c>
      <c r="F120" s="899" t="s">
        <v>352</v>
      </c>
      <c r="G120" s="13" t="s">
        <v>353</v>
      </c>
      <c r="H120" s="681">
        <v>52349271</v>
      </c>
      <c r="I120" s="681">
        <v>52349271</v>
      </c>
      <c r="J120" s="681">
        <f t="shared" si="13"/>
        <v>23557171.949999999</v>
      </c>
      <c r="K120" s="663">
        <v>0.45</v>
      </c>
      <c r="L120" s="13" t="s">
        <v>354</v>
      </c>
      <c r="M120" s="889" t="s">
        <v>819</v>
      </c>
      <c r="N120" s="36" t="s">
        <v>2925</v>
      </c>
      <c r="O120" s="91" t="s">
        <v>263</v>
      </c>
      <c r="P120" s="14"/>
      <c r="Q120" s="163">
        <f t="shared" si="14"/>
        <v>23557171.949999999</v>
      </c>
      <c r="R120" s="14"/>
      <c r="S120" s="14"/>
      <c r="T120" s="40"/>
      <c r="U120" s="14"/>
      <c r="V120" s="14"/>
      <c r="W120" s="38">
        <v>4256</v>
      </c>
      <c r="X120" s="46">
        <v>1</v>
      </c>
      <c r="Y120" s="14"/>
      <c r="Z120" s="24"/>
      <c r="AA120" s="162"/>
    </row>
    <row r="121" spans="1:27" s="27" customFormat="1" ht="42">
      <c r="A121" s="13" t="s">
        <v>139</v>
      </c>
      <c r="B121" s="15" t="s">
        <v>384</v>
      </c>
      <c r="C121" s="13" t="s">
        <v>385</v>
      </c>
      <c r="D121" s="15" t="s">
        <v>32</v>
      </c>
      <c r="E121" s="14" t="s">
        <v>3919</v>
      </c>
      <c r="F121" s="899" t="s">
        <v>2909</v>
      </c>
      <c r="G121" s="627" t="s">
        <v>2923</v>
      </c>
      <c r="H121" s="681">
        <v>35494717</v>
      </c>
      <c r="I121" s="681">
        <v>35494717</v>
      </c>
      <c r="J121" s="681">
        <f t="shared" si="13"/>
        <v>21296830.199999999</v>
      </c>
      <c r="K121" s="663">
        <v>0.6</v>
      </c>
      <c r="L121" s="627" t="s">
        <v>2923</v>
      </c>
      <c r="M121" s="889" t="s">
        <v>819</v>
      </c>
      <c r="N121" s="36" t="s">
        <v>2926</v>
      </c>
      <c r="O121" s="91" t="s">
        <v>263</v>
      </c>
      <c r="P121" s="14"/>
      <c r="Q121" s="163">
        <f t="shared" si="14"/>
        <v>21296830.199999999</v>
      </c>
      <c r="R121" s="14"/>
      <c r="S121" s="14"/>
      <c r="T121" s="40"/>
      <c r="U121" s="14"/>
      <c r="V121" s="14"/>
      <c r="W121" s="38">
        <v>4264</v>
      </c>
      <c r="X121" s="46">
        <v>1</v>
      </c>
      <c r="Y121" s="14"/>
      <c r="Z121" s="24"/>
      <c r="AA121" s="162"/>
    </row>
    <row r="122" spans="1:27" s="27" customFormat="1" ht="73.5">
      <c r="A122" s="13" t="s">
        <v>139</v>
      </c>
      <c r="B122" s="15" t="s">
        <v>384</v>
      </c>
      <c r="C122" s="13" t="s">
        <v>385</v>
      </c>
      <c r="D122" s="15" t="s">
        <v>32</v>
      </c>
      <c r="E122" s="13" t="s">
        <v>3953</v>
      </c>
      <c r="F122" s="899" t="s">
        <v>2910</v>
      </c>
      <c r="G122" s="36" t="s">
        <v>3846</v>
      </c>
      <c r="H122" s="681">
        <v>9679853</v>
      </c>
      <c r="I122" s="681">
        <v>9679853</v>
      </c>
      <c r="J122" s="681">
        <f t="shared" si="13"/>
        <v>6775897.0999999996</v>
      </c>
      <c r="K122" s="663">
        <v>0.7</v>
      </c>
      <c r="L122" s="627" t="s">
        <v>3846</v>
      </c>
      <c r="M122" s="889" t="s">
        <v>819</v>
      </c>
      <c r="N122" s="36" t="s">
        <v>2927</v>
      </c>
      <c r="O122" s="91" t="s">
        <v>263</v>
      </c>
      <c r="P122" s="14"/>
      <c r="Q122" s="163">
        <f t="shared" si="14"/>
        <v>6775897.0999999996</v>
      </c>
      <c r="R122" s="14"/>
      <c r="S122" s="14"/>
      <c r="T122" s="40"/>
      <c r="U122" s="14"/>
      <c r="V122" s="14"/>
      <c r="W122" s="38">
        <v>4269</v>
      </c>
      <c r="X122" s="46">
        <v>1</v>
      </c>
      <c r="Y122" s="14"/>
      <c r="Z122" s="24"/>
      <c r="AA122" s="162"/>
    </row>
    <row r="123" spans="1:27" s="27" customFormat="1" ht="52.5">
      <c r="A123" s="13" t="s">
        <v>139</v>
      </c>
      <c r="B123" s="15" t="s">
        <v>384</v>
      </c>
      <c r="C123" s="13" t="s">
        <v>385</v>
      </c>
      <c r="D123" s="15" t="s">
        <v>32</v>
      </c>
      <c r="E123" s="14" t="s">
        <v>4006</v>
      </c>
      <c r="F123" s="899" t="s">
        <v>2054</v>
      </c>
      <c r="G123" s="36" t="s">
        <v>2924</v>
      </c>
      <c r="H123" s="681">
        <v>55363829</v>
      </c>
      <c r="I123" s="681">
        <v>55363829</v>
      </c>
      <c r="J123" s="681">
        <f t="shared" si="13"/>
        <v>38754680.299999997</v>
      </c>
      <c r="K123" s="663">
        <v>0.7</v>
      </c>
      <c r="L123" s="627" t="s">
        <v>2924</v>
      </c>
      <c r="M123" s="889" t="s">
        <v>819</v>
      </c>
      <c r="N123" s="36" t="s">
        <v>3769</v>
      </c>
      <c r="O123" s="91" t="s">
        <v>263</v>
      </c>
      <c r="P123" s="14"/>
      <c r="Q123" s="163">
        <f t="shared" si="14"/>
        <v>38754680.299999997</v>
      </c>
      <c r="R123" s="14"/>
      <c r="S123" s="14"/>
      <c r="T123" s="40"/>
      <c r="U123" s="14"/>
      <c r="V123" s="14"/>
      <c r="W123" s="38">
        <v>4270</v>
      </c>
      <c r="X123" s="46">
        <v>1</v>
      </c>
      <c r="Y123" s="14"/>
      <c r="Z123" s="24"/>
      <c r="AA123" s="162"/>
    </row>
    <row r="124" spans="1:27" s="27" customFormat="1" ht="63">
      <c r="A124" s="13" t="s">
        <v>139</v>
      </c>
      <c r="B124" s="15" t="s">
        <v>398</v>
      </c>
      <c r="C124" s="13" t="s">
        <v>385</v>
      </c>
      <c r="D124" s="15" t="s">
        <v>32</v>
      </c>
      <c r="E124" s="14" t="s">
        <v>3904</v>
      </c>
      <c r="F124" s="899" t="s">
        <v>3006</v>
      </c>
      <c r="G124" s="36" t="s">
        <v>3847</v>
      </c>
      <c r="H124" s="681">
        <v>56114875</v>
      </c>
      <c r="I124" s="681">
        <v>56114875</v>
      </c>
      <c r="J124" s="681">
        <f t="shared" si="13"/>
        <v>33668925</v>
      </c>
      <c r="K124" s="663">
        <v>0.6</v>
      </c>
      <c r="L124" s="36" t="s">
        <v>3847</v>
      </c>
      <c r="M124" s="889" t="s">
        <v>819</v>
      </c>
      <c r="N124" s="36" t="s">
        <v>3770</v>
      </c>
      <c r="O124" s="91" t="s">
        <v>263</v>
      </c>
      <c r="P124" s="14"/>
      <c r="Q124" s="163">
        <f t="shared" si="14"/>
        <v>33668925</v>
      </c>
      <c r="R124" s="14"/>
      <c r="S124" s="14"/>
      <c r="T124" s="40"/>
      <c r="U124" s="14"/>
      <c r="V124" s="14"/>
      <c r="W124" s="38">
        <v>4277</v>
      </c>
      <c r="X124" s="46">
        <v>1</v>
      </c>
      <c r="Y124" s="14"/>
      <c r="Z124" s="24"/>
      <c r="AA124" s="162"/>
    </row>
    <row r="125" spans="1:27" s="27" customFormat="1" ht="63">
      <c r="A125" s="13" t="s">
        <v>139</v>
      </c>
      <c r="B125" s="15" t="s">
        <v>384</v>
      </c>
      <c r="C125" s="13" t="s">
        <v>385</v>
      </c>
      <c r="D125" s="15" t="s">
        <v>32</v>
      </c>
      <c r="E125" s="14" t="s">
        <v>345</v>
      </c>
      <c r="F125" s="899" t="s">
        <v>346</v>
      </c>
      <c r="G125" s="36" t="s">
        <v>3848</v>
      </c>
      <c r="H125" s="681">
        <v>18186461</v>
      </c>
      <c r="I125" s="681">
        <v>18186461</v>
      </c>
      <c r="J125" s="681">
        <f t="shared" ref="J125:J188" si="15">IF(Q125&gt;I125,I125,Q125)</f>
        <v>12730522.699999999</v>
      </c>
      <c r="K125" s="663">
        <v>0.7</v>
      </c>
      <c r="L125" s="36" t="s">
        <v>3848</v>
      </c>
      <c r="M125" s="889" t="s">
        <v>819</v>
      </c>
      <c r="N125" s="36" t="s">
        <v>2928</v>
      </c>
      <c r="O125" s="91" t="s">
        <v>263</v>
      </c>
      <c r="P125" s="14"/>
      <c r="Q125" s="163">
        <f t="shared" si="14"/>
        <v>12730522.699999999</v>
      </c>
      <c r="R125" s="14"/>
      <c r="S125" s="14"/>
      <c r="T125" s="40"/>
      <c r="U125" s="14"/>
      <c r="V125" s="14"/>
      <c r="W125" s="38">
        <v>4279</v>
      </c>
      <c r="X125" s="46">
        <v>1</v>
      </c>
      <c r="Y125" s="14"/>
      <c r="Z125" s="24"/>
      <c r="AA125" s="162"/>
    </row>
    <row r="126" spans="1:27" s="27" customFormat="1" ht="73.5">
      <c r="A126" s="13" t="s">
        <v>139</v>
      </c>
      <c r="B126" s="15" t="s">
        <v>384</v>
      </c>
      <c r="C126" s="13" t="s">
        <v>385</v>
      </c>
      <c r="D126" s="15" t="s">
        <v>32</v>
      </c>
      <c r="E126" s="14" t="s">
        <v>3936</v>
      </c>
      <c r="F126" s="899" t="s">
        <v>2650</v>
      </c>
      <c r="G126" s="36" t="s">
        <v>2705</v>
      </c>
      <c r="H126" s="681">
        <v>26645432</v>
      </c>
      <c r="I126" s="681">
        <v>26645432</v>
      </c>
      <c r="J126" s="681">
        <f t="shared" si="15"/>
        <v>18651802.399999999</v>
      </c>
      <c r="K126" s="663">
        <v>0.7</v>
      </c>
      <c r="L126" s="36" t="s">
        <v>2705</v>
      </c>
      <c r="M126" s="889" t="s">
        <v>819</v>
      </c>
      <c r="N126" s="36" t="s">
        <v>3771</v>
      </c>
      <c r="O126" s="91" t="s">
        <v>263</v>
      </c>
      <c r="P126" s="14"/>
      <c r="Q126" s="163">
        <f t="shared" si="14"/>
        <v>18651802.399999999</v>
      </c>
      <c r="R126" s="14"/>
      <c r="S126" s="14"/>
      <c r="T126" s="40"/>
      <c r="U126" s="14"/>
      <c r="V126" s="14"/>
      <c r="W126" s="38">
        <v>4285</v>
      </c>
      <c r="X126" s="46">
        <v>1</v>
      </c>
      <c r="Y126" s="14"/>
      <c r="Z126" s="24"/>
      <c r="AA126" s="162"/>
    </row>
    <row r="127" spans="1:27" s="27" customFormat="1" ht="73.5">
      <c r="A127" s="13" t="s">
        <v>139</v>
      </c>
      <c r="B127" s="91" t="s">
        <v>384</v>
      </c>
      <c r="C127" s="13" t="s">
        <v>385</v>
      </c>
      <c r="D127" s="15" t="s">
        <v>32</v>
      </c>
      <c r="E127" s="14" t="s">
        <v>4006</v>
      </c>
      <c r="F127" s="899" t="s">
        <v>2054</v>
      </c>
      <c r="G127" s="36" t="s">
        <v>3849</v>
      </c>
      <c r="H127" s="681">
        <v>52896325</v>
      </c>
      <c r="I127" s="681">
        <v>52896325</v>
      </c>
      <c r="J127" s="681">
        <f t="shared" si="15"/>
        <v>37027427.5</v>
      </c>
      <c r="K127" s="663">
        <v>0.7</v>
      </c>
      <c r="L127" s="627" t="s">
        <v>3849</v>
      </c>
      <c r="M127" s="889" t="s">
        <v>819</v>
      </c>
      <c r="N127" s="36" t="s">
        <v>3020</v>
      </c>
      <c r="O127" s="91" t="s">
        <v>263</v>
      </c>
      <c r="P127" s="14"/>
      <c r="Q127" s="163">
        <f t="shared" si="14"/>
        <v>37027427.5</v>
      </c>
      <c r="R127" s="14"/>
      <c r="S127" s="14"/>
      <c r="T127" s="40"/>
      <c r="U127" s="14"/>
      <c r="V127" s="14"/>
      <c r="W127" s="38">
        <v>4287</v>
      </c>
      <c r="X127" s="46">
        <v>1</v>
      </c>
      <c r="Y127" s="14"/>
      <c r="Z127" s="24"/>
      <c r="AA127" s="162"/>
    </row>
    <row r="128" spans="1:27" s="27" customFormat="1" ht="42">
      <c r="A128" s="13" t="s">
        <v>139</v>
      </c>
      <c r="B128" s="91" t="s">
        <v>384</v>
      </c>
      <c r="C128" s="13" t="s">
        <v>385</v>
      </c>
      <c r="D128" s="15" t="s">
        <v>32</v>
      </c>
      <c r="E128" s="14" t="s">
        <v>3969</v>
      </c>
      <c r="F128" s="899" t="s">
        <v>3007</v>
      </c>
      <c r="G128" s="36" t="s">
        <v>3850</v>
      </c>
      <c r="H128" s="681">
        <v>59579676</v>
      </c>
      <c r="I128" s="681">
        <v>59579676</v>
      </c>
      <c r="J128" s="681">
        <f t="shared" si="15"/>
        <v>41705773.199999996</v>
      </c>
      <c r="K128" s="663">
        <v>0.7</v>
      </c>
      <c r="L128" s="36" t="s">
        <v>3850</v>
      </c>
      <c r="M128" s="889" t="s">
        <v>819</v>
      </c>
      <c r="N128" s="36" t="s">
        <v>3021</v>
      </c>
      <c r="O128" s="91" t="s">
        <v>263</v>
      </c>
      <c r="P128" s="14"/>
      <c r="Q128" s="163">
        <f t="shared" si="14"/>
        <v>41705773.199999996</v>
      </c>
      <c r="R128" s="14"/>
      <c r="S128" s="14"/>
      <c r="T128" s="40"/>
      <c r="U128" s="14"/>
      <c r="V128" s="14"/>
      <c r="W128" s="38">
        <v>4148</v>
      </c>
      <c r="X128" s="46">
        <v>1</v>
      </c>
      <c r="Y128" s="14"/>
      <c r="Z128" s="24"/>
      <c r="AA128" s="162"/>
    </row>
    <row r="129" spans="1:27" s="27" customFormat="1" ht="63">
      <c r="A129" s="13" t="s">
        <v>139</v>
      </c>
      <c r="B129" s="91" t="s">
        <v>2638</v>
      </c>
      <c r="C129" s="13" t="s">
        <v>385</v>
      </c>
      <c r="D129" s="15" t="s">
        <v>32</v>
      </c>
      <c r="E129" s="14" t="s">
        <v>3927</v>
      </c>
      <c r="F129" s="899" t="s">
        <v>3009</v>
      </c>
      <c r="G129" s="627" t="s">
        <v>3851</v>
      </c>
      <c r="H129" s="681">
        <v>16436581</v>
      </c>
      <c r="I129" s="681">
        <v>16436581</v>
      </c>
      <c r="J129" s="681">
        <f t="shared" si="15"/>
        <v>7396461.4500000002</v>
      </c>
      <c r="K129" s="663">
        <v>0.45</v>
      </c>
      <c r="L129" s="627" t="s">
        <v>3851</v>
      </c>
      <c r="M129" s="889" t="s">
        <v>819</v>
      </c>
      <c r="N129" s="36" t="s">
        <v>3022</v>
      </c>
      <c r="O129" s="91" t="s">
        <v>263</v>
      </c>
      <c r="P129" s="14"/>
      <c r="Q129" s="163">
        <f t="shared" si="14"/>
        <v>7396461.4500000002</v>
      </c>
      <c r="R129" s="14"/>
      <c r="S129" s="14"/>
      <c r="T129" s="40"/>
      <c r="U129" s="14"/>
      <c r="V129" s="14"/>
      <c r="W129" s="38">
        <v>4304</v>
      </c>
      <c r="X129" s="46">
        <v>1</v>
      </c>
      <c r="Y129" s="14"/>
      <c r="Z129" s="24"/>
      <c r="AA129" s="162"/>
    </row>
    <row r="130" spans="1:27" s="27" customFormat="1" ht="73.5">
      <c r="A130" s="13" t="s">
        <v>139</v>
      </c>
      <c r="B130" s="91" t="s">
        <v>384</v>
      </c>
      <c r="C130" s="13" t="s">
        <v>385</v>
      </c>
      <c r="D130" s="15" t="s">
        <v>32</v>
      </c>
      <c r="E130" s="14" t="s">
        <v>3933</v>
      </c>
      <c r="F130" s="899" t="s">
        <v>3008</v>
      </c>
      <c r="G130" s="627" t="s">
        <v>3852</v>
      </c>
      <c r="H130" s="681">
        <v>78418837</v>
      </c>
      <c r="I130" s="681">
        <v>78418837</v>
      </c>
      <c r="J130" s="681">
        <f t="shared" si="15"/>
        <v>54893185.899999999</v>
      </c>
      <c r="K130" s="663">
        <v>0.7</v>
      </c>
      <c r="L130" s="627" t="s">
        <v>3852</v>
      </c>
      <c r="M130" s="889" t="s">
        <v>819</v>
      </c>
      <c r="N130" s="36" t="s">
        <v>3023</v>
      </c>
      <c r="O130" s="91" t="s">
        <v>263</v>
      </c>
      <c r="P130" s="14"/>
      <c r="Q130" s="163">
        <f t="shared" si="14"/>
        <v>54893185.899999999</v>
      </c>
      <c r="R130" s="14"/>
      <c r="S130" s="14"/>
      <c r="T130" s="40"/>
      <c r="U130" s="14"/>
      <c r="V130" s="14"/>
      <c r="W130" s="38">
        <v>4305</v>
      </c>
      <c r="X130" s="46">
        <v>1</v>
      </c>
      <c r="Y130" s="14"/>
      <c r="Z130" s="24"/>
      <c r="AA130" s="162"/>
    </row>
    <row r="131" spans="1:27" s="27" customFormat="1" ht="52.5">
      <c r="A131" s="13" t="s">
        <v>139</v>
      </c>
      <c r="B131" s="91" t="s">
        <v>384</v>
      </c>
      <c r="C131" s="13" t="s">
        <v>385</v>
      </c>
      <c r="D131" s="15" t="s">
        <v>32</v>
      </c>
      <c r="E131" s="14" t="s">
        <v>3963</v>
      </c>
      <c r="F131" s="899" t="s">
        <v>3012</v>
      </c>
      <c r="G131" s="36" t="s">
        <v>3037</v>
      </c>
      <c r="H131" s="681">
        <v>26112208</v>
      </c>
      <c r="I131" s="681">
        <v>26112208</v>
      </c>
      <c r="J131" s="681">
        <f t="shared" si="15"/>
        <v>15667324.799999999</v>
      </c>
      <c r="K131" s="663">
        <v>0.6</v>
      </c>
      <c r="L131" s="627" t="s">
        <v>3037</v>
      </c>
      <c r="M131" s="889" t="s">
        <v>819</v>
      </c>
      <c r="N131" s="36" t="s">
        <v>3024</v>
      </c>
      <c r="O131" s="91" t="s">
        <v>263</v>
      </c>
      <c r="P131" s="14"/>
      <c r="Q131" s="163">
        <f t="shared" si="14"/>
        <v>15667324.799999999</v>
      </c>
      <c r="R131" s="14"/>
      <c r="S131" s="14"/>
      <c r="T131" s="40"/>
      <c r="U131" s="14"/>
      <c r="V131" s="14"/>
      <c r="W131" s="38">
        <v>4295</v>
      </c>
      <c r="X131" s="46">
        <v>1</v>
      </c>
      <c r="Y131" s="14"/>
      <c r="Z131" s="24"/>
      <c r="AA131" s="162"/>
    </row>
    <row r="132" spans="1:27" s="27" customFormat="1" ht="63">
      <c r="A132" s="13" t="s">
        <v>139</v>
      </c>
      <c r="B132" s="91" t="s">
        <v>2638</v>
      </c>
      <c r="C132" s="13" t="s">
        <v>385</v>
      </c>
      <c r="D132" s="15" t="s">
        <v>32</v>
      </c>
      <c r="E132" s="14" t="s">
        <v>3968</v>
      </c>
      <c r="F132" s="899" t="s">
        <v>3013</v>
      </c>
      <c r="G132" s="36" t="s">
        <v>2970</v>
      </c>
      <c r="H132" s="681">
        <v>32267715</v>
      </c>
      <c r="I132" s="681">
        <v>32267715</v>
      </c>
      <c r="J132" s="681">
        <f t="shared" si="15"/>
        <v>14520471.75</v>
      </c>
      <c r="K132" s="663">
        <v>0.45</v>
      </c>
      <c r="L132" s="627" t="s">
        <v>2970</v>
      </c>
      <c r="M132" s="889" t="s">
        <v>819</v>
      </c>
      <c r="N132" s="36" t="s">
        <v>3026</v>
      </c>
      <c r="O132" s="91" t="s">
        <v>263</v>
      </c>
      <c r="P132" s="14"/>
      <c r="Q132" s="163">
        <f t="shared" si="14"/>
        <v>14520471.75</v>
      </c>
      <c r="R132" s="40"/>
      <c r="S132" s="14"/>
      <c r="T132" s="14"/>
      <c r="U132" s="14"/>
      <c r="V132" s="14"/>
      <c r="W132" s="38">
        <v>4297</v>
      </c>
      <c r="X132" s="24"/>
      <c r="Y132" s="24"/>
      <c r="Z132" s="14"/>
    </row>
    <row r="133" spans="1:27" s="27" customFormat="1" ht="52.5">
      <c r="A133" s="13" t="s">
        <v>139</v>
      </c>
      <c r="B133" s="91" t="s">
        <v>2638</v>
      </c>
      <c r="C133" s="13" t="s">
        <v>385</v>
      </c>
      <c r="D133" s="15" t="s">
        <v>32</v>
      </c>
      <c r="E133" s="14" t="s">
        <v>3927</v>
      </c>
      <c r="F133" s="899" t="s">
        <v>3009</v>
      </c>
      <c r="G133" s="627" t="s">
        <v>3851</v>
      </c>
      <c r="H133" s="681">
        <v>39717863</v>
      </c>
      <c r="I133" s="681">
        <v>39717863</v>
      </c>
      <c r="J133" s="681">
        <f t="shared" si="15"/>
        <v>17873038.350000001</v>
      </c>
      <c r="K133" s="663">
        <v>0.45</v>
      </c>
      <c r="L133" s="627" t="s">
        <v>3851</v>
      </c>
      <c r="M133" s="889" t="s">
        <v>819</v>
      </c>
      <c r="N133" s="36" t="s">
        <v>3027</v>
      </c>
      <c r="O133" s="91" t="s">
        <v>263</v>
      </c>
      <c r="P133" s="14"/>
      <c r="Q133" s="163">
        <f t="shared" si="14"/>
        <v>17873038.350000001</v>
      </c>
      <c r="R133" s="40"/>
      <c r="S133" s="14"/>
      <c r="T133" s="14"/>
      <c r="U133" s="14"/>
      <c r="V133" s="14"/>
      <c r="W133" s="38">
        <v>4276</v>
      </c>
      <c r="X133" s="24"/>
      <c r="Y133" s="24"/>
      <c r="Z133" s="14"/>
    </row>
    <row r="134" spans="1:27" s="27" customFormat="1" ht="84">
      <c r="A134" s="13" t="s">
        <v>139</v>
      </c>
      <c r="B134" s="91" t="s">
        <v>384</v>
      </c>
      <c r="C134" s="13" t="s">
        <v>385</v>
      </c>
      <c r="D134" s="15" t="s">
        <v>32</v>
      </c>
      <c r="E134" s="14" t="s">
        <v>3042</v>
      </c>
      <c r="F134" s="899" t="s">
        <v>3015</v>
      </c>
      <c r="G134" s="627" t="s">
        <v>2971</v>
      </c>
      <c r="H134" s="681">
        <v>69798516</v>
      </c>
      <c r="I134" s="681">
        <v>69798516</v>
      </c>
      <c r="J134" s="681">
        <f t="shared" si="15"/>
        <v>48858961.199999996</v>
      </c>
      <c r="K134" s="663">
        <v>0.7</v>
      </c>
      <c r="L134" s="627" t="s">
        <v>2971</v>
      </c>
      <c r="M134" s="889" t="s">
        <v>819</v>
      </c>
      <c r="N134" s="36" t="s">
        <v>3028</v>
      </c>
      <c r="O134" s="91" t="s">
        <v>263</v>
      </c>
      <c r="P134" s="14"/>
      <c r="Q134" s="163">
        <f t="shared" si="14"/>
        <v>48858961.199999996</v>
      </c>
      <c r="R134" s="40"/>
      <c r="S134" s="14"/>
      <c r="T134" s="14"/>
      <c r="U134" s="14"/>
      <c r="V134" s="14"/>
      <c r="W134" s="38">
        <v>4298</v>
      </c>
      <c r="X134" s="24"/>
      <c r="Y134" s="24"/>
      <c r="Z134" s="14"/>
    </row>
    <row r="135" spans="1:27" s="27" customFormat="1" ht="42">
      <c r="A135" s="13" t="s">
        <v>139</v>
      </c>
      <c r="B135" s="91" t="s">
        <v>384</v>
      </c>
      <c r="C135" s="13" t="s">
        <v>385</v>
      </c>
      <c r="D135" s="15" t="s">
        <v>32</v>
      </c>
      <c r="E135" s="14" t="s">
        <v>3920</v>
      </c>
      <c r="F135" s="900" t="s">
        <v>3017</v>
      </c>
      <c r="G135" s="627" t="s">
        <v>3853</v>
      </c>
      <c r="H135" s="681">
        <v>21564056</v>
      </c>
      <c r="I135" s="681">
        <v>21564056</v>
      </c>
      <c r="J135" s="681">
        <f t="shared" si="15"/>
        <v>17251244.800000001</v>
      </c>
      <c r="K135" s="663">
        <v>0.8</v>
      </c>
      <c r="L135" s="627" t="s">
        <v>3853</v>
      </c>
      <c r="M135" s="889" t="s">
        <v>819</v>
      </c>
      <c r="N135" s="36" t="s">
        <v>3029</v>
      </c>
      <c r="O135" s="91" t="s">
        <v>263</v>
      </c>
      <c r="P135" s="14"/>
      <c r="Q135" s="163">
        <f t="shared" si="14"/>
        <v>17251244.800000001</v>
      </c>
      <c r="R135" s="40"/>
      <c r="S135" s="14"/>
      <c r="T135" s="14"/>
      <c r="U135" s="14"/>
      <c r="V135" s="14"/>
      <c r="W135" s="38">
        <v>4324</v>
      </c>
      <c r="X135" s="24"/>
      <c r="Y135" s="24"/>
      <c r="Z135" s="14"/>
    </row>
    <row r="136" spans="1:27" s="27" customFormat="1" ht="85.5" customHeight="1">
      <c r="A136" s="13" t="s">
        <v>139</v>
      </c>
      <c r="B136" s="91" t="s">
        <v>384</v>
      </c>
      <c r="C136" s="13" t="s">
        <v>385</v>
      </c>
      <c r="D136" s="15" t="s">
        <v>32</v>
      </c>
      <c r="E136" s="14" t="s">
        <v>3914</v>
      </c>
      <c r="F136" s="899" t="s">
        <v>3018</v>
      </c>
      <c r="G136" s="627" t="s">
        <v>3854</v>
      </c>
      <c r="H136" s="681">
        <v>59612715</v>
      </c>
      <c r="I136" s="681">
        <v>59612715</v>
      </c>
      <c r="J136" s="681">
        <f t="shared" si="15"/>
        <v>29806357.5</v>
      </c>
      <c r="K136" s="663">
        <v>0.5</v>
      </c>
      <c r="L136" s="627" t="s">
        <v>3854</v>
      </c>
      <c r="M136" s="889" t="s">
        <v>819</v>
      </c>
      <c r="N136" s="36" t="s">
        <v>3030</v>
      </c>
      <c r="O136" s="91" t="s">
        <v>263</v>
      </c>
      <c r="P136" s="14"/>
      <c r="Q136" s="163">
        <f t="shared" si="14"/>
        <v>29806357.5</v>
      </c>
      <c r="R136" s="40"/>
      <c r="S136" s="14"/>
      <c r="T136" s="14"/>
      <c r="U136" s="14"/>
      <c r="V136" s="14"/>
      <c r="W136" s="38">
        <v>4325</v>
      </c>
      <c r="X136" s="24"/>
      <c r="Y136" s="24"/>
      <c r="Z136" s="14"/>
    </row>
    <row r="137" spans="1:27" s="27" customFormat="1" ht="31.5">
      <c r="A137" s="13" t="s">
        <v>139</v>
      </c>
      <c r="B137" s="15" t="s">
        <v>384</v>
      </c>
      <c r="C137" s="13" t="s">
        <v>385</v>
      </c>
      <c r="D137" s="15" t="s">
        <v>32</v>
      </c>
      <c r="E137" s="14" t="s">
        <v>3942</v>
      </c>
      <c r="F137" s="899" t="s">
        <v>3019</v>
      </c>
      <c r="G137" s="627" t="s">
        <v>3855</v>
      </c>
      <c r="H137" s="681">
        <v>82296617</v>
      </c>
      <c r="I137" s="681">
        <v>82296617</v>
      </c>
      <c r="J137" s="681">
        <f t="shared" si="15"/>
        <v>41148308.5</v>
      </c>
      <c r="K137" s="663">
        <v>0.5</v>
      </c>
      <c r="L137" s="627" t="s">
        <v>3855</v>
      </c>
      <c r="M137" s="889" t="s">
        <v>819</v>
      </c>
      <c r="N137" s="36" t="s">
        <v>3031</v>
      </c>
      <c r="O137" s="91" t="s">
        <v>263</v>
      </c>
      <c r="P137" s="14"/>
      <c r="Q137" s="163">
        <f t="shared" si="14"/>
        <v>41148308.5</v>
      </c>
      <c r="R137" s="40"/>
      <c r="S137" s="14"/>
      <c r="T137" s="14"/>
      <c r="U137" s="14"/>
      <c r="V137" s="14"/>
      <c r="W137" s="38">
        <v>4328</v>
      </c>
      <c r="X137" s="24"/>
      <c r="Y137" s="24"/>
      <c r="Z137" s="14"/>
    </row>
    <row r="138" spans="1:27" s="27" customFormat="1" ht="59.25" customHeight="1">
      <c r="A138" s="13" t="s">
        <v>139</v>
      </c>
      <c r="B138" s="15" t="s">
        <v>384</v>
      </c>
      <c r="C138" s="13" t="s">
        <v>385</v>
      </c>
      <c r="D138" s="15" t="s">
        <v>32</v>
      </c>
      <c r="E138" s="13" t="s">
        <v>3998</v>
      </c>
      <c r="F138" s="899" t="s">
        <v>2642</v>
      </c>
      <c r="G138" s="36" t="s">
        <v>3837</v>
      </c>
      <c r="H138" s="681">
        <v>47096173</v>
      </c>
      <c r="I138" s="681">
        <v>47096173</v>
      </c>
      <c r="J138" s="681">
        <f t="shared" si="15"/>
        <v>23548086.5</v>
      </c>
      <c r="K138" s="663">
        <v>0.5</v>
      </c>
      <c r="L138" s="627" t="s">
        <v>3837</v>
      </c>
      <c r="M138" s="673">
        <v>46305</v>
      </c>
      <c r="N138" s="36" t="s">
        <v>3032</v>
      </c>
      <c r="O138" s="91" t="s">
        <v>263</v>
      </c>
      <c r="P138" s="14"/>
      <c r="Q138" s="163">
        <f t="shared" si="14"/>
        <v>23548086.5</v>
      </c>
      <c r="R138" s="40"/>
      <c r="S138" s="14"/>
      <c r="T138" s="14"/>
      <c r="U138" s="14"/>
      <c r="V138" s="14"/>
      <c r="W138" s="38">
        <v>4334</v>
      </c>
      <c r="X138" s="24"/>
      <c r="Y138" s="24"/>
      <c r="Z138" s="14"/>
    </row>
    <row r="139" spans="1:27" s="27" customFormat="1" ht="31.5">
      <c r="A139" s="13" t="s">
        <v>139</v>
      </c>
      <c r="B139" s="15" t="s">
        <v>384</v>
      </c>
      <c r="C139" s="13" t="s">
        <v>385</v>
      </c>
      <c r="D139" s="15" t="s">
        <v>32</v>
      </c>
      <c r="E139" s="13" t="s">
        <v>3998</v>
      </c>
      <c r="F139" s="899" t="s">
        <v>2642</v>
      </c>
      <c r="G139" s="36" t="s">
        <v>3837</v>
      </c>
      <c r="H139" s="681">
        <v>31393735</v>
      </c>
      <c r="I139" s="681">
        <v>31393735</v>
      </c>
      <c r="J139" s="681">
        <f t="shared" si="15"/>
        <v>15696867.5</v>
      </c>
      <c r="K139" s="663">
        <v>0.5</v>
      </c>
      <c r="L139" s="627" t="s">
        <v>3837</v>
      </c>
      <c r="M139" s="673">
        <v>46305</v>
      </c>
      <c r="N139" s="36" t="s">
        <v>3033</v>
      </c>
      <c r="O139" s="91" t="s">
        <v>263</v>
      </c>
      <c r="P139" s="14"/>
      <c r="Q139" s="163">
        <f t="shared" si="14"/>
        <v>15696867.5</v>
      </c>
      <c r="R139" s="40"/>
      <c r="S139" s="14"/>
      <c r="T139" s="14"/>
      <c r="U139" s="14"/>
      <c r="V139" s="14"/>
      <c r="W139" s="38">
        <v>4335</v>
      </c>
      <c r="X139" s="24"/>
      <c r="Y139" s="24"/>
      <c r="Z139" s="14"/>
    </row>
    <row r="140" spans="1:27" s="27" customFormat="1" ht="63" customHeight="1">
      <c r="A140" s="13" t="s">
        <v>139</v>
      </c>
      <c r="B140" s="15" t="s">
        <v>384</v>
      </c>
      <c r="C140" s="13" t="s">
        <v>385</v>
      </c>
      <c r="D140" s="15" t="s">
        <v>32</v>
      </c>
      <c r="E140" s="14" t="s">
        <v>3918</v>
      </c>
      <c r="F140" s="899" t="s">
        <v>3135</v>
      </c>
      <c r="G140" s="36" t="s">
        <v>3160</v>
      </c>
      <c r="H140" s="681">
        <v>17468069</v>
      </c>
      <c r="I140" s="681">
        <v>17468069</v>
      </c>
      <c r="J140" s="681">
        <f t="shared" si="15"/>
        <v>13974455.200000001</v>
      </c>
      <c r="K140" s="663">
        <v>0.8</v>
      </c>
      <c r="L140" s="36" t="s">
        <v>3160</v>
      </c>
      <c r="M140" s="889" t="s">
        <v>819</v>
      </c>
      <c r="N140" s="36" t="s">
        <v>3034</v>
      </c>
      <c r="O140" s="91" t="s">
        <v>263</v>
      </c>
      <c r="P140" s="14"/>
      <c r="Q140" s="163">
        <f t="shared" si="14"/>
        <v>13974455.200000001</v>
      </c>
      <c r="R140" s="40"/>
      <c r="S140" s="14"/>
      <c r="T140" s="14"/>
      <c r="U140" s="14"/>
      <c r="V140" s="14"/>
      <c r="W140" s="38">
        <v>4262</v>
      </c>
      <c r="X140" s="24"/>
      <c r="Y140" s="24"/>
      <c r="Z140" s="14"/>
    </row>
    <row r="141" spans="1:27" s="27" customFormat="1" ht="42">
      <c r="A141" s="13" t="s">
        <v>139</v>
      </c>
      <c r="B141" s="91" t="s">
        <v>384</v>
      </c>
      <c r="C141" s="13" t="s">
        <v>385</v>
      </c>
      <c r="D141" s="15" t="s">
        <v>32</v>
      </c>
      <c r="E141" s="14" t="s">
        <v>3040</v>
      </c>
      <c r="F141" s="899" t="s">
        <v>3010</v>
      </c>
      <c r="G141" s="627" t="s">
        <v>3036</v>
      </c>
      <c r="H141" s="681">
        <v>13788134</v>
      </c>
      <c r="I141" s="681">
        <v>13788134</v>
      </c>
      <c r="J141" s="681">
        <f t="shared" si="15"/>
        <v>9651693.7999999989</v>
      </c>
      <c r="K141" s="663">
        <v>0.7</v>
      </c>
      <c r="L141" s="627" t="s">
        <v>3036</v>
      </c>
      <c r="M141" s="889" t="s">
        <v>819</v>
      </c>
      <c r="N141" s="36" t="s">
        <v>3035</v>
      </c>
      <c r="O141" s="91" t="s">
        <v>263</v>
      </c>
      <c r="P141" s="14"/>
      <c r="Q141" s="163">
        <f t="shared" si="14"/>
        <v>9651693.7999999989</v>
      </c>
      <c r="R141" s="40"/>
      <c r="S141" s="14"/>
      <c r="T141" s="14"/>
      <c r="U141" s="14"/>
      <c r="V141" s="14"/>
      <c r="W141" s="38">
        <v>4348</v>
      </c>
      <c r="X141" s="24"/>
      <c r="Y141" s="24"/>
      <c r="Z141" s="14"/>
    </row>
    <row r="142" spans="1:27" s="27" customFormat="1" ht="31.5">
      <c r="A142" s="13" t="s">
        <v>139</v>
      </c>
      <c r="B142" s="91" t="s">
        <v>2638</v>
      </c>
      <c r="C142" s="13" t="s">
        <v>385</v>
      </c>
      <c r="D142" s="15" t="s">
        <v>32</v>
      </c>
      <c r="E142" s="14" t="s">
        <v>3972</v>
      </c>
      <c r="F142" s="899" t="s">
        <v>3136</v>
      </c>
      <c r="G142" s="36" t="s">
        <v>3161</v>
      </c>
      <c r="H142" s="681">
        <v>74505329</v>
      </c>
      <c r="I142" s="681">
        <v>74505329</v>
      </c>
      <c r="J142" s="681">
        <f t="shared" si="15"/>
        <v>37252664.5</v>
      </c>
      <c r="K142" s="663">
        <v>0.5</v>
      </c>
      <c r="L142" s="627" t="s">
        <v>3161</v>
      </c>
      <c r="M142" s="889" t="s">
        <v>819</v>
      </c>
      <c r="N142" s="36" t="s">
        <v>3178</v>
      </c>
      <c r="O142" s="91" t="s">
        <v>263</v>
      </c>
      <c r="P142" s="14"/>
      <c r="Q142" s="163">
        <f t="shared" si="14"/>
        <v>37252664.5</v>
      </c>
      <c r="R142" s="40"/>
      <c r="S142" s="14"/>
      <c r="T142" s="14"/>
      <c r="U142" s="14"/>
      <c r="V142" s="14"/>
      <c r="W142" s="38">
        <v>4332</v>
      </c>
      <c r="X142" s="24"/>
      <c r="Y142" s="24"/>
      <c r="Z142" s="14"/>
    </row>
    <row r="143" spans="1:27" s="27" customFormat="1" ht="31.5">
      <c r="A143" s="13" t="s">
        <v>139</v>
      </c>
      <c r="B143" s="91" t="s">
        <v>2638</v>
      </c>
      <c r="C143" s="13" t="s">
        <v>385</v>
      </c>
      <c r="D143" s="15" t="s">
        <v>32</v>
      </c>
      <c r="E143" s="14" t="s">
        <v>3962</v>
      </c>
      <c r="F143" s="899" t="s">
        <v>3137</v>
      </c>
      <c r="G143" s="627" t="s">
        <v>3162</v>
      </c>
      <c r="H143" s="681">
        <v>119555428</v>
      </c>
      <c r="I143" s="681">
        <v>119555428</v>
      </c>
      <c r="J143" s="681">
        <f t="shared" si="15"/>
        <v>71733256.799999997</v>
      </c>
      <c r="K143" s="663">
        <v>0.6</v>
      </c>
      <c r="L143" s="627" t="s">
        <v>3162</v>
      </c>
      <c r="M143" s="889" t="s">
        <v>819</v>
      </c>
      <c r="N143" s="36" t="s">
        <v>3025</v>
      </c>
      <c r="O143" s="91" t="s">
        <v>263</v>
      </c>
      <c r="P143" s="14"/>
      <c r="Q143" s="163">
        <f t="shared" si="14"/>
        <v>71733256.799999997</v>
      </c>
      <c r="R143" s="40"/>
      <c r="S143" s="14"/>
      <c r="T143" s="14"/>
      <c r="U143" s="14"/>
      <c r="V143" s="14"/>
      <c r="W143" s="38">
        <v>4341</v>
      </c>
      <c r="X143" s="24"/>
      <c r="Y143" s="24"/>
      <c r="Z143" s="14"/>
    </row>
    <row r="144" spans="1:27" s="27" customFormat="1" ht="37.5" customHeight="1">
      <c r="A144" s="13" t="s">
        <v>139</v>
      </c>
      <c r="B144" s="91" t="s">
        <v>384</v>
      </c>
      <c r="C144" s="13" t="s">
        <v>385</v>
      </c>
      <c r="D144" s="15" t="s">
        <v>32</v>
      </c>
      <c r="E144" s="14" t="s">
        <v>4000</v>
      </c>
      <c r="F144" s="899" t="s">
        <v>3138</v>
      </c>
      <c r="G144" s="36" t="s">
        <v>3163</v>
      </c>
      <c r="H144" s="681">
        <v>23470677</v>
      </c>
      <c r="I144" s="681">
        <v>23470677</v>
      </c>
      <c r="J144" s="681">
        <f t="shared" si="15"/>
        <v>16429473.899999999</v>
      </c>
      <c r="K144" s="663">
        <v>0.7</v>
      </c>
      <c r="L144" s="627" t="s">
        <v>3163</v>
      </c>
      <c r="M144" s="889" t="s">
        <v>819</v>
      </c>
      <c r="N144" s="36" t="s">
        <v>3179</v>
      </c>
      <c r="O144" s="91" t="s">
        <v>263</v>
      </c>
      <c r="P144" s="14"/>
      <c r="Q144" s="163">
        <f t="shared" si="14"/>
        <v>16429473.899999999</v>
      </c>
      <c r="R144" s="40"/>
      <c r="S144" s="14"/>
      <c r="T144" s="14"/>
      <c r="U144" s="14"/>
      <c r="V144" s="14"/>
      <c r="W144" s="38">
        <v>4350</v>
      </c>
      <c r="X144" s="24"/>
      <c r="Y144" s="24"/>
      <c r="Z144" s="14"/>
    </row>
    <row r="145" spans="1:26" s="27" customFormat="1" ht="31.5" customHeight="1">
      <c r="A145" s="13" t="s">
        <v>139</v>
      </c>
      <c r="B145" s="91" t="s">
        <v>384</v>
      </c>
      <c r="C145" s="13" t="s">
        <v>385</v>
      </c>
      <c r="D145" s="15" t="s">
        <v>32</v>
      </c>
      <c r="E145" s="14" t="s">
        <v>3386</v>
      </c>
      <c r="F145" s="899" t="s">
        <v>3140</v>
      </c>
      <c r="G145" s="627" t="s">
        <v>3165</v>
      </c>
      <c r="H145" s="681">
        <v>88533183</v>
      </c>
      <c r="I145" s="681">
        <v>88533183</v>
      </c>
      <c r="J145" s="681">
        <f t="shared" si="15"/>
        <v>44266591.5</v>
      </c>
      <c r="K145" s="663">
        <v>0.5</v>
      </c>
      <c r="L145" s="627" t="s">
        <v>3165</v>
      </c>
      <c r="M145" s="889" t="s">
        <v>819</v>
      </c>
      <c r="N145" s="36" t="s">
        <v>3180</v>
      </c>
      <c r="O145" s="91" t="s">
        <v>263</v>
      </c>
      <c r="P145" s="14"/>
      <c r="Q145" s="163">
        <f t="shared" si="14"/>
        <v>44266591.5</v>
      </c>
      <c r="R145" s="40"/>
      <c r="S145" s="14"/>
      <c r="T145" s="14"/>
      <c r="U145" s="14"/>
      <c r="V145" s="14"/>
      <c r="W145" s="38">
        <v>4357</v>
      </c>
      <c r="X145" s="24"/>
      <c r="Y145" s="24"/>
      <c r="Z145" s="14"/>
    </row>
    <row r="146" spans="1:26" s="27" customFormat="1" ht="40.5" customHeight="1">
      <c r="A146" s="13" t="s">
        <v>139</v>
      </c>
      <c r="B146" s="91" t="s">
        <v>384</v>
      </c>
      <c r="C146" s="13" t="s">
        <v>385</v>
      </c>
      <c r="D146" s="15" t="s">
        <v>32</v>
      </c>
      <c r="E146" s="14" t="s">
        <v>3932</v>
      </c>
      <c r="F146" s="899" t="s">
        <v>3141</v>
      </c>
      <c r="G146" s="627" t="s">
        <v>3166</v>
      </c>
      <c r="H146" s="681">
        <v>9616082</v>
      </c>
      <c r="I146" s="681">
        <v>9616082</v>
      </c>
      <c r="J146" s="681">
        <f t="shared" si="15"/>
        <v>5769649.2000000002</v>
      </c>
      <c r="K146" s="663">
        <v>0.6</v>
      </c>
      <c r="L146" s="627" t="s">
        <v>3166</v>
      </c>
      <c r="M146" s="889" t="s">
        <v>819</v>
      </c>
      <c r="N146" s="36" t="s">
        <v>3181</v>
      </c>
      <c r="O146" s="91" t="s">
        <v>263</v>
      </c>
      <c r="P146" s="14"/>
      <c r="Q146" s="163">
        <f t="shared" si="14"/>
        <v>5769649.2000000002</v>
      </c>
      <c r="R146" s="40"/>
      <c r="S146" s="14"/>
      <c r="T146" s="14"/>
      <c r="U146" s="14"/>
      <c r="V146" s="14"/>
      <c r="W146" s="38">
        <v>4361</v>
      </c>
      <c r="X146" s="24"/>
      <c r="Y146" s="24"/>
      <c r="Z146" s="14"/>
    </row>
    <row r="147" spans="1:26" s="27" customFormat="1" ht="42">
      <c r="A147" s="13" t="s">
        <v>139</v>
      </c>
      <c r="B147" s="91" t="s">
        <v>2638</v>
      </c>
      <c r="C147" s="13" t="s">
        <v>385</v>
      </c>
      <c r="D147" s="15" t="s">
        <v>32</v>
      </c>
      <c r="E147" s="13" t="s">
        <v>379</v>
      </c>
      <c r="F147" s="899" t="s">
        <v>380</v>
      </c>
      <c r="G147" s="627" t="s">
        <v>381</v>
      </c>
      <c r="H147" s="681">
        <v>86709543</v>
      </c>
      <c r="I147" s="681">
        <v>86709543</v>
      </c>
      <c r="J147" s="681">
        <f t="shared" si="15"/>
        <v>39019294.350000001</v>
      </c>
      <c r="K147" s="663">
        <v>0.45</v>
      </c>
      <c r="L147" s="627" t="s">
        <v>381</v>
      </c>
      <c r="M147" s="889" t="s">
        <v>819</v>
      </c>
      <c r="N147" s="36" t="s">
        <v>3182</v>
      </c>
      <c r="O147" s="91" t="s">
        <v>263</v>
      </c>
      <c r="P147" s="14"/>
      <c r="Q147" s="163">
        <f t="shared" si="14"/>
        <v>39019294.350000001</v>
      </c>
      <c r="R147" s="40"/>
      <c r="S147" s="14"/>
      <c r="T147" s="14"/>
      <c r="U147" s="14"/>
      <c r="V147" s="14"/>
      <c r="W147" s="38">
        <v>4337</v>
      </c>
      <c r="X147" s="24"/>
      <c r="Y147" s="24"/>
      <c r="Z147" s="14"/>
    </row>
    <row r="148" spans="1:26" s="27" customFormat="1" ht="52.5">
      <c r="A148" s="13" t="s">
        <v>139</v>
      </c>
      <c r="B148" s="91" t="s">
        <v>2638</v>
      </c>
      <c r="C148" s="13" t="s">
        <v>385</v>
      </c>
      <c r="D148" s="15" t="s">
        <v>32</v>
      </c>
      <c r="E148" s="13" t="s">
        <v>239</v>
      </c>
      <c r="F148" s="899" t="s">
        <v>240</v>
      </c>
      <c r="G148" s="36" t="s">
        <v>3167</v>
      </c>
      <c r="H148" s="681">
        <v>115628090</v>
      </c>
      <c r="I148" s="681">
        <v>115628090</v>
      </c>
      <c r="J148" s="681">
        <f t="shared" si="15"/>
        <v>52032640.5</v>
      </c>
      <c r="K148" s="663">
        <v>0.45</v>
      </c>
      <c r="L148" s="36" t="s">
        <v>3167</v>
      </c>
      <c r="M148" s="889" t="s">
        <v>819</v>
      </c>
      <c r="N148" s="36" t="s">
        <v>3183</v>
      </c>
      <c r="O148" s="91" t="s">
        <v>263</v>
      </c>
      <c r="P148" s="14"/>
      <c r="Q148" s="163">
        <f t="shared" si="14"/>
        <v>52032640.5</v>
      </c>
      <c r="R148" s="40"/>
      <c r="S148" s="14"/>
      <c r="T148" s="14"/>
      <c r="U148" s="14"/>
      <c r="V148" s="14"/>
      <c r="W148" s="38">
        <v>4338</v>
      </c>
      <c r="X148" s="24"/>
      <c r="Y148" s="24"/>
      <c r="Z148" s="14"/>
    </row>
    <row r="149" spans="1:26" s="27" customFormat="1" ht="29.25" customHeight="1">
      <c r="A149" s="13" t="s">
        <v>139</v>
      </c>
      <c r="B149" s="91" t="s">
        <v>2638</v>
      </c>
      <c r="C149" s="13" t="s">
        <v>385</v>
      </c>
      <c r="D149" s="15" t="s">
        <v>32</v>
      </c>
      <c r="E149" s="14" t="s">
        <v>3972</v>
      </c>
      <c r="F149" s="899" t="s">
        <v>3136</v>
      </c>
      <c r="G149" s="36" t="s">
        <v>3161</v>
      </c>
      <c r="H149" s="681">
        <v>33463242</v>
      </c>
      <c r="I149" s="681">
        <v>33463242</v>
      </c>
      <c r="J149" s="681">
        <f t="shared" si="15"/>
        <v>15058458.9</v>
      </c>
      <c r="K149" s="663">
        <v>0.45</v>
      </c>
      <c r="L149" s="627" t="s">
        <v>3161</v>
      </c>
      <c r="M149" s="889" t="s">
        <v>819</v>
      </c>
      <c r="N149" s="36" t="s">
        <v>3184</v>
      </c>
      <c r="O149" s="91" t="s">
        <v>263</v>
      </c>
      <c r="P149" s="14"/>
      <c r="Q149" s="163">
        <f t="shared" si="14"/>
        <v>15058458.9</v>
      </c>
      <c r="R149" s="40"/>
      <c r="S149" s="14"/>
      <c r="T149" s="14"/>
      <c r="U149" s="14"/>
      <c r="V149" s="14"/>
      <c r="W149" s="38">
        <v>4365</v>
      </c>
      <c r="X149" s="24"/>
      <c r="Y149" s="24"/>
      <c r="Z149" s="14"/>
    </row>
    <row r="150" spans="1:26" s="27" customFormat="1" ht="42">
      <c r="A150" s="13" t="s">
        <v>139</v>
      </c>
      <c r="B150" s="91" t="s">
        <v>2638</v>
      </c>
      <c r="C150" s="13" t="s">
        <v>385</v>
      </c>
      <c r="D150" s="15" t="s">
        <v>32</v>
      </c>
      <c r="E150" s="14" t="s">
        <v>3928</v>
      </c>
      <c r="F150" s="899" t="s">
        <v>3142</v>
      </c>
      <c r="G150" s="36" t="s">
        <v>3168</v>
      </c>
      <c r="H150" s="681">
        <v>68193851</v>
      </c>
      <c r="I150" s="681">
        <v>68193851</v>
      </c>
      <c r="J150" s="681">
        <f t="shared" si="15"/>
        <v>34096925.5</v>
      </c>
      <c r="K150" s="663">
        <v>0.5</v>
      </c>
      <c r="L150" s="627" t="s">
        <v>3168</v>
      </c>
      <c r="M150" s="889" t="s">
        <v>819</v>
      </c>
      <c r="N150" s="36" t="s">
        <v>3185</v>
      </c>
      <c r="O150" s="91" t="s">
        <v>263</v>
      </c>
      <c r="P150" s="14"/>
      <c r="Q150" s="163">
        <f t="shared" si="14"/>
        <v>34096925.5</v>
      </c>
      <c r="R150" s="40"/>
      <c r="S150" s="14"/>
      <c r="T150" s="14"/>
      <c r="U150" s="14"/>
      <c r="V150" s="14"/>
      <c r="W150" s="38">
        <v>4370</v>
      </c>
      <c r="X150" s="24"/>
      <c r="Y150" s="24"/>
      <c r="Z150" s="14"/>
    </row>
    <row r="151" spans="1:26" s="27" customFormat="1" ht="31.5">
      <c r="A151" s="13" t="s">
        <v>139</v>
      </c>
      <c r="B151" s="91" t="s">
        <v>2638</v>
      </c>
      <c r="C151" s="13" t="s">
        <v>385</v>
      </c>
      <c r="D151" s="15" t="s">
        <v>32</v>
      </c>
      <c r="E151" s="14" t="s">
        <v>3928</v>
      </c>
      <c r="F151" s="899" t="s">
        <v>3142</v>
      </c>
      <c r="G151" s="36" t="s">
        <v>3168</v>
      </c>
      <c r="H151" s="681">
        <v>20818773</v>
      </c>
      <c r="I151" s="681">
        <v>20818773</v>
      </c>
      <c r="J151" s="681">
        <f t="shared" si="15"/>
        <v>10409386.5</v>
      </c>
      <c r="K151" s="663">
        <v>0.5</v>
      </c>
      <c r="L151" s="627" t="s">
        <v>3168</v>
      </c>
      <c r="M151" s="889" t="s">
        <v>819</v>
      </c>
      <c r="N151" s="36" t="s">
        <v>3186</v>
      </c>
      <c r="O151" s="91" t="s">
        <v>263</v>
      </c>
      <c r="P151" s="14"/>
      <c r="Q151" s="163">
        <f t="shared" si="14"/>
        <v>10409386.5</v>
      </c>
      <c r="R151" s="40"/>
      <c r="S151" s="14"/>
      <c r="T151" s="14"/>
      <c r="U151" s="14"/>
      <c r="V151" s="14"/>
      <c r="W151" s="38">
        <v>4371</v>
      </c>
      <c r="X151" s="24"/>
      <c r="Y151" s="24"/>
      <c r="Z151" s="14"/>
    </row>
    <row r="152" spans="1:26" s="27" customFormat="1" ht="31.5">
      <c r="A152" s="13" t="s">
        <v>139</v>
      </c>
      <c r="B152" s="91" t="s">
        <v>384</v>
      </c>
      <c r="C152" s="13" t="s">
        <v>385</v>
      </c>
      <c r="D152" s="15" t="s">
        <v>32</v>
      </c>
      <c r="E152" s="14" t="s">
        <v>3979</v>
      </c>
      <c r="F152" s="899" t="s">
        <v>3143</v>
      </c>
      <c r="G152" s="36" t="s">
        <v>3169</v>
      </c>
      <c r="H152" s="681">
        <v>1968855</v>
      </c>
      <c r="I152" s="681">
        <v>1968855</v>
      </c>
      <c r="J152" s="681">
        <f t="shared" si="15"/>
        <v>1181313</v>
      </c>
      <c r="K152" s="663">
        <v>0.6</v>
      </c>
      <c r="L152" s="627" t="s">
        <v>3169</v>
      </c>
      <c r="M152" s="889" t="s">
        <v>819</v>
      </c>
      <c r="N152" s="36" t="s">
        <v>3187</v>
      </c>
      <c r="O152" s="91" t="s">
        <v>263</v>
      </c>
      <c r="P152" s="14"/>
      <c r="Q152" s="163">
        <f t="shared" si="14"/>
        <v>1181313</v>
      </c>
      <c r="R152" s="40"/>
      <c r="S152" s="14"/>
      <c r="T152" s="14"/>
      <c r="U152" s="14"/>
      <c r="V152" s="14"/>
      <c r="W152" s="38">
        <v>4362</v>
      </c>
      <c r="X152" s="24"/>
      <c r="Y152" s="24"/>
      <c r="Z152" s="14"/>
    </row>
    <row r="153" spans="1:26" s="27" customFormat="1" ht="31.5">
      <c r="A153" s="13" t="s">
        <v>139</v>
      </c>
      <c r="B153" s="91" t="s">
        <v>384</v>
      </c>
      <c r="C153" s="13" t="s">
        <v>385</v>
      </c>
      <c r="D153" s="15" t="s">
        <v>32</v>
      </c>
      <c r="E153" s="14" t="s">
        <v>3979</v>
      </c>
      <c r="F153" s="899" t="s">
        <v>3143</v>
      </c>
      <c r="G153" s="36" t="s">
        <v>3169</v>
      </c>
      <c r="H153" s="681">
        <v>11044030</v>
      </c>
      <c r="I153" s="681">
        <v>11044030</v>
      </c>
      <c r="J153" s="681">
        <f t="shared" si="15"/>
        <v>6626418</v>
      </c>
      <c r="K153" s="663">
        <v>0.6</v>
      </c>
      <c r="L153" s="627" t="s">
        <v>3169</v>
      </c>
      <c r="M153" s="889" t="s">
        <v>819</v>
      </c>
      <c r="N153" s="36" t="s">
        <v>3188</v>
      </c>
      <c r="O153" s="91" t="s">
        <v>263</v>
      </c>
      <c r="P153" s="14"/>
      <c r="Q153" s="163">
        <f t="shared" si="14"/>
        <v>6626418</v>
      </c>
      <c r="R153" s="40"/>
      <c r="S153" s="14"/>
      <c r="T153" s="14"/>
      <c r="U153" s="14"/>
      <c r="V153" s="14"/>
      <c r="W153" s="38">
        <v>4363</v>
      </c>
      <c r="X153" s="24"/>
      <c r="Y153" s="24"/>
      <c r="Z153" s="14"/>
    </row>
    <row r="154" spans="1:26" s="27" customFormat="1" ht="42">
      <c r="A154" s="13" t="s">
        <v>139</v>
      </c>
      <c r="B154" s="91" t="s">
        <v>384</v>
      </c>
      <c r="C154" s="13" t="s">
        <v>385</v>
      </c>
      <c r="D154" s="15" t="s">
        <v>32</v>
      </c>
      <c r="E154" s="14" t="s">
        <v>3958</v>
      </c>
      <c r="F154" s="899" t="s">
        <v>3144</v>
      </c>
      <c r="G154" s="36" t="s">
        <v>3856</v>
      </c>
      <c r="H154" s="681">
        <v>14715129</v>
      </c>
      <c r="I154" s="681">
        <v>14715129</v>
      </c>
      <c r="J154" s="681">
        <f t="shared" si="15"/>
        <v>10300590.299999999</v>
      </c>
      <c r="K154" s="663">
        <v>0.7</v>
      </c>
      <c r="L154" s="627" t="s">
        <v>3856</v>
      </c>
      <c r="M154" s="889" t="s">
        <v>819</v>
      </c>
      <c r="N154" s="36" t="s">
        <v>3189</v>
      </c>
      <c r="O154" s="91" t="s">
        <v>263</v>
      </c>
      <c r="P154" s="14"/>
      <c r="Q154" s="163">
        <f t="shared" si="14"/>
        <v>10300590.299999999</v>
      </c>
      <c r="R154" s="40"/>
      <c r="S154" s="14"/>
      <c r="T154" s="14"/>
      <c r="U154" s="14"/>
      <c r="V154" s="14"/>
      <c r="W154" s="38">
        <v>4375</v>
      </c>
      <c r="X154" s="24"/>
      <c r="Y154" s="24"/>
      <c r="Z154" s="14"/>
    </row>
    <row r="155" spans="1:26" s="27" customFormat="1" ht="31.5">
      <c r="A155" s="13" t="s">
        <v>139</v>
      </c>
      <c r="B155" s="91" t="s">
        <v>384</v>
      </c>
      <c r="C155" s="13" t="s">
        <v>385</v>
      </c>
      <c r="D155" s="15" t="s">
        <v>32</v>
      </c>
      <c r="E155" s="14" t="s">
        <v>3911</v>
      </c>
      <c r="F155" s="899" t="s">
        <v>3145</v>
      </c>
      <c r="G155" s="627" t="s">
        <v>3170</v>
      </c>
      <c r="H155" s="681">
        <v>13364782</v>
      </c>
      <c r="I155" s="681">
        <v>13364782</v>
      </c>
      <c r="J155" s="681">
        <f t="shared" si="15"/>
        <v>8018869.1999999993</v>
      </c>
      <c r="K155" s="663">
        <v>0.6</v>
      </c>
      <c r="L155" s="627" t="s">
        <v>3170</v>
      </c>
      <c r="M155" s="889" t="s">
        <v>819</v>
      </c>
      <c r="N155" s="36" t="s">
        <v>3190</v>
      </c>
      <c r="O155" s="91" t="s">
        <v>263</v>
      </c>
      <c r="P155" s="14"/>
      <c r="Q155" s="163">
        <f t="shared" si="14"/>
        <v>8018869.1999999993</v>
      </c>
      <c r="R155" s="40"/>
      <c r="S155" s="14"/>
      <c r="T155" s="14"/>
      <c r="U155" s="14"/>
      <c r="V155" s="14"/>
      <c r="W155" s="38">
        <v>4380</v>
      </c>
      <c r="X155" s="24"/>
      <c r="Y155" s="24"/>
      <c r="Z155" s="14"/>
    </row>
    <row r="156" spans="1:26" s="27" customFormat="1" ht="31.5">
      <c r="A156" s="13" t="s">
        <v>139</v>
      </c>
      <c r="B156" s="91" t="s">
        <v>384</v>
      </c>
      <c r="C156" s="13" t="s">
        <v>385</v>
      </c>
      <c r="D156" s="15" t="s">
        <v>32</v>
      </c>
      <c r="E156" s="14" t="s">
        <v>3216</v>
      </c>
      <c r="F156" s="899" t="s">
        <v>3146</v>
      </c>
      <c r="G156" s="627" t="s">
        <v>3171</v>
      </c>
      <c r="H156" s="681">
        <v>44237587</v>
      </c>
      <c r="I156" s="681">
        <v>44237587</v>
      </c>
      <c r="J156" s="681">
        <f t="shared" si="15"/>
        <v>30966310.899999999</v>
      </c>
      <c r="K156" s="663">
        <v>0.7</v>
      </c>
      <c r="L156" s="627" t="s">
        <v>3171</v>
      </c>
      <c r="M156" s="889" t="s">
        <v>819</v>
      </c>
      <c r="N156" s="36" t="s">
        <v>3191</v>
      </c>
      <c r="O156" s="91" t="s">
        <v>263</v>
      </c>
      <c r="P156" s="14"/>
      <c r="Q156" s="163">
        <f t="shared" si="14"/>
        <v>30966310.899999999</v>
      </c>
      <c r="R156" s="40"/>
      <c r="S156" s="14"/>
      <c r="T156" s="14"/>
      <c r="U156" s="14"/>
      <c r="V156" s="14"/>
      <c r="W156" s="38">
        <v>4364</v>
      </c>
      <c r="X156" s="24"/>
      <c r="Y156" s="24"/>
      <c r="Z156" s="14"/>
    </row>
    <row r="157" spans="1:26" s="27" customFormat="1" ht="31.5">
      <c r="A157" s="13" t="s">
        <v>139</v>
      </c>
      <c r="B157" s="91" t="s">
        <v>384</v>
      </c>
      <c r="C157" s="13" t="s">
        <v>385</v>
      </c>
      <c r="D157" s="15" t="s">
        <v>32</v>
      </c>
      <c r="E157" s="14" t="s">
        <v>3929</v>
      </c>
      <c r="F157" s="899" t="s">
        <v>3147</v>
      </c>
      <c r="G157" s="627" t="s">
        <v>3172</v>
      </c>
      <c r="H157" s="681">
        <v>13775457</v>
      </c>
      <c r="I157" s="681">
        <v>13775457</v>
      </c>
      <c r="J157" s="681">
        <f t="shared" si="15"/>
        <v>5510182.8000000007</v>
      </c>
      <c r="K157" s="663">
        <v>0.4</v>
      </c>
      <c r="L157" s="627" t="s">
        <v>3172</v>
      </c>
      <c r="M157" s="889" t="s">
        <v>819</v>
      </c>
      <c r="N157" s="36" t="s">
        <v>3192</v>
      </c>
      <c r="O157" s="91" t="s">
        <v>263</v>
      </c>
      <c r="P157" s="14"/>
      <c r="Q157" s="163">
        <f t="shared" si="14"/>
        <v>5510182.8000000007</v>
      </c>
      <c r="R157" s="40"/>
      <c r="S157" s="14"/>
      <c r="T157" s="14"/>
      <c r="U157" s="14"/>
      <c r="V157" s="14"/>
      <c r="W157" s="38">
        <v>4381</v>
      </c>
      <c r="X157" s="24"/>
      <c r="Y157" s="24"/>
      <c r="Z157" s="14"/>
    </row>
    <row r="158" spans="1:26" s="27" customFormat="1" ht="31.5">
      <c r="A158" s="13" t="s">
        <v>139</v>
      </c>
      <c r="B158" s="91" t="s">
        <v>398</v>
      </c>
      <c r="C158" s="13" t="s">
        <v>385</v>
      </c>
      <c r="D158" s="15" t="s">
        <v>32</v>
      </c>
      <c r="E158" s="14" t="s">
        <v>4009</v>
      </c>
      <c r="F158" s="899" t="s">
        <v>399</v>
      </c>
      <c r="G158" s="627" t="s">
        <v>400</v>
      </c>
      <c r="H158" s="681">
        <v>76045454</v>
      </c>
      <c r="I158" s="681">
        <v>76045454</v>
      </c>
      <c r="J158" s="681">
        <f t="shared" si="15"/>
        <v>34220454.300000004</v>
      </c>
      <c r="K158" s="663">
        <v>0.45</v>
      </c>
      <c r="L158" s="627" t="s">
        <v>400</v>
      </c>
      <c r="M158" s="673">
        <v>46371</v>
      </c>
      <c r="N158" s="36" t="s">
        <v>3193</v>
      </c>
      <c r="O158" s="91" t="s">
        <v>263</v>
      </c>
      <c r="P158" s="14"/>
      <c r="Q158" s="163">
        <f t="shared" si="14"/>
        <v>34220454.300000004</v>
      </c>
      <c r="R158" s="40"/>
      <c r="S158" s="14"/>
      <c r="T158" s="14"/>
      <c r="U158" s="14"/>
      <c r="V158" s="14"/>
      <c r="W158" s="38">
        <v>4372</v>
      </c>
      <c r="X158" s="24"/>
      <c r="Y158" s="24"/>
      <c r="Z158" s="14"/>
    </row>
    <row r="159" spans="1:26" s="27" customFormat="1" ht="42">
      <c r="A159" s="13" t="s">
        <v>139</v>
      </c>
      <c r="B159" s="91" t="s">
        <v>398</v>
      </c>
      <c r="C159" s="13" t="s">
        <v>385</v>
      </c>
      <c r="D159" s="15" t="s">
        <v>32</v>
      </c>
      <c r="E159" s="14" t="s">
        <v>4009</v>
      </c>
      <c r="F159" s="899" t="s">
        <v>399</v>
      </c>
      <c r="G159" s="627" t="s">
        <v>400</v>
      </c>
      <c r="H159" s="681">
        <v>53754938</v>
      </c>
      <c r="I159" s="681">
        <v>53754938</v>
      </c>
      <c r="J159" s="681">
        <f t="shared" si="15"/>
        <v>24189722.100000001</v>
      </c>
      <c r="K159" s="663">
        <v>0.45</v>
      </c>
      <c r="L159" s="627" t="s">
        <v>400</v>
      </c>
      <c r="M159" s="673">
        <v>46361</v>
      </c>
      <c r="N159" s="36" t="s">
        <v>3194</v>
      </c>
      <c r="O159" s="91" t="s">
        <v>263</v>
      </c>
      <c r="P159" s="14"/>
      <c r="Q159" s="163">
        <f t="shared" si="14"/>
        <v>24189722.100000001</v>
      </c>
      <c r="R159" s="40"/>
      <c r="S159" s="14"/>
      <c r="T159" s="14"/>
      <c r="U159" s="14"/>
      <c r="V159" s="14"/>
      <c r="W159" s="38">
        <v>4373</v>
      </c>
      <c r="X159" s="24"/>
      <c r="Y159" s="24"/>
      <c r="Z159" s="14"/>
    </row>
    <row r="160" spans="1:26" s="27" customFormat="1" ht="42">
      <c r="A160" s="13" t="s">
        <v>139</v>
      </c>
      <c r="B160" s="91" t="s">
        <v>384</v>
      </c>
      <c r="C160" s="13" t="s">
        <v>385</v>
      </c>
      <c r="D160" s="15" t="s">
        <v>32</v>
      </c>
      <c r="E160" s="14" t="s">
        <v>3954</v>
      </c>
      <c r="F160" s="899" t="s">
        <v>388</v>
      </c>
      <c r="G160" s="36" t="s">
        <v>3857</v>
      </c>
      <c r="H160" s="681">
        <v>20535257</v>
      </c>
      <c r="I160" s="681">
        <v>20535257</v>
      </c>
      <c r="J160" s="681">
        <f t="shared" si="15"/>
        <v>14374679.899999999</v>
      </c>
      <c r="K160" s="663">
        <v>0.7</v>
      </c>
      <c r="L160" s="627" t="s">
        <v>3857</v>
      </c>
      <c r="M160" s="661" t="s">
        <v>3159</v>
      </c>
      <c r="N160" s="36" t="s">
        <v>3195</v>
      </c>
      <c r="O160" s="91" t="s">
        <v>263</v>
      </c>
      <c r="P160" s="14"/>
      <c r="Q160" s="163">
        <f t="shared" si="14"/>
        <v>14374679.899999999</v>
      </c>
      <c r="R160" s="40"/>
      <c r="S160" s="14"/>
      <c r="T160" s="14"/>
      <c r="U160" s="14"/>
      <c r="V160" s="14"/>
      <c r="W160" s="38">
        <v>4379</v>
      </c>
      <c r="X160" s="24"/>
      <c r="Y160" s="24"/>
      <c r="Z160" s="14"/>
    </row>
    <row r="161" spans="1:26" s="27" customFormat="1" ht="42">
      <c r="A161" s="13" t="s">
        <v>139</v>
      </c>
      <c r="B161" s="320" t="s">
        <v>398</v>
      </c>
      <c r="C161" s="13" t="s">
        <v>385</v>
      </c>
      <c r="D161" s="15" t="s">
        <v>32</v>
      </c>
      <c r="E161" s="14" t="s">
        <v>3903</v>
      </c>
      <c r="F161" s="899" t="s">
        <v>1030</v>
      </c>
      <c r="G161" s="627" t="s">
        <v>3858</v>
      </c>
      <c r="H161" s="681">
        <v>209446641</v>
      </c>
      <c r="I161" s="681">
        <v>209446641</v>
      </c>
      <c r="J161" s="681">
        <f t="shared" si="15"/>
        <v>125667984.59999999</v>
      </c>
      <c r="K161" s="723">
        <v>0.6</v>
      </c>
      <c r="L161" s="627" t="s">
        <v>3858</v>
      </c>
      <c r="M161" s="889" t="s">
        <v>819</v>
      </c>
      <c r="N161" s="36" t="s">
        <v>3196</v>
      </c>
      <c r="O161" s="91" t="s">
        <v>263</v>
      </c>
      <c r="P161" s="14"/>
      <c r="Q161" s="163">
        <f t="shared" si="14"/>
        <v>125667984.59999999</v>
      </c>
      <c r="R161" s="40"/>
      <c r="S161" s="14"/>
      <c r="T161" s="14"/>
      <c r="U161" s="14"/>
      <c r="V161" s="14"/>
      <c r="W161" s="24">
        <v>4421</v>
      </c>
      <c r="X161" s="24"/>
      <c r="Y161" s="24"/>
      <c r="Z161" s="14"/>
    </row>
    <row r="162" spans="1:26" s="27" customFormat="1" ht="42">
      <c r="A162" s="13" t="s">
        <v>139</v>
      </c>
      <c r="B162" s="320" t="s">
        <v>384</v>
      </c>
      <c r="C162" s="13" t="s">
        <v>385</v>
      </c>
      <c r="D162" s="15" t="s">
        <v>32</v>
      </c>
      <c r="E162" s="14" t="s">
        <v>3911</v>
      </c>
      <c r="F162" s="899" t="s">
        <v>3145</v>
      </c>
      <c r="G162" s="627" t="s">
        <v>3859</v>
      </c>
      <c r="H162" s="681">
        <v>58636546</v>
      </c>
      <c r="I162" s="681">
        <v>58636546</v>
      </c>
      <c r="J162" s="681">
        <f t="shared" si="15"/>
        <v>41045582.199999996</v>
      </c>
      <c r="K162" s="723">
        <v>0.7</v>
      </c>
      <c r="L162" s="627" t="s">
        <v>3859</v>
      </c>
      <c r="M162" s="889" t="s">
        <v>819</v>
      </c>
      <c r="N162" s="36" t="s">
        <v>3772</v>
      </c>
      <c r="O162" s="91" t="s">
        <v>263</v>
      </c>
      <c r="P162" s="14"/>
      <c r="Q162" s="163">
        <f t="shared" si="14"/>
        <v>41045582.199999996</v>
      </c>
      <c r="R162" s="40"/>
      <c r="S162" s="14"/>
      <c r="T162" s="14"/>
      <c r="U162" s="14"/>
      <c r="V162" s="14"/>
      <c r="W162" s="24">
        <v>4393</v>
      </c>
      <c r="X162" s="24"/>
      <c r="Y162" s="24"/>
      <c r="Z162" s="14"/>
    </row>
    <row r="163" spans="1:26" s="27" customFormat="1" ht="31.5">
      <c r="A163" s="13" t="s">
        <v>139</v>
      </c>
      <c r="B163" s="320" t="s">
        <v>384</v>
      </c>
      <c r="C163" s="13" t="s">
        <v>385</v>
      </c>
      <c r="D163" s="15" t="s">
        <v>32</v>
      </c>
      <c r="E163" s="14" t="s">
        <v>3978</v>
      </c>
      <c r="F163" s="899" t="s">
        <v>3257</v>
      </c>
      <c r="G163" s="627" t="s">
        <v>3860</v>
      </c>
      <c r="H163" s="681">
        <v>35041400</v>
      </c>
      <c r="I163" s="681">
        <v>35041400</v>
      </c>
      <c r="J163" s="681">
        <f t="shared" si="15"/>
        <v>28033120</v>
      </c>
      <c r="K163" s="723">
        <v>0.8</v>
      </c>
      <c r="L163" s="627" t="s">
        <v>3860</v>
      </c>
      <c r="M163" s="889" t="s">
        <v>819</v>
      </c>
      <c r="N163" s="36" t="s">
        <v>3267</v>
      </c>
      <c r="O163" s="91" t="s">
        <v>263</v>
      </c>
      <c r="P163" s="14"/>
      <c r="Q163" s="163">
        <f t="shared" si="14"/>
        <v>28033120</v>
      </c>
      <c r="R163" s="40"/>
      <c r="S163" s="14"/>
      <c r="T163" s="14"/>
      <c r="U163" s="14"/>
      <c r="V163" s="14"/>
      <c r="W163" s="24">
        <v>4409</v>
      </c>
      <c r="X163" s="24"/>
      <c r="Y163" s="24"/>
      <c r="Z163" s="14"/>
    </row>
    <row r="164" spans="1:26" s="27" customFormat="1" ht="31.5">
      <c r="A164" s="13" t="s">
        <v>139</v>
      </c>
      <c r="B164" s="320" t="s">
        <v>384</v>
      </c>
      <c r="C164" s="13" t="s">
        <v>385</v>
      </c>
      <c r="D164" s="15" t="s">
        <v>32</v>
      </c>
      <c r="E164" s="14" t="s">
        <v>3908</v>
      </c>
      <c r="F164" s="320" t="s">
        <v>3258</v>
      </c>
      <c r="G164" s="36" t="s">
        <v>3861</v>
      </c>
      <c r="H164" s="681">
        <v>35350270</v>
      </c>
      <c r="I164" s="681">
        <v>35350270</v>
      </c>
      <c r="J164" s="681">
        <f t="shared" si="15"/>
        <v>24745189</v>
      </c>
      <c r="K164" s="723">
        <v>0.7</v>
      </c>
      <c r="L164" s="627" t="s">
        <v>3861</v>
      </c>
      <c r="M164" s="25" t="s">
        <v>819</v>
      </c>
      <c r="N164" s="36" t="s">
        <v>3268</v>
      </c>
      <c r="O164" s="91" t="s">
        <v>263</v>
      </c>
      <c r="P164" s="14"/>
      <c r="Q164" s="163">
        <f t="shared" si="14"/>
        <v>24745189</v>
      </c>
      <c r="R164" s="40"/>
      <c r="S164" s="14"/>
      <c r="T164" s="14"/>
      <c r="U164" s="14"/>
      <c r="V164" s="14"/>
      <c r="W164" s="24">
        <v>4366</v>
      </c>
      <c r="X164" s="24"/>
      <c r="Y164" s="24"/>
      <c r="Z164" s="14"/>
    </row>
    <row r="165" spans="1:26" s="27" customFormat="1" ht="31.5">
      <c r="A165" s="13" t="s">
        <v>139</v>
      </c>
      <c r="B165" s="91" t="s">
        <v>384</v>
      </c>
      <c r="C165" s="13" t="s">
        <v>385</v>
      </c>
      <c r="D165" s="15" t="s">
        <v>32</v>
      </c>
      <c r="E165" s="14" t="s">
        <v>3912</v>
      </c>
      <c r="F165" s="899" t="s">
        <v>3446</v>
      </c>
      <c r="G165" s="627" t="s">
        <v>3862</v>
      </c>
      <c r="H165" s="681">
        <v>97543818</v>
      </c>
      <c r="I165" s="681">
        <v>97543818</v>
      </c>
      <c r="J165" s="681">
        <f t="shared" si="15"/>
        <v>68280672.599999994</v>
      </c>
      <c r="K165" s="663">
        <v>0.7</v>
      </c>
      <c r="L165" s="627" t="s">
        <v>3862</v>
      </c>
      <c r="M165" s="889" t="s">
        <v>819</v>
      </c>
      <c r="N165" s="36" t="s">
        <v>3269</v>
      </c>
      <c r="O165" s="91" t="s">
        <v>263</v>
      </c>
      <c r="P165" s="14"/>
      <c r="Q165" s="163">
        <f t="shared" si="14"/>
        <v>68280672.599999994</v>
      </c>
      <c r="R165" s="40"/>
      <c r="S165" s="14"/>
      <c r="T165" s="14"/>
      <c r="U165" s="14"/>
      <c r="V165" s="14"/>
      <c r="W165" s="38">
        <v>4403</v>
      </c>
      <c r="X165" s="24"/>
      <c r="Y165" s="24"/>
      <c r="Z165" s="14"/>
    </row>
    <row r="166" spans="1:26" s="27" customFormat="1" ht="84">
      <c r="A166" s="13" t="s">
        <v>139</v>
      </c>
      <c r="B166" s="91" t="s">
        <v>384</v>
      </c>
      <c r="C166" s="13" t="s">
        <v>385</v>
      </c>
      <c r="D166" s="15" t="s">
        <v>32</v>
      </c>
      <c r="E166" s="14" t="s">
        <v>3934</v>
      </c>
      <c r="F166" s="899" t="s">
        <v>3448</v>
      </c>
      <c r="G166" s="627" t="s">
        <v>3524</v>
      </c>
      <c r="H166" s="681">
        <v>57313476</v>
      </c>
      <c r="I166" s="681">
        <v>57313476</v>
      </c>
      <c r="J166" s="681">
        <f t="shared" si="15"/>
        <v>34388085.600000001</v>
      </c>
      <c r="K166" s="663">
        <v>0.6</v>
      </c>
      <c r="L166" s="627" t="s">
        <v>3524</v>
      </c>
      <c r="M166" s="889" t="s">
        <v>819</v>
      </c>
      <c r="N166" s="36" t="s">
        <v>3270</v>
      </c>
      <c r="O166" s="91" t="s">
        <v>263</v>
      </c>
      <c r="P166" s="14"/>
      <c r="Q166" s="163">
        <f t="shared" si="14"/>
        <v>34388085.600000001</v>
      </c>
      <c r="R166" s="40"/>
      <c r="S166" s="14"/>
      <c r="T166" s="14"/>
      <c r="U166" s="14"/>
      <c r="V166" s="14"/>
      <c r="W166" s="38">
        <v>4431</v>
      </c>
      <c r="X166" s="24"/>
      <c r="Y166" s="24"/>
      <c r="Z166" s="14"/>
    </row>
    <row r="167" spans="1:26" s="27" customFormat="1" ht="52.5">
      <c r="A167" s="13" t="s">
        <v>139</v>
      </c>
      <c r="B167" s="91" t="s">
        <v>384</v>
      </c>
      <c r="C167" s="13" t="s">
        <v>385</v>
      </c>
      <c r="D167" s="15" t="s">
        <v>32</v>
      </c>
      <c r="E167" s="14" t="s">
        <v>4008</v>
      </c>
      <c r="F167" s="899" t="s">
        <v>3449</v>
      </c>
      <c r="G167" s="36" t="s">
        <v>3525</v>
      </c>
      <c r="H167" s="681">
        <v>31883548</v>
      </c>
      <c r="I167" s="681">
        <v>31883548</v>
      </c>
      <c r="J167" s="681">
        <f t="shared" si="15"/>
        <v>19130128.800000001</v>
      </c>
      <c r="K167" s="663">
        <v>0.6</v>
      </c>
      <c r="L167" s="627" t="s">
        <v>3525</v>
      </c>
      <c r="M167" s="889" t="s">
        <v>819</v>
      </c>
      <c r="N167" s="36" t="s">
        <v>3773</v>
      </c>
      <c r="O167" s="91" t="s">
        <v>263</v>
      </c>
      <c r="P167" s="14"/>
      <c r="Q167" s="163">
        <f t="shared" si="14"/>
        <v>19130128.800000001</v>
      </c>
      <c r="R167" s="40"/>
      <c r="S167" s="14"/>
      <c r="T167" s="14"/>
      <c r="U167" s="14"/>
      <c r="V167" s="14"/>
      <c r="W167" s="38">
        <v>4351</v>
      </c>
      <c r="X167" s="24"/>
      <c r="Y167" s="24"/>
      <c r="Z167" s="14"/>
    </row>
    <row r="168" spans="1:26" s="27" customFormat="1" ht="73.5">
      <c r="A168" s="13" t="s">
        <v>139</v>
      </c>
      <c r="B168" s="91" t="s">
        <v>384</v>
      </c>
      <c r="C168" s="13" t="s">
        <v>385</v>
      </c>
      <c r="D168" s="15" t="s">
        <v>32</v>
      </c>
      <c r="E168" s="14" t="s">
        <v>4008</v>
      </c>
      <c r="F168" s="899" t="s">
        <v>3449</v>
      </c>
      <c r="G168" s="36" t="s">
        <v>3525</v>
      </c>
      <c r="H168" s="681">
        <v>31799031</v>
      </c>
      <c r="I168" s="681">
        <v>31799031</v>
      </c>
      <c r="J168" s="681">
        <f t="shared" si="15"/>
        <v>19079418.599999998</v>
      </c>
      <c r="K168" s="663">
        <v>0.6</v>
      </c>
      <c r="L168" s="627" t="s">
        <v>3525</v>
      </c>
      <c r="M168" s="889" t="s">
        <v>819</v>
      </c>
      <c r="N168" s="36" t="s">
        <v>3774</v>
      </c>
      <c r="O168" s="91" t="s">
        <v>263</v>
      </c>
      <c r="P168" s="14"/>
      <c r="Q168" s="163">
        <f t="shared" si="14"/>
        <v>19079418.599999998</v>
      </c>
      <c r="R168" s="40"/>
      <c r="S168" s="14"/>
      <c r="T168" s="14"/>
      <c r="U168" s="14"/>
      <c r="V168" s="14"/>
      <c r="W168" s="38">
        <v>4443</v>
      </c>
      <c r="X168" s="24"/>
      <c r="Y168" s="24"/>
      <c r="Z168" s="14"/>
    </row>
    <row r="169" spans="1:26" s="27" customFormat="1" ht="31.5">
      <c r="A169" s="13" t="s">
        <v>139</v>
      </c>
      <c r="B169" s="91" t="s">
        <v>384</v>
      </c>
      <c r="C169" s="13" t="s">
        <v>385</v>
      </c>
      <c r="D169" s="15" t="s">
        <v>32</v>
      </c>
      <c r="E169" s="14" t="s">
        <v>4008</v>
      </c>
      <c r="F169" s="899" t="s">
        <v>3449</v>
      </c>
      <c r="G169" s="36" t="s">
        <v>3525</v>
      </c>
      <c r="H169" s="681">
        <v>33455174</v>
      </c>
      <c r="I169" s="681">
        <v>33455174</v>
      </c>
      <c r="J169" s="681">
        <f t="shared" si="15"/>
        <v>20073104.399999999</v>
      </c>
      <c r="K169" s="663">
        <v>0.6</v>
      </c>
      <c r="L169" s="627" t="s">
        <v>3525</v>
      </c>
      <c r="M169" s="889" t="s">
        <v>819</v>
      </c>
      <c r="N169" s="36" t="s">
        <v>3775</v>
      </c>
      <c r="O169" s="91" t="s">
        <v>263</v>
      </c>
      <c r="P169" s="14"/>
      <c r="Q169" s="163">
        <f t="shared" si="14"/>
        <v>20073104.399999999</v>
      </c>
      <c r="R169" s="40"/>
      <c r="S169" s="14"/>
      <c r="T169" s="14"/>
      <c r="U169" s="14"/>
      <c r="V169" s="14"/>
      <c r="W169" s="38">
        <v>4444</v>
      </c>
      <c r="X169" s="24"/>
      <c r="Y169" s="24"/>
      <c r="Z169" s="14"/>
    </row>
    <row r="170" spans="1:26" s="27" customFormat="1" ht="31.5">
      <c r="A170" s="13" t="s">
        <v>139</v>
      </c>
      <c r="B170" s="91" t="s">
        <v>384</v>
      </c>
      <c r="C170" s="13" t="s">
        <v>385</v>
      </c>
      <c r="D170" s="15" t="s">
        <v>32</v>
      </c>
      <c r="E170" s="14" t="s">
        <v>4008</v>
      </c>
      <c r="F170" s="899" t="s">
        <v>3449</v>
      </c>
      <c r="G170" s="36" t="s">
        <v>3525</v>
      </c>
      <c r="H170" s="681">
        <v>33455174</v>
      </c>
      <c r="I170" s="681">
        <v>33455174</v>
      </c>
      <c r="J170" s="681">
        <f t="shared" si="15"/>
        <v>20073104.399999999</v>
      </c>
      <c r="K170" s="663">
        <v>0.6</v>
      </c>
      <c r="L170" s="627" t="s">
        <v>3525</v>
      </c>
      <c r="M170" s="889" t="s">
        <v>819</v>
      </c>
      <c r="N170" s="36" t="s">
        <v>3776</v>
      </c>
      <c r="O170" s="91" t="s">
        <v>263</v>
      </c>
      <c r="P170" s="14"/>
      <c r="Q170" s="163">
        <f t="shared" si="14"/>
        <v>20073104.399999999</v>
      </c>
      <c r="R170" s="40"/>
      <c r="S170" s="14"/>
      <c r="T170" s="14"/>
      <c r="U170" s="14"/>
      <c r="V170" s="14"/>
      <c r="W170" s="38">
        <v>4445</v>
      </c>
      <c r="X170" s="24"/>
      <c r="Y170" s="24"/>
      <c r="Z170" s="14"/>
    </row>
    <row r="171" spans="1:26" s="27" customFormat="1" ht="31.5">
      <c r="A171" s="13" t="s">
        <v>139</v>
      </c>
      <c r="B171" s="91" t="s">
        <v>384</v>
      </c>
      <c r="C171" s="13" t="s">
        <v>385</v>
      </c>
      <c r="D171" s="15" t="s">
        <v>32</v>
      </c>
      <c r="E171" s="14" t="s">
        <v>4008</v>
      </c>
      <c r="F171" s="899" t="s">
        <v>3449</v>
      </c>
      <c r="G171" s="36" t="s">
        <v>3525</v>
      </c>
      <c r="H171" s="681">
        <v>27556292</v>
      </c>
      <c r="I171" s="681">
        <v>27556292</v>
      </c>
      <c r="J171" s="681">
        <f t="shared" si="15"/>
        <v>16533775.199999999</v>
      </c>
      <c r="K171" s="663">
        <v>0.6</v>
      </c>
      <c r="L171" s="627" t="s">
        <v>3525</v>
      </c>
      <c r="M171" s="889" t="s">
        <v>819</v>
      </c>
      <c r="N171" s="36" t="s">
        <v>3775</v>
      </c>
      <c r="O171" s="91" t="s">
        <v>263</v>
      </c>
      <c r="P171" s="14"/>
      <c r="Q171" s="163">
        <f t="shared" si="14"/>
        <v>16533775.199999999</v>
      </c>
      <c r="R171" s="40"/>
      <c r="S171" s="14"/>
      <c r="T171" s="14"/>
      <c r="U171" s="14"/>
      <c r="V171" s="14"/>
      <c r="W171" s="38">
        <v>4446</v>
      </c>
      <c r="X171" s="24"/>
      <c r="Y171" s="24"/>
      <c r="Z171" s="14"/>
    </row>
    <row r="172" spans="1:26" s="27" customFormat="1" ht="52.5">
      <c r="A172" s="13" t="s">
        <v>139</v>
      </c>
      <c r="B172" s="91" t="s">
        <v>384</v>
      </c>
      <c r="C172" s="13" t="s">
        <v>385</v>
      </c>
      <c r="D172" s="15" t="s">
        <v>32</v>
      </c>
      <c r="E172" s="13" t="s">
        <v>3939</v>
      </c>
      <c r="F172" s="899" t="s">
        <v>3327</v>
      </c>
      <c r="G172" s="36" t="s">
        <v>3526</v>
      </c>
      <c r="H172" s="681">
        <v>21821832</v>
      </c>
      <c r="I172" s="681">
        <v>21821832</v>
      </c>
      <c r="J172" s="681">
        <f t="shared" si="15"/>
        <v>10910916</v>
      </c>
      <c r="K172" s="663">
        <v>0.5</v>
      </c>
      <c r="L172" s="627" t="s">
        <v>3526</v>
      </c>
      <c r="M172" s="889" t="s">
        <v>819</v>
      </c>
      <c r="N172" s="36" t="s">
        <v>3775</v>
      </c>
      <c r="O172" s="91" t="s">
        <v>263</v>
      </c>
      <c r="P172" s="14"/>
      <c r="Q172" s="163">
        <f t="shared" si="14"/>
        <v>10910916</v>
      </c>
      <c r="R172" s="40"/>
      <c r="S172" s="14"/>
      <c r="T172" s="14"/>
      <c r="U172" s="14"/>
      <c r="V172" s="14"/>
      <c r="W172" s="38">
        <v>4448</v>
      </c>
      <c r="X172" s="24"/>
      <c r="Y172" s="24"/>
      <c r="Z172" s="14"/>
    </row>
    <row r="173" spans="1:26" s="27" customFormat="1" ht="31.5">
      <c r="A173" s="13" t="s">
        <v>139</v>
      </c>
      <c r="B173" s="91" t="s">
        <v>384</v>
      </c>
      <c r="C173" s="13" t="s">
        <v>385</v>
      </c>
      <c r="D173" s="15" t="s">
        <v>32</v>
      </c>
      <c r="E173" s="13" t="s">
        <v>3898</v>
      </c>
      <c r="F173" s="899" t="s">
        <v>3139</v>
      </c>
      <c r="G173" s="627" t="s">
        <v>3164</v>
      </c>
      <c r="H173" s="681">
        <v>56224747</v>
      </c>
      <c r="I173" s="681">
        <v>56224747</v>
      </c>
      <c r="J173" s="681">
        <f t="shared" si="15"/>
        <v>50602272.300000004</v>
      </c>
      <c r="K173" s="663">
        <v>0.9</v>
      </c>
      <c r="L173" s="627" t="s">
        <v>3164</v>
      </c>
      <c r="M173" s="889" t="s">
        <v>819</v>
      </c>
      <c r="N173" s="36" t="s">
        <v>3777</v>
      </c>
      <c r="O173" s="91" t="s">
        <v>263</v>
      </c>
      <c r="P173" s="14"/>
      <c r="Q173" s="163">
        <f t="shared" si="14"/>
        <v>50602272.300000004</v>
      </c>
      <c r="R173" s="40"/>
      <c r="S173" s="14"/>
      <c r="T173" s="14"/>
      <c r="U173" s="14"/>
      <c r="V173" s="14"/>
      <c r="W173" s="38">
        <v>4454</v>
      </c>
      <c r="X173" s="24"/>
      <c r="Y173" s="24"/>
      <c r="Z173" s="14"/>
    </row>
    <row r="174" spans="1:26" s="27" customFormat="1" ht="42">
      <c r="A174" s="13" t="s">
        <v>139</v>
      </c>
      <c r="B174" s="91" t="s">
        <v>384</v>
      </c>
      <c r="C174" s="13" t="s">
        <v>385</v>
      </c>
      <c r="D174" s="15" t="s">
        <v>32</v>
      </c>
      <c r="E174" s="13" t="s">
        <v>3921</v>
      </c>
      <c r="F174" s="899" t="s">
        <v>2503</v>
      </c>
      <c r="G174" s="36" t="s">
        <v>3833</v>
      </c>
      <c r="H174" s="681">
        <v>15160378</v>
      </c>
      <c r="I174" s="681">
        <v>15160378</v>
      </c>
      <c r="J174" s="681">
        <f t="shared" si="15"/>
        <v>7580189</v>
      </c>
      <c r="K174" s="663">
        <v>0.5</v>
      </c>
      <c r="L174" s="36" t="s">
        <v>3833</v>
      </c>
      <c r="M174" s="889" t="s">
        <v>819</v>
      </c>
      <c r="N174" s="36" t="s">
        <v>3778</v>
      </c>
      <c r="O174" s="91" t="s">
        <v>263</v>
      </c>
      <c r="P174" s="14"/>
      <c r="Q174" s="163">
        <f t="shared" si="14"/>
        <v>7580189</v>
      </c>
      <c r="R174" s="40"/>
      <c r="S174" s="14"/>
      <c r="T174" s="14"/>
      <c r="U174" s="14"/>
      <c r="V174" s="14"/>
      <c r="W174" s="38">
        <v>4430</v>
      </c>
      <c r="X174" s="46">
        <v>1</v>
      </c>
      <c r="Y174" s="24"/>
      <c r="Z174" s="14"/>
    </row>
    <row r="175" spans="1:26" s="27" customFormat="1" ht="31.5">
      <c r="A175" s="13" t="s">
        <v>139</v>
      </c>
      <c r="B175" s="91" t="s">
        <v>384</v>
      </c>
      <c r="C175" s="13" t="s">
        <v>385</v>
      </c>
      <c r="D175" s="15" t="s">
        <v>32</v>
      </c>
      <c r="E175" s="14" t="s">
        <v>3549</v>
      </c>
      <c r="F175" s="899" t="s">
        <v>3452</v>
      </c>
      <c r="G175" s="627" t="s">
        <v>3528</v>
      </c>
      <c r="H175" s="681">
        <v>97337136</v>
      </c>
      <c r="I175" s="681">
        <v>97337136</v>
      </c>
      <c r="J175" s="681">
        <f t="shared" si="15"/>
        <v>68135995.200000003</v>
      </c>
      <c r="K175" s="663">
        <v>0.7</v>
      </c>
      <c r="L175" s="627" t="s">
        <v>3528</v>
      </c>
      <c r="M175" s="889" t="s">
        <v>819</v>
      </c>
      <c r="N175" s="36" t="s">
        <v>3779</v>
      </c>
      <c r="O175" s="91" t="s">
        <v>263</v>
      </c>
      <c r="P175" s="14"/>
      <c r="Q175" s="163">
        <f t="shared" si="14"/>
        <v>68135995.200000003</v>
      </c>
      <c r="R175" s="40"/>
      <c r="S175" s="14"/>
      <c r="T175" s="14"/>
      <c r="U175" s="14"/>
      <c r="V175" s="14"/>
      <c r="W175" s="38">
        <v>4434</v>
      </c>
      <c r="X175" s="24"/>
      <c r="Y175" s="24"/>
      <c r="Z175" s="14"/>
    </row>
    <row r="176" spans="1:26" s="27" customFormat="1" ht="42">
      <c r="A176" s="13" t="s">
        <v>139</v>
      </c>
      <c r="B176" s="91" t="s">
        <v>384</v>
      </c>
      <c r="C176" s="13" t="s">
        <v>385</v>
      </c>
      <c r="D176" s="15" t="s">
        <v>32</v>
      </c>
      <c r="E176" s="14" t="s">
        <v>3999</v>
      </c>
      <c r="F176" s="899" t="s">
        <v>3453</v>
      </c>
      <c r="G176" s="36" t="s">
        <v>3863</v>
      </c>
      <c r="H176" s="681">
        <v>72239512</v>
      </c>
      <c r="I176" s="681">
        <v>72239512</v>
      </c>
      <c r="J176" s="681">
        <f t="shared" si="15"/>
        <v>36119756</v>
      </c>
      <c r="K176" s="663">
        <v>0.5</v>
      </c>
      <c r="L176" s="627" t="s">
        <v>3863</v>
      </c>
      <c r="M176" s="889" t="s">
        <v>819</v>
      </c>
      <c r="N176" s="36" t="s">
        <v>3780</v>
      </c>
      <c r="O176" s="91" t="s">
        <v>263</v>
      </c>
      <c r="P176" s="14"/>
      <c r="Q176" s="163">
        <f t="shared" si="14"/>
        <v>36119756</v>
      </c>
      <c r="R176" s="40"/>
      <c r="S176" s="14"/>
      <c r="T176" s="14"/>
      <c r="U176" s="14"/>
      <c r="V176" s="14"/>
      <c r="W176" s="38">
        <v>4450</v>
      </c>
      <c r="X176" s="24"/>
      <c r="Y176" s="24"/>
      <c r="Z176" s="14"/>
    </row>
    <row r="177" spans="1:26" s="27" customFormat="1" ht="31.5">
      <c r="A177" s="13" t="s">
        <v>139</v>
      </c>
      <c r="B177" s="91" t="s">
        <v>398</v>
      </c>
      <c r="C177" s="13" t="s">
        <v>385</v>
      </c>
      <c r="D177" s="15" t="s">
        <v>32</v>
      </c>
      <c r="E177" s="14" t="s">
        <v>3039</v>
      </c>
      <c r="F177" s="899" t="s">
        <v>3005</v>
      </c>
      <c r="G177" s="627" t="s">
        <v>3038</v>
      </c>
      <c r="H177" s="681">
        <v>126657138</v>
      </c>
      <c r="I177" s="681">
        <v>126657138</v>
      </c>
      <c r="J177" s="681">
        <f t="shared" si="15"/>
        <v>75994282.799999997</v>
      </c>
      <c r="K177" s="663">
        <v>0.6</v>
      </c>
      <c r="L177" s="627" t="s">
        <v>3038</v>
      </c>
      <c r="M177" s="894" t="s">
        <v>3438</v>
      </c>
      <c r="N177" s="36" t="s">
        <v>3781</v>
      </c>
      <c r="O177" s="91" t="s">
        <v>263</v>
      </c>
      <c r="P177" s="14"/>
      <c r="Q177" s="163">
        <f t="shared" si="14"/>
        <v>75994282.799999997</v>
      </c>
      <c r="R177" s="40"/>
      <c r="S177" s="14"/>
      <c r="T177" s="14"/>
      <c r="U177" s="14"/>
      <c r="V177" s="14"/>
      <c r="W177" s="38">
        <v>4492</v>
      </c>
      <c r="X177" s="24"/>
      <c r="Y177" s="24"/>
      <c r="Z177" s="14"/>
    </row>
    <row r="178" spans="1:26" s="27" customFormat="1" ht="42">
      <c r="A178" s="13" t="s">
        <v>139</v>
      </c>
      <c r="B178" s="91" t="s">
        <v>384</v>
      </c>
      <c r="C178" s="13" t="s">
        <v>385</v>
      </c>
      <c r="D178" s="15" t="s">
        <v>32</v>
      </c>
      <c r="E178" s="14" t="s">
        <v>3931</v>
      </c>
      <c r="F178" s="899" t="s">
        <v>389</v>
      </c>
      <c r="G178" s="627" t="s">
        <v>3864</v>
      </c>
      <c r="H178" s="681">
        <v>48325507</v>
      </c>
      <c r="I178" s="681">
        <v>48325507</v>
      </c>
      <c r="J178" s="681">
        <f t="shared" si="15"/>
        <v>24162753.5</v>
      </c>
      <c r="K178" s="663">
        <v>0.5</v>
      </c>
      <c r="L178" s="627" t="s">
        <v>3864</v>
      </c>
      <c r="M178" s="902">
        <v>45910</v>
      </c>
      <c r="N178" s="36" t="s">
        <v>3782</v>
      </c>
      <c r="O178" s="91" t="s">
        <v>263</v>
      </c>
      <c r="P178" s="14"/>
      <c r="Q178" s="163">
        <f t="shared" si="14"/>
        <v>24162753.5</v>
      </c>
      <c r="R178" s="40"/>
      <c r="S178" s="14"/>
      <c r="T178" s="14"/>
      <c r="U178" s="14"/>
      <c r="V178" s="14"/>
      <c r="W178" s="38">
        <v>4493</v>
      </c>
      <c r="X178" s="24"/>
      <c r="Y178" s="24"/>
      <c r="Z178" s="14"/>
    </row>
    <row r="179" spans="1:26" s="27" customFormat="1" ht="42">
      <c r="A179" s="13" t="s">
        <v>139</v>
      </c>
      <c r="B179" s="91" t="s">
        <v>384</v>
      </c>
      <c r="C179" s="13" t="s">
        <v>385</v>
      </c>
      <c r="D179" s="15" t="s">
        <v>32</v>
      </c>
      <c r="E179" s="14" t="s">
        <v>3931</v>
      </c>
      <c r="F179" s="899" t="s">
        <v>389</v>
      </c>
      <c r="G179" s="627" t="s">
        <v>3864</v>
      </c>
      <c r="H179" s="681">
        <v>66055193</v>
      </c>
      <c r="I179" s="681">
        <v>66055193</v>
      </c>
      <c r="J179" s="681">
        <f t="shared" si="15"/>
        <v>33027596.5</v>
      </c>
      <c r="K179" s="663">
        <v>0.5</v>
      </c>
      <c r="L179" s="627" t="s">
        <v>3864</v>
      </c>
      <c r="M179" s="903" t="s">
        <v>3439</v>
      </c>
      <c r="N179" s="36" t="s">
        <v>3512</v>
      </c>
      <c r="O179" s="91" t="s">
        <v>263</v>
      </c>
      <c r="P179" s="521"/>
      <c r="Q179" s="163">
        <f t="shared" si="14"/>
        <v>33027596.5</v>
      </c>
      <c r="R179" s="40"/>
      <c r="S179" s="14"/>
      <c r="T179" s="14"/>
      <c r="U179" s="14"/>
      <c r="V179" s="14"/>
      <c r="W179" s="38">
        <v>4494</v>
      </c>
      <c r="X179" s="24"/>
      <c r="Y179" s="24"/>
      <c r="Z179" s="14"/>
    </row>
    <row r="180" spans="1:26" s="27" customFormat="1" ht="42">
      <c r="A180" s="13" t="s">
        <v>139</v>
      </c>
      <c r="B180" s="91" t="s">
        <v>384</v>
      </c>
      <c r="C180" s="13" t="s">
        <v>385</v>
      </c>
      <c r="D180" s="15" t="s">
        <v>32</v>
      </c>
      <c r="E180" s="14" t="s">
        <v>3931</v>
      </c>
      <c r="F180" s="899" t="s">
        <v>389</v>
      </c>
      <c r="G180" s="627" t="s">
        <v>3864</v>
      </c>
      <c r="H180" s="681">
        <v>66055193</v>
      </c>
      <c r="I180" s="681">
        <v>66055193</v>
      </c>
      <c r="J180" s="681">
        <f t="shared" si="15"/>
        <v>33027596.5</v>
      </c>
      <c r="K180" s="663">
        <v>0.5</v>
      </c>
      <c r="L180" s="627" t="s">
        <v>3864</v>
      </c>
      <c r="M180" s="903" t="s">
        <v>3440</v>
      </c>
      <c r="N180" s="36" t="s">
        <v>3513</v>
      </c>
      <c r="O180" s="91" t="s">
        <v>263</v>
      </c>
      <c r="P180" s="521"/>
      <c r="Q180" s="163">
        <f t="shared" ref="Q180:Q228" si="16">+I180*K180</f>
        <v>33027596.5</v>
      </c>
      <c r="R180" s="40"/>
      <c r="S180" s="14"/>
      <c r="T180" s="14"/>
      <c r="U180" s="14"/>
      <c r="V180" s="14"/>
      <c r="W180" s="38">
        <v>4495</v>
      </c>
      <c r="X180" s="24"/>
      <c r="Y180" s="24"/>
      <c r="Z180" s="14"/>
    </row>
    <row r="181" spans="1:26" s="27" customFormat="1" ht="42">
      <c r="A181" s="13" t="s">
        <v>139</v>
      </c>
      <c r="B181" s="91" t="s">
        <v>384</v>
      </c>
      <c r="C181" s="13" t="s">
        <v>385</v>
      </c>
      <c r="D181" s="15" t="s">
        <v>32</v>
      </c>
      <c r="E181" s="14" t="s">
        <v>3987</v>
      </c>
      <c r="F181" s="899" t="s">
        <v>2686</v>
      </c>
      <c r="G181" s="627" t="s">
        <v>3266</v>
      </c>
      <c r="H181" s="681">
        <v>42958311</v>
      </c>
      <c r="I181" s="681">
        <v>42958311</v>
      </c>
      <c r="J181" s="681">
        <f t="shared" si="15"/>
        <v>25774986.599999998</v>
      </c>
      <c r="K181" s="663">
        <v>0.6</v>
      </c>
      <c r="L181" s="627" t="s">
        <v>3266</v>
      </c>
      <c r="M181" s="894" t="s">
        <v>3441</v>
      </c>
      <c r="N181" s="36" t="s">
        <v>3514</v>
      </c>
      <c r="O181" s="91" t="s">
        <v>263</v>
      </c>
      <c r="P181" s="521"/>
      <c r="Q181" s="163">
        <f t="shared" si="16"/>
        <v>25774986.599999998</v>
      </c>
      <c r="R181" s="40"/>
      <c r="S181" s="14"/>
      <c r="T181" s="14"/>
      <c r="U181" s="14"/>
      <c r="V181" s="14"/>
      <c r="W181" s="38">
        <v>4499</v>
      </c>
      <c r="X181" s="24"/>
      <c r="Y181" s="24"/>
      <c r="Z181" s="14"/>
    </row>
    <row r="182" spans="1:26" s="27" customFormat="1" ht="42">
      <c r="A182" s="13" t="s">
        <v>139</v>
      </c>
      <c r="B182" s="91" t="s">
        <v>384</v>
      </c>
      <c r="C182" s="13" t="s">
        <v>385</v>
      </c>
      <c r="D182" s="15" t="s">
        <v>32</v>
      </c>
      <c r="E182" s="14" t="s">
        <v>3970</v>
      </c>
      <c r="F182" s="899" t="s">
        <v>3454</v>
      </c>
      <c r="G182" s="36" t="s">
        <v>3529</v>
      </c>
      <c r="H182" s="681">
        <v>58354952</v>
      </c>
      <c r="I182" s="681">
        <v>58354952</v>
      </c>
      <c r="J182" s="681">
        <f t="shared" si="15"/>
        <v>46683961.600000001</v>
      </c>
      <c r="K182" s="663">
        <v>0.8</v>
      </c>
      <c r="L182" s="627" t="s">
        <v>3529</v>
      </c>
      <c r="M182" s="889" t="s">
        <v>819</v>
      </c>
      <c r="N182" s="36" t="s">
        <v>3515</v>
      </c>
      <c r="O182" s="91" t="s">
        <v>263</v>
      </c>
      <c r="P182" s="521"/>
      <c r="Q182" s="163">
        <f t="shared" si="16"/>
        <v>46683961.600000001</v>
      </c>
      <c r="R182" s="40"/>
      <c r="S182" s="14"/>
      <c r="T182" s="14"/>
      <c r="U182" s="14"/>
      <c r="V182" s="14"/>
      <c r="W182" s="38">
        <v>4472</v>
      </c>
      <c r="X182" s="24"/>
      <c r="Y182" s="24"/>
      <c r="Z182" s="14"/>
    </row>
    <row r="183" spans="1:26" s="27" customFormat="1" ht="42">
      <c r="A183" s="13" t="s">
        <v>139</v>
      </c>
      <c r="B183" s="91" t="s">
        <v>398</v>
      </c>
      <c r="C183" s="13" t="s">
        <v>385</v>
      </c>
      <c r="D183" s="15" t="s">
        <v>32</v>
      </c>
      <c r="E183" s="14" t="s">
        <v>2694</v>
      </c>
      <c r="F183" s="899" t="s">
        <v>2640</v>
      </c>
      <c r="G183" s="36" t="s">
        <v>2697</v>
      </c>
      <c r="H183" s="681">
        <v>207380592</v>
      </c>
      <c r="I183" s="681">
        <v>207380592</v>
      </c>
      <c r="J183" s="681">
        <f t="shared" si="15"/>
        <v>124428355.19999999</v>
      </c>
      <c r="K183" s="663">
        <v>0.6</v>
      </c>
      <c r="L183" s="627" t="s">
        <v>3865</v>
      </c>
      <c r="M183" s="889" t="s">
        <v>819</v>
      </c>
      <c r="N183" s="36" t="s">
        <v>3516</v>
      </c>
      <c r="O183" s="91" t="s">
        <v>263</v>
      </c>
      <c r="P183" s="521"/>
      <c r="Q183" s="163">
        <f t="shared" si="16"/>
        <v>124428355.19999999</v>
      </c>
      <c r="R183" s="40"/>
      <c r="S183" s="14"/>
      <c r="T183" s="14"/>
      <c r="U183" s="14"/>
      <c r="V183" s="14"/>
      <c r="W183" s="38">
        <v>4353</v>
      </c>
      <c r="X183" s="24"/>
      <c r="Y183" s="24"/>
      <c r="Z183" s="14"/>
    </row>
    <row r="184" spans="1:26" s="27" customFormat="1" ht="31.5">
      <c r="A184" s="13" t="s">
        <v>139</v>
      </c>
      <c r="B184" s="91" t="s">
        <v>398</v>
      </c>
      <c r="C184" s="13" t="s">
        <v>385</v>
      </c>
      <c r="D184" s="15" t="s">
        <v>32</v>
      </c>
      <c r="E184" s="14" t="s">
        <v>3897</v>
      </c>
      <c r="F184" s="899" t="s">
        <v>3455</v>
      </c>
      <c r="G184" s="627" t="s">
        <v>3530</v>
      </c>
      <c r="H184" s="681">
        <v>51144524</v>
      </c>
      <c r="I184" s="681">
        <v>51144524</v>
      </c>
      <c r="J184" s="681">
        <f t="shared" si="15"/>
        <v>23015035.800000001</v>
      </c>
      <c r="K184" s="663">
        <v>0.45</v>
      </c>
      <c r="L184" s="627" t="s">
        <v>3530</v>
      </c>
      <c r="M184" s="889" t="s">
        <v>819</v>
      </c>
      <c r="N184" s="36" t="s">
        <v>3783</v>
      </c>
      <c r="O184" s="91" t="s">
        <v>263</v>
      </c>
      <c r="P184" s="521"/>
      <c r="Q184" s="163">
        <f t="shared" si="16"/>
        <v>23015035.800000001</v>
      </c>
      <c r="R184" s="40"/>
      <c r="S184" s="14"/>
      <c r="T184" s="14"/>
      <c r="U184" s="14"/>
      <c r="V184" s="14"/>
      <c r="W184" s="38">
        <v>4466</v>
      </c>
      <c r="X184" s="24"/>
      <c r="Y184" s="24"/>
      <c r="Z184" s="14"/>
    </row>
    <row r="185" spans="1:26" s="27" customFormat="1" ht="52.5">
      <c r="A185" s="13" t="s">
        <v>139</v>
      </c>
      <c r="B185" s="91" t="s">
        <v>384</v>
      </c>
      <c r="C185" s="13" t="s">
        <v>385</v>
      </c>
      <c r="D185" s="15" t="s">
        <v>32</v>
      </c>
      <c r="E185" s="14" t="s">
        <v>3915</v>
      </c>
      <c r="F185" s="899" t="s">
        <v>3456</v>
      </c>
      <c r="G185" s="627" t="s">
        <v>3531</v>
      </c>
      <c r="H185" s="681">
        <v>6538905</v>
      </c>
      <c r="I185" s="681">
        <v>6538905</v>
      </c>
      <c r="J185" s="681">
        <f t="shared" si="15"/>
        <v>3923343</v>
      </c>
      <c r="K185" s="663">
        <v>0.6</v>
      </c>
      <c r="L185" s="627" t="s">
        <v>3531</v>
      </c>
      <c r="M185" s="889" t="s">
        <v>819</v>
      </c>
      <c r="N185" s="36" t="s">
        <v>3784</v>
      </c>
      <c r="O185" s="91" t="s">
        <v>263</v>
      </c>
      <c r="P185" s="521"/>
      <c r="Q185" s="163">
        <f t="shared" si="16"/>
        <v>3923343</v>
      </c>
      <c r="R185" s="40"/>
      <c r="S185" s="14"/>
      <c r="T185" s="14"/>
      <c r="U185" s="14"/>
      <c r="V185" s="14"/>
      <c r="W185" s="38">
        <v>4473</v>
      </c>
      <c r="X185" s="24"/>
      <c r="Y185" s="24"/>
      <c r="Z185" s="14"/>
    </row>
    <row r="186" spans="1:26" s="27" customFormat="1" ht="31.5">
      <c r="A186" s="13" t="s">
        <v>139</v>
      </c>
      <c r="B186" s="91" t="s">
        <v>384</v>
      </c>
      <c r="C186" s="13" t="s">
        <v>385</v>
      </c>
      <c r="D186" s="15" t="s">
        <v>32</v>
      </c>
      <c r="E186" s="14" t="s">
        <v>3913</v>
      </c>
      <c r="F186" s="899" t="s">
        <v>3457</v>
      </c>
      <c r="G186" s="627" t="s">
        <v>3532</v>
      </c>
      <c r="H186" s="681">
        <v>58112927</v>
      </c>
      <c r="I186" s="681">
        <v>58112927</v>
      </c>
      <c r="J186" s="681">
        <f t="shared" si="15"/>
        <v>29056463.5</v>
      </c>
      <c r="K186" s="663">
        <v>0.5</v>
      </c>
      <c r="L186" s="627" t="s">
        <v>3532</v>
      </c>
      <c r="M186" s="889" t="s">
        <v>819</v>
      </c>
      <c r="N186" s="36" t="s">
        <v>3785</v>
      </c>
      <c r="O186" s="91" t="s">
        <v>263</v>
      </c>
      <c r="P186" s="521"/>
      <c r="Q186" s="163">
        <f t="shared" si="16"/>
        <v>29056463.5</v>
      </c>
      <c r="R186" s="40"/>
      <c r="S186" s="14"/>
      <c r="T186" s="14"/>
      <c r="U186" s="14"/>
      <c r="V186" s="14"/>
      <c r="W186" s="38">
        <v>4478</v>
      </c>
      <c r="X186" s="24"/>
      <c r="Y186" s="24"/>
      <c r="Z186" s="14"/>
    </row>
    <row r="187" spans="1:26" s="27" customFormat="1" ht="42">
      <c r="A187" s="13" t="s">
        <v>139</v>
      </c>
      <c r="B187" s="91" t="s">
        <v>384</v>
      </c>
      <c r="C187" s="13" t="s">
        <v>385</v>
      </c>
      <c r="D187" s="15" t="s">
        <v>32</v>
      </c>
      <c r="E187" s="13" t="s">
        <v>3921</v>
      </c>
      <c r="F187" s="899" t="s">
        <v>2503</v>
      </c>
      <c r="G187" s="36" t="s">
        <v>3833</v>
      </c>
      <c r="H187" s="681">
        <v>16222216</v>
      </c>
      <c r="I187" s="681">
        <v>16222216</v>
      </c>
      <c r="J187" s="681">
        <f t="shared" si="15"/>
        <v>8111108</v>
      </c>
      <c r="K187" s="663">
        <v>0.5</v>
      </c>
      <c r="L187" s="36" t="s">
        <v>3833</v>
      </c>
      <c r="M187" s="889" t="s">
        <v>819</v>
      </c>
      <c r="N187" s="36" t="s">
        <v>3786</v>
      </c>
      <c r="O187" s="91" t="s">
        <v>263</v>
      </c>
      <c r="P187" s="521"/>
      <c r="Q187" s="163">
        <f t="shared" si="16"/>
        <v>8111108</v>
      </c>
      <c r="R187" s="40"/>
      <c r="S187" s="14"/>
      <c r="T187" s="14"/>
      <c r="U187" s="14"/>
      <c r="V187" s="14"/>
      <c r="W187" s="38">
        <v>4484</v>
      </c>
      <c r="X187" s="24"/>
      <c r="Y187" s="24"/>
      <c r="Z187" s="14"/>
    </row>
    <row r="188" spans="1:26" s="27" customFormat="1" ht="84">
      <c r="A188" s="13" t="s">
        <v>139</v>
      </c>
      <c r="B188" s="91" t="s">
        <v>384</v>
      </c>
      <c r="C188" s="13" t="s">
        <v>385</v>
      </c>
      <c r="D188" s="15" t="s">
        <v>32</v>
      </c>
      <c r="E188" s="14" t="s">
        <v>3041</v>
      </c>
      <c r="F188" s="899" t="s">
        <v>3011</v>
      </c>
      <c r="G188" s="36" t="s">
        <v>3866</v>
      </c>
      <c r="H188" s="681">
        <v>98448915</v>
      </c>
      <c r="I188" s="681">
        <v>98448915</v>
      </c>
      <c r="J188" s="681">
        <f t="shared" si="15"/>
        <v>68914240.5</v>
      </c>
      <c r="K188" s="663">
        <v>0.7</v>
      </c>
      <c r="L188" s="36" t="s">
        <v>3866</v>
      </c>
      <c r="M188" s="889" t="s">
        <v>819</v>
      </c>
      <c r="N188" s="36" t="s">
        <v>3787</v>
      </c>
      <c r="O188" s="91" t="s">
        <v>263</v>
      </c>
      <c r="P188" s="521"/>
      <c r="Q188" s="163">
        <f t="shared" si="16"/>
        <v>68914240.5</v>
      </c>
      <c r="R188" s="40"/>
      <c r="S188" s="14"/>
      <c r="T188" s="14"/>
      <c r="U188" s="14"/>
      <c r="V188" s="14"/>
      <c r="W188" s="38">
        <v>4482</v>
      </c>
      <c r="X188" s="24"/>
      <c r="Y188" s="24"/>
      <c r="Z188" s="14"/>
    </row>
    <row r="189" spans="1:26" s="27" customFormat="1" ht="31.5">
      <c r="A189" s="13" t="s">
        <v>139</v>
      </c>
      <c r="B189" s="91" t="s">
        <v>384</v>
      </c>
      <c r="C189" s="13" t="s">
        <v>385</v>
      </c>
      <c r="D189" s="15" t="s">
        <v>32</v>
      </c>
      <c r="E189" s="14" t="s">
        <v>4286</v>
      </c>
      <c r="F189" s="899" t="s">
        <v>4195</v>
      </c>
      <c r="G189" s="36" t="s">
        <v>4287</v>
      </c>
      <c r="H189" s="681">
        <v>98448915</v>
      </c>
      <c r="I189" s="681">
        <v>98448915</v>
      </c>
      <c r="J189" s="681">
        <f t="shared" ref="J189" si="17">IF(Q189&gt;I189,I189,Q189)</f>
        <v>78759132</v>
      </c>
      <c r="K189" s="663">
        <v>0.8</v>
      </c>
      <c r="L189" s="36" t="s">
        <v>4287</v>
      </c>
      <c r="M189" s="889" t="s">
        <v>819</v>
      </c>
      <c r="N189" s="13" t="s">
        <v>4284</v>
      </c>
      <c r="O189" s="91" t="s">
        <v>263</v>
      </c>
      <c r="P189" s="521"/>
      <c r="Q189" s="163">
        <f t="shared" ref="Q189" si="18">+I189*K189</f>
        <v>78759132</v>
      </c>
      <c r="R189" s="40"/>
      <c r="S189" s="14"/>
      <c r="T189" s="14"/>
      <c r="U189" s="14"/>
      <c r="V189" s="14"/>
      <c r="W189" s="38">
        <v>4486</v>
      </c>
      <c r="X189" s="24"/>
      <c r="Y189" s="24"/>
      <c r="Z189" s="14"/>
    </row>
    <row r="190" spans="1:26" s="27" customFormat="1" ht="31.5">
      <c r="A190" s="13" t="s">
        <v>139</v>
      </c>
      <c r="B190" s="91" t="s">
        <v>384</v>
      </c>
      <c r="C190" s="13" t="s">
        <v>385</v>
      </c>
      <c r="D190" s="15" t="s">
        <v>32</v>
      </c>
      <c r="E190" s="14" t="s">
        <v>4002</v>
      </c>
      <c r="F190" s="900" t="s">
        <v>4001</v>
      </c>
      <c r="G190" s="36" t="s">
        <v>3533</v>
      </c>
      <c r="H190" s="681">
        <v>16105045</v>
      </c>
      <c r="I190" s="681">
        <v>16105045</v>
      </c>
      <c r="J190" s="681">
        <f t="shared" ref="J190:J246" si="19">IF(Q190&gt;I190,I190,Q190)</f>
        <v>9663027</v>
      </c>
      <c r="K190" s="663">
        <v>0.6</v>
      </c>
      <c r="L190" s="36" t="s">
        <v>3533</v>
      </c>
      <c r="M190" s="889" t="s">
        <v>819</v>
      </c>
      <c r="N190" s="36" t="s">
        <v>3788</v>
      </c>
      <c r="O190" s="91" t="s">
        <v>263</v>
      </c>
      <c r="P190" s="521"/>
      <c r="Q190" s="163">
        <f t="shared" si="16"/>
        <v>9663027</v>
      </c>
      <c r="R190" s="40"/>
      <c r="S190" s="14"/>
      <c r="T190" s="14"/>
      <c r="U190" s="14"/>
      <c r="V190" s="14"/>
      <c r="W190" s="38">
        <v>4496</v>
      </c>
      <c r="X190" s="24"/>
      <c r="Y190" s="24"/>
      <c r="Z190" s="14"/>
    </row>
    <row r="191" spans="1:26" s="27" customFormat="1" ht="31.5">
      <c r="A191" s="13" t="s">
        <v>139</v>
      </c>
      <c r="B191" s="91" t="s">
        <v>384</v>
      </c>
      <c r="C191" s="13" t="s">
        <v>385</v>
      </c>
      <c r="D191" s="15" t="s">
        <v>32</v>
      </c>
      <c r="E191" s="14" t="s">
        <v>3930</v>
      </c>
      <c r="F191" s="899" t="s">
        <v>3459</v>
      </c>
      <c r="G191" s="627" t="s">
        <v>3534</v>
      </c>
      <c r="H191" s="681">
        <v>15654801</v>
      </c>
      <c r="I191" s="681">
        <v>15654801</v>
      </c>
      <c r="J191" s="681">
        <f t="shared" si="19"/>
        <v>10958360.699999999</v>
      </c>
      <c r="K191" s="663">
        <v>0.7</v>
      </c>
      <c r="L191" s="36" t="s">
        <v>3534</v>
      </c>
      <c r="M191" s="889" t="s">
        <v>819</v>
      </c>
      <c r="N191" s="36" t="s">
        <v>3789</v>
      </c>
      <c r="O191" s="91" t="s">
        <v>263</v>
      </c>
      <c r="P191" s="521"/>
      <c r="Q191" s="163">
        <f t="shared" si="16"/>
        <v>10958360.699999999</v>
      </c>
      <c r="R191" s="40"/>
      <c r="S191" s="14"/>
      <c r="T191" s="14"/>
      <c r="U191" s="14"/>
      <c r="V191" s="14"/>
      <c r="W191" s="38">
        <v>4505</v>
      </c>
      <c r="X191" s="24"/>
      <c r="Y191" s="24"/>
      <c r="Z191" s="14"/>
    </row>
    <row r="192" spans="1:26" s="27" customFormat="1" ht="42">
      <c r="A192" s="13" t="s">
        <v>139</v>
      </c>
      <c r="B192" s="91" t="s">
        <v>384</v>
      </c>
      <c r="C192" s="13" t="s">
        <v>385</v>
      </c>
      <c r="D192" s="15" t="s">
        <v>32</v>
      </c>
      <c r="E192" s="14" t="s">
        <v>3938</v>
      </c>
      <c r="F192" s="899" t="s">
        <v>425</v>
      </c>
      <c r="G192" s="627" t="s">
        <v>426</v>
      </c>
      <c r="H192" s="681">
        <v>82534801</v>
      </c>
      <c r="I192" s="681">
        <v>82534801</v>
      </c>
      <c r="J192" s="681">
        <f t="shared" si="19"/>
        <v>49520880.600000001</v>
      </c>
      <c r="K192" s="663">
        <v>0.6</v>
      </c>
      <c r="L192" s="627" t="s">
        <v>426</v>
      </c>
      <c r="M192" s="895">
        <v>45879</v>
      </c>
      <c r="N192" s="36" t="s">
        <v>3790</v>
      </c>
      <c r="O192" s="91" t="s">
        <v>263</v>
      </c>
      <c r="P192" s="521"/>
      <c r="Q192" s="163">
        <f t="shared" si="16"/>
        <v>49520880.600000001</v>
      </c>
      <c r="R192" s="40"/>
      <c r="S192" s="14"/>
      <c r="T192" s="14"/>
      <c r="U192" s="14"/>
      <c r="V192" s="14"/>
      <c r="W192" s="38">
        <v>4516</v>
      </c>
      <c r="X192" s="24"/>
      <c r="Y192" s="24"/>
      <c r="Z192" s="14"/>
    </row>
    <row r="193" spans="1:26" s="27" customFormat="1" ht="31.5">
      <c r="A193" s="13" t="s">
        <v>139</v>
      </c>
      <c r="B193" s="91" t="s">
        <v>384</v>
      </c>
      <c r="C193" s="13" t="s">
        <v>385</v>
      </c>
      <c r="D193" s="15" t="s">
        <v>32</v>
      </c>
      <c r="E193" s="14" t="s">
        <v>3987</v>
      </c>
      <c r="F193" s="899" t="s">
        <v>2686</v>
      </c>
      <c r="G193" s="627" t="s">
        <v>3266</v>
      </c>
      <c r="H193" s="681">
        <v>91892338</v>
      </c>
      <c r="I193" s="681">
        <v>91892338</v>
      </c>
      <c r="J193" s="681">
        <f t="shared" si="19"/>
        <v>45946169</v>
      </c>
      <c r="K193" s="663">
        <v>0.5</v>
      </c>
      <c r="L193" s="627" t="s">
        <v>3266</v>
      </c>
      <c r="M193" s="894" t="s">
        <v>3442</v>
      </c>
      <c r="N193" s="36" t="s">
        <v>3791</v>
      </c>
      <c r="O193" s="91" t="s">
        <v>263</v>
      </c>
      <c r="P193" s="521"/>
      <c r="Q193" s="163">
        <f t="shared" si="16"/>
        <v>45946169</v>
      </c>
      <c r="R193" s="40"/>
      <c r="S193" s="14"/>
      <c r="T193" s="14"/>
      <c r="U193" s="14"/>
      <c r="V193" s="14"/>
      <c r="W193" s="38">
        <v>4518</v>
      </c>
      <c r="X193" s="24"/>
      <c r="Y193" s="24"/>
      <c r="Z193" s="14"/>
    </row>
    <row r="194" spans="1:26" s="27" customFormat="1" ht="42">
      <c r="A194" s="13" t="s">
        <v>139</v>
      </c>
      <c r="B194" s="91" t="s">
        <v>398</v>
      </c>
      <c r="C194" s="13" t="s">
        <v>385</v>
      </c>
      <c r="D194" s="15" t="s">
        <v>32</v>
      </c>
      <c r="E194" s="14" t="s">
        <v>3553</v>
      </c>
      <c r="F194" s="899" t="s">
        <v>3460</v>
      </c>
      <c r="G194" s="627" t="s">
        <v>3867</v>
      </c>
      <c r="H194" s="681">
        <v>135152605</v>
      </c>
      <c r="I194" s="681">
        <v>135152605</v>
      </c>
      <c r="J194" s="681">
        <f t="shared" si="19"/>
        <v>67576302.5</v>
      </c>
      <c r="K194" s="663">
        <v>0.5</v>
      </c>
      <c r="L194" s="627" t="s">
        <v>3867</v>
      </c>
      <c r="M194" s="889" t="s">
        <v>819</v>
      </c>
      <c r="N194" s="36" t="s">
        <v>3517</v>
      </c>
      <c r="O194" s="91" t="s">
        <v>263</v>
      </c>
      <c r="P194" s="521"/>
      <c r="Q194" s="163">
        <f t="shared" si="16"/>
        <v>67576302.5</v>
      </c>
      <c r="R194" s="40"/>
      <c r="S194" s="14"/>
      <c r="T194" s="14"/>
      <c r="U194" s="14"/>
      <c r="V194" s="14"/>
      <c r="W194" s="38">
        <v>4509</v>
      </c>
      <c r="X194" s="24"/>
      <c r="Y194" s="24"/>
      <c r="Z194" s="14"/>
    </row>
    <row r="195" spans="1:26" s="27" customFormat="1" ht="31.5">
      <c r="A195" s="13" t="s">
        <v>139</v>
      </c>
      <c r="B195" s="91" t="s">
        <v>384</v>
      </c>
      <c r="C195" s="13" t="s">
        <v>385</v>
      </c>
      <c r="D195" s="15" t="s">
        <v>32</v>
      </c>
      <c r="E195" s="14" t="s">
        <v>3548</v>
      </c>
      <c r="F195" s="899" t="s">
        <v>3461</v>
      </c>
      <c r="G195" s="627" t="s">
        <v>3535</v>
      </c>
      <c r="H195" s="681">
        <v>94931098</v>
      </c>
      <c r="I195" s="681">
        <v>94931098</v>
      </c>
      <c r="J195" s="681">
        <f t="shared" si="19"/>
        <v>66451768.599999994</v>
      </c>
      <c r="K195" s="663">
        <v>0.7</v>
      </c>
      <c r="L195" s="627" t="s">
        <v>3535</v>
      </c>
      <c r="M195" s="889" t="s">
        <v>819</v>
      </c>
      <c r="N195" s="36" t="s">
        <v>3518</v>
      </c>
      <c r="O195" s="91" t="s">
        <v>263</v>
      </c>
      <c r="P195" s="521"/>
      <c r="Q195" s="163">
        <f t="shared" si="16"/>
        <v>66451768.599999994</v>
      </c>
      <c r="R195" s="40"/>
      <c r="S195" s="14"/>
      <c r="T195" s="14"/>
      <c r="U195" s="14"/>
      <c r="V195" s="14"/>
      <c r="W195" s="38">
        <v>4512</v>
      </c>
      <c r="X195" s="24"/>
      <c r="Y195" s="24"/>
      <c r="Z195" s="14"/>
    </row>
    <row r="196" spans="1:26" s="27" customFormat="1" ht="52.5">
      <c r="A196" s="13" t="s">
        <v>139</v>
      </c>
      <c r="B196" s="91" t="s">
        <v>384</v>
      </c>
      <c r="C196" s="13" t="s">
        <v>385</v>
      </c>
      <c r="D196" s="15" t="s">
        <v>32</v>
      </c>
      <c r="E196" s="14" t="s">
        <v>3983</v>
      </c>
      <c r="F196" s="899" t="s">
        <v>3462</v>
      </c>
      <c r="G196" s="36" t="s">
        <v>3536</v>
      </c>
      <c r="H196" s="681">
        <v>18678195</v>
      </c>
      <c r="I196" s="681">
        <v>18678195</v>
      </c>
      <c r="J196" s="681">
        <f t="shared" si="19"/>
        <v>14942556</v>
      </c>
      <c r="K196" s="663">
        <v>0.8</v>
      </c>
      <c r="L196" s="627" t="s">
        <v>3536</v>
      </c>
      <c r="M196" s="889" t="s">
        <v>819</v>
      </c>
      <c r="N196" s="36" t="s">
        <v>3792</v>
      </c>
      <c r="O196" s="91" t="s">
        <v>263</v>
      </c>
      <c r="P196" s="521"/>
      <c r="Q196" s="163">
        <f t="shared" si="16"/>
        <v>14942556</v>
      </c>
      <c r="R196" s="40"/>
      <c r="S196" s="14"/>
      <c r="T196" s="14"/>
      <c r="U196" s="14"/>
      <c r="V196" s="14"/>
      <c r="W196" s="38">
        <v>4517</v>
      </c>
      <c r="X196" s="24"/>
      <c r="Y196" s="24"/>
      <c r="Z196" s="14"/>
    </row>
    <row r="197" spans="1:26" s="27" customFormat="1" ht="42">
      <c r="A197" s="13" t="s">
        <v>139</v>
      </c>
      <c r="B197" s="91" t="s">
        <v>384</v>
      </c>
      <c r="C197" s="13" t="s">
        <v>385</v>
      </c>
      <c r="D197" s="15" t="s">
        <v>32</v>
      </c>
      <c r="E197" s="14" t="s">
        <v>3993</v>
      </c>
      <c r="F197" s="899" t="s">
        <v>3463</v>
      </c>
      <c r="G197" s="627" t="s">
        <v>3868</v>
      </c>
      <c r="H197" s="681">
        <v>77912121</v>
      </c>
      <c r="I197" s="681">
        <v>77912121</v>
      </c>
      <c r="J197" s="681">
        <f t="shared" si="19"/>
        <v>62329696.800000004</v>
      </c>
      <c r="K197" s="663">
        <v>0.8</v>
      </c>
      <c r="L197" s="627" t="s">
        <v>3868</v>
      </c>
      <c r="M197" s="889" t="s">
        <v>819</v>
      </c>
      <c r="N197" s="36" t="s">
        <v>3793</v>
      </c>
      <c r="O197" s="91" t="s">
        <v>263</v>
      </c>
      <c r="P197" s="521"/>
      <c r="Q197" s="163">
        <f t="shared" si="16"/>
        <v>62329696.800000004</v>
      </c>
      <c r="R197" s="40"/>
      <c r="S197" s="14"/>
      <c r="T197" s="14"/>
      <c r="U197" s="14"/>
      <c r="V197" s="14"/>
      <c r="W197" s="38">
        <v>4527</v>
      </c>
      <c r="X197" s="24"/>
      <c r="Y197" s="24"/>
      <c r="Z197" s="14"/>
    </row>
    <row r="198" spans="1:26" s="27" customFormat="1" ht="31.5">
      <c r="A198" s="13" t="s">
        <v>139</v>
      </c>
      <c r="B198" s="91" t="s">
        <v>384</v>
      </c>
      <c r="C198" s="13" t="s">
        <v>385</v>
      </c>
      <c r="D198" s="15" t="s">
        <v>32</v>
      </c>
      <c r="E198" s="14" t="s">
        <v>2695</v>
      </c>
      <c r="F198" s="899" t="s">
        <v>2639</v>
      </c>
      <c r="G198" s="36" t="s">
        <v>2696</v>
      </c>
      <c r="H198" s="681">
        <v>48173377</v>
      </c>
      <c r="I198" s="681">
        <v>48173377</v>
      </c>
      <c r="J198" s="681">
        <f t="shared" si="19"/>
        <v>24086688.5</v>
      </c>
      <c r="K198" s="663">
        <v>0.5</v>
      </c>
      <c r="L198" s="627" t="s">
        <v>2696</v>
      </c>
      <c r="M198" s="894" t="s">
        <v>3443</v>
      </c>
      <c r="N198" s="36" t="s">
        <v>3794</v>
      </c>
      <c r="O198" s="91" t="s">
        <v>263</v>
      </c>
      <c r="P198" s="521"/>
      <c r="Q198" s="163">
        <f t="shared" si="16"/>
        <v>24086688.5</v>
      </c>
      <c r="R198" s="40"/>
      <c r="S198" s="14"/>
      <c r="T198" s="14"/>
      <c r="U198" s="14"/>
      <c r="V198" s="14"/>
      <c r="W198" s="38">
        <v>4525</v>
      </c>
      <c r="X198" s="24"/>
      <c r="Y198" s="24"/>
      <c r="Z198" s="14"/>
    </row>
    <row r="199" spans="1:26" s="27" customFormat="1" ht="31.5">
      <c r="A199" s="13" t="s">
        <v>139</v>
      </c>
      <c r="B199" s="91" t="s">
        <v>384</v>
      </c>
      <c r="C199" s="13" t="s">
        <v>385</v>
      </c>
      <c r="D199" s="15" t="s">
        <v>32</v>
      </c>
      <c r="E199" s="14" t="s">
        <v>3984</v>
      </c>
      <c r="F199" s="899" t="s">
        <v>3464</v>
      </c>
      <c r="G199" s="627" t="s">
        <v>3537</v>
      </c>
      <c r="H199" s="681">
        <v>48003191</v>
      </c>
      <c r="I199" s="681">
        <v>48003191</v>
      </c>
      <c r="J199" s="681">
        <f t="shared" si="19"/>
        <v>38402552.800000004</v>
      </c>
      <c r="K199" s="663">
        <v>0.8</v>
      </c>
      <c r="L199" s="627" t="s">
        <v>3537</v>
      </c>
      <c r="M199" s="889" t="s">
        <v>819</v>
      </c>
      <c r="N199" s="36" t="s">
        <v>3795</v>
      </c>
      <c r="O199" s="91" t="s">
        <v>263</v>
      </c>
      <c r="P199" s="521"/>
      <c r="Q199" s="163">
        <f t="shared" si="16"/>
        <v>38402552.800000004</v>
      </c>
      <c r="R199" s="40"/>
      <c r="S199" s="14"/>
      <c r="T199" s="14"/>
      <c r="U199" s="14"/>
      <c r="V199" s="14"/>
      <c r="W199" s="38">
        <v>4475</v>
      </c>
      <c r="X199" s="24"/>
      <c r="Y199" s="24"/>
      <c r="Z199" s="14"/>
    </row>
    <row r="200" spans="1:26" s="27" customFormat="1" ht="126">
      <c r="A200" s="13" t="s">
        <v>139</v>
      </c>
      <c r="B200" s="91" t="s">
        <v>384</v>
      </c>
      <c r="C200" s="13" t="s">
        <v>385</v>
      </c>
      <c r="D200" s="15" t="s">
        <v>32</v>
      </c>
      <c r="E200" s="14" t="s">
        <v>4288</v>
      </c>
      <c r="F200" s="899" t="s">
        <v>4197</v>
      </c>
      <c r="G200" s="36" t="s">
        <v>4289</v>
      </c>
      <c r="H200" s="681">
        <v>321077859</v>
      </c>
      <c r="I200" s="681">
        <v>321077859</v>
      </c>
      <c r="J200" s="681">
        <f t="shared" ref="J200" si="20">IF(Q200&gt;I200,I200,Q200)</f>
        <v>224754501.29999998</v>
      </c>
      <c r="K200" s="663">
        <v>0.7</v>
      </c>
      <c r="L200" s="36" t="s">
        <v>4289</v>
      </c>
      <c r="M200" s="889" t="s">
        <v>819</v>
      </c>
      <c r="N200" s="36" t="s">
        <v>4285</v>
      </c>
      <c r="O200" s="91" t="s">
        <v>263</v>
      </c>
      <c r="P200" s="521"/>
      <c r="Q200" s="163">
        <f t="shared" ref="Q200" si="21">+I200*K200</f>
        <v>224754501.29999998</v>
      </c>
      <c r="R200" s="40"/>
      <c r="S200" s="14"/>
      <c r="T200" s="14"/>
      <c r="U200" s="14"/>
      <c r="V200" s="14"/>
      <c r="W200" s="38">
        <v>4528</v>
      </c>
      <c r="X200" s="24"/>
      <c r="Y200" s="24"/>
      <c r="Z200" s="14"/>
    </row>
    <row r="201" spans="1:26" s="27" customFormat="1" ht="42">
      <c r="A201" s="13" t="s">
        <v>139</v>
      </c>
      <c r="B201" s="91" t="s">
        <v>384</v>
      </c>
      <c r="C201" s="13" t="s">
        <v>385</v>
      </c>
      <c r="D201" s="15" t="s">
        <v>32</v>
      </c>
      <c r="E201" s="14" t="s">
        <v>3940</v>
      </c>
      <c r="F201" s="900" t="s">
        <v>3465</v>
      </c>
      <c r="G201" s="19" t="s">
        <v>3538</v>
      </c>
      <c r="H201" s="681">
        <v>16705113</v>
      </c>
      <c r="I201" s="681">
        <v>16705113</v>
      </c>
      <c r="J201" s="681">
        <f t="shared" si="19"/>
        <v>11693579.1</v>
      </c>
      <c r="K201" s="663">
        <v>0.7</v>
      </c>
      <c r="L201" s="627" t="s">
        <v>3538</v>
      </c>
      <c r="M201" s="889" t="s">
        <v>819</v>
      </c>
      <c r="N201" s="36" t="s">
        <v>3519</v>
      </c>
      <c r="O201" s="91" t="s">
        <v>263</v>
      </c>
      <c r="P201" s="521"/>
      <c r="Q201" s="163">
        <f t="shared" si="16"/>
        <v>11693579.1</v>
      </c>
      <c r="R201" s="40"/>
      <c r="S201" s="14"/>
      <c r="T201" s="14"/>
      <c r="U201" s="14"/>
      <c r="V201" s="14"/>
      <c r="W201" s="38">
        <v>4529</v>
      </c>
      <c r="X201" s="24"/>
      <c r="Y201" s="24"/>
      <c r="Z201" s="14"/>
    </row>
    <row r="202" spans="1:26" s="27" customFormat="1" ht="63">
      <c r="A202" s="13" t="s">
        <v>139</v>
      </c>
      <c r="B202" s="91" t="s">
        <v>384</v>
      </c>
      <c r="C202" s="13" t="s">
        <v>385</v>
      </c>
      <c r="D202" s="15" t="s">
        <v>32</v>
      </c>
      <c r="E202" s="14" t="s">
        <v>3960</v>
      </c>
      <c r="F202" s="900" t="s">
        <v>3466</v>
      </c>
      <c r="G202" s="627" t="s">
        <v>3869</v>
      </c>
      <c r="H202" s="681">
        <v>78083075</v>
      </c>
      <c r="I202" s="681">
        <v>78083075</v>
      </c>
      <c r="J202" s="681">
        <f t="shared" si="19"/>
        <v>54658152.5</v>
      </c>
      <c r="K202" s="663">
        <v>0.7</v>
      </c>
      <c r="L202" s="627" t="s">
        <v>3869</v>
      </c>
      <c r="M202" s="889" t="s">
        <v>819</v>
      </c>
      <c r="N202" s="36" t="s">
        <v>3796</v>
      </c>
      <c r="O202" s="91" t="s">
        <v>263</v>
      </c>
      <c r="P202" s="521"/>
      <c r="Q202" s="163">
        <f t="shared" si="16"/>
        <v>54658152.5</v>
      </c>
      <c r="R202" s="40"/>
      <c r="S202" s="14"/>
      <c r="T202" s="14"/>
      <c r="U202" s="14"/>
      <c r="V202" s="14"/>
      <c r="W202" s="38">
        <v>4531</v>
      </c>
      <c r="X202" s="24"/>
      <c r="Y202" s="24"/>
      <c r="Z202" s="14"/>
    </row>
    <row r="203" spans="1:26" s="27" customFormat="1" ht="31.5">
      <c r="A203" s="13" t="s">
        <v>139</v>
      </c>
      <c r="B203" s="91" t="s">
        <v>398</v>
      </c>
      <c r="C203" s="13" t="s">
        <v>385</v>
      </c>
      <c r="D203" s="15" t="s">
        <v>32</v>
      </c>
      <c r="E203" s="14" t="s">
        <v>3551</v>
      </c>
      <c r="F203" s="899" t="s">
        <v>3467</v>
      </c>
      <c r="G203" s="627" t="s">
        <v>3539</v>
      </c>
      <c r="H203" s="681">
        <v>57928911</v>
      </c>
      <c r="I203" s="681">
        <v>57928911</v>
      </c>
      <c r="J203" s="681">
        <f t="shared" si="19"/>
        <v>28964455.5</v>
      </c>
      <c r="K203" s="663">
        <v>0.5</v>
      </c>
      <c r="L203" s="627" t="s">
        <v>3539</v>
      </c>
      <c r="M203" s="889" t="s">
        <v>819</v>
      </c>
      <c r="N203" s="36" t="s">
        <v>3791</v>
      </c>
      <c r="O203" s="91" t="s">
        <v>263</v>
      </c>
      <c r="P203" s="521"/>
      <c r="Q203" s="163">
        <f t="shared" si="16"/>
        <v>28964455.5</v>
      </c>
      <c r="R203" s="40"/>
      <c r="S203" s="14"/>
      <c r="T203" s="14"/>
      <c r="U203" s="14"/>
      <c r="V203" s="14"/>
      <c r="W203" s="38">
        <v>4535</v>
      </c>
      <c r="X203" s="24"/>
      <c r="Y203" s="24"/>
      <c r="Z203" s="14"/>
    </row>
    <row r="204" spans="1:26" s="27" customFormat="1" ht="31.5">
      <c r="A204" s="13" t="s">
        <v>139</v>
      </c>
      <c r="B204" s="91" t="s">
        <v>384</v>
      </c>
      <c r="C204" s="13" t="s">
        <v>385</v>
      </c>
      <c r="D204" s="15" t="s">
        <v>32</v>
      </c>
      <c r="E204" s="14" t="s">
        <v>3552</v>
      </c>
      <c r="F204" s="899" t="s">
        <v>3468</v>
      </c>
      <c r="G204" s="627" t="s">
        <v>3540</v>
      </c>
      <c r="H204" s="681">
        <v>42042457</v>
      </c>
      <c r="I204" s="681">
        <v>42042457</v>
      </c>
      <c r="J204" s="681">
        <f t="shared" si="19"/>
        <v>29429719.899999999</v>
      </c>
      <c r="K204" s="663">
        <v>0.7</v>
      </c>
      <c r="L204" s="627" t="s">
        <v>3540</v>
      </c>
      <c r="M204" s="889" t="s">
        <v>819</v>
      </c>
      <c r="N204" s="36" t="s">
        <v>3797</v>
      </c>
      <c r="O204" s="91" t="s">
        <v>263</v>
      </c>
      <c r="P204" s="521"/>
      <c r="Q204" s="163">
        <f t="shared" si="16"/>
        <v>29429719.899999999</v>
      </c>
      <c r="R204" s="40"/>
      <c r="S204" s="14"/>
      <c r="T204" s="14"/>
      <c r="U204" s="14"/>
      <c r="V204" s="14"/>
      <c r="W204" s="38">
        <v>4534</v>
      </c>
      <c r="X204" s="24"/>
      <c r="Y204" s="24"/>
      <c r="Z204" s="14"/>
    </row>
    <row r="205" spans="1:26" s="27" customFormat="1" ht="31.5">
      <c r="A205" s="13" t="s">
        <v>139</v>
      </c>
      <c r="B205" s="91" t="s">
        <v>384</v>
      </c>
      <c r="C205" s="13" t="s">
        <v>385</v>
      </c>
      <c r="D205" s="15" t="s">
        <v>32</v>
      </c>
      <c r="E205" s="14" t="s">
        <v>3994</v>
      </c>
      <c r="F205" s="899" t="s">
        <v>3469</v>
      </c>
      <c r="G205" s="36" t="s">
        <v>3541</v>
      </c>
      <c r="H205" s="681">
        <v>50137622</v>
      </c>
      <c r="I205" s="681">
        <v>50137622</v>
      </c>
      <c r="J205" s="681">
        <f t="shared" si="19"/>
        <v>40110097.600000001</v>
      </c>
      <c r="K205" s="663">
        <v>0.8</v>
      </c>
      <c r="L205" s="627" t="s">
        <v>3541</v>
      </c>
      <c r="M205" s="889" t="s">
        <v>819</v>
      </c>
      <c r="N205" s="36" t="s">
        <v>3798</v>
      </c>
      <c r="O205" s="91" t="s">
        <v>263</v>
      </c>
      <c r="P205" s="521"/>
      <c r="Q205" s="163">
        <f t="shared" si="16"/>
        <v>40110097.600000001</v>
      </c>
      <c r="R205" s="40"/>
      <c r="S205" s="14"/>
      <c r="T205" s="14"/>
      <c r="U205" s="14"/>
      <c r="V205" s="14"/>
      <c r="W205" s="38">
        <v>4550</v>
      </c>
      <c r="X205" s="24"/>
      <c r="Y205" s="24"/>
      <c r="Z205" s="14"/>
    </row>
    <row r="206" spans="1:26" s="27" customFormat="1" ht="31.5">
      <c r="A206" s="13" t="s">
        <v>139</v>
      </c>
      <c r="B206" s="91" t="s">
        <v>384</v>
      </c>
      <c r="C206" s="13" t="s">
        <v>385</v>
      </c>
      <c r="D206" s="15" t="s">
        <v>32</v>
      </c>
      <c r="E206" s="14" t="s">
        <v>3902</v>
      </c>
      <c r="F206" s="899" t="s">
        <v>411</v>
      </c>
      <c r="G206" s="627" t="s">
        <v>3870</v>
      </c>
      <c r="H206" s="681">
        <v>25527122</v>
      </c>
      <c r="I206" s="681">
        <v>25527122</v>
      </c>
      <c r="J206" s="681">
        <f t="shared" si="19"/>
        <v>20421697.600000001</v>
      </c>
      <c r="K206" s="663">
        <v>0.8</v>
      </c>
      <c r="L206" s="627" t="s">
        <v>3870</v>
      </c>
      <c r="M206" s="895">
        <v>45392</v>
      </c>
      <c r="N206" s="36" t="s">
        <v>3799</v>
      </c>
      <c r="O206" s="91" t="s">
        <v>263</v>
      </c>
      <c r="P206" s="521"/>
      <c r="Q206" s="163">
        <f t="shared" si="16"/>
        <v>20421697.600000001</v>
      </c>
      <c r="R206" s="40"/>
      <c r="S206" s="14"/>
      <c r="T206" s="14"/>
      <c r="U206" s="14"/>
      <c r="V206" s="14"/>
      <c r="W206" s="38">
        <v>4532</v>
      </c>
      <c r="X206" s="24"/>
      <c r="Y206" s="24"/>
      <c r="Z206" s="14"/>
    </row>
    <row r="207" spans="1:26" s="27" customFormat="1" ht="42">
      <c r="A207" s="13" t="s">
        <v>139</v>
      </c>
      <c r="B207" s="91" t="s">
        <v>384</v>
      </c>
      <c r="C207" s="13" t="s">
        <v>385</v>
      </c>
      <c r="D207" s="15" t="s">
        <v>32</v>
      </c>
      <c r="E207" s="13" t="s">
        <v>3923</v>
      </c>
      <c r="F207" s="901" t="s">
        <v>3016</v>
      </c>
      <c r="G207" s="627" t="s">
        <v>2972</v>
      </c>
      <c r="H207" s="681">
        <v>50777644</v>
      </c>
      <c r="I207" s="681">
        <v>50777644</v>
      </c>
      <c r="J207" s="681">
        <f t="shared" si="19"/>
        <v>35544350.799999997</v>
      </c>
      <c r="K207" s="663">
        <v>0.7</v>
      </c>
      <c r="L207" s="627" t="s">
        <v>2972</v>
      </c>
      <c r="M207" s="894" t="s">
        <v>3444</v>
      </c>
      <c r="N207" s="36" t="s">
        <v>3800</v>
      </c>
      <c r="O207" s="91" t="s">
        <v>263</v>
      </c>
      <c r="P207" s="521"/>
      <c r="Q207" s="163">
        <f t="shared" si="16"/>
        <v>35544350.799999997</v>
      </c>
      <c r="R207" s="40"/>
      <c r="S207" s="14"/>
      <c r="T207" s="14"/>
      <c r="U207" s="14"/>
      <c r="V207" s="14"/>
      <c r="W207" s="38">
        <v>4551</v>
      </c>
      <c r="X207" s="24"/>
      <c r="Y207" s="24"/>
      <c r="Z207" s="14"/>
    </row>
    <row r="208" spans="1:26" s="27" customFormat="1" ht="42">
      <c r="A208" s="13" t="s">
        <v>139</v>
      </c>
      <c r="B208" s="91" t="s">
        <v>384</v>
      </c>
      <c r="C208" s="13" t="s">
        <v>385</v>
      </c>
      <c r="D208" s="15" t="s">
        <v>32</v>
      </c>
      <c r="E208" s="14" t="s">
        <v>3555</v>
      </c>
      <c r="F208" s="899" t="s">
        <v>3451</v>
      </c>
      <c r="G208" s="627" t="s">
        <v>3527</v>
      </c>
      <c r="H208" s="681">
        <v>68897260</v>
      </c>
      <c r="I208" s="681">
        <v>68897260</v>
      </c>
      <c r="J208" s="681">
        <f t="shared" si="19"/>
        <v>34448630</v>
      </c>
      <c r="K208" s="663">
        <v>0.5</v>
      </c>
      <c r="L208" s="627" t="s">
        <v>3527</v>
      </c>
      <c r="M208" s="894" t="s">
        <v>3445</v>
      </c>
      <c r="N208" s="36" t="s">
        <v>3520</v>
      </c>
      <c r="O208" s="91" t="s">
        <v>263</v>
      </c>
      <c r="P208" s="521"/>
      <c r="Q208" s="163">
        <f t="shared" si="16"/>
        <v>34448630</v>
      </c>
      <c r="R208" s="40"/>
      <c r="S208" s="14"/>
      <c r="T208" s="14"/>
      <c r="U208" s="14"/>
      <c r="V208" s="14"/>
      <c r="W208" s="38">
        <v>4556</v>
      </c>
      <c r="X208" s="24"/>
      <c r="Y208" s="24"/>
      <c r="Z208" s="14"/>
    </row>
    <row r="209" spans="1:26" s="27" customFormat="1" ht="31.5">
      <c r="A209" s="13" t="s">
        <v>139</v>
      </c>
      <c r="B209" s="91" t="s">
        <v>384</v>
      </c>
      <c r="C209" s="13" t="s">
        <v>385</v>
      </c>
      <c r="D209" s="15" t="s">
        <v>32</v>
      </c>
      <c r="E209" s="14" t="s">
        <v>3554</v>
      </c>
      <c r="F209" s="899" t="s">
        <v>3471</v>
      </c>
      <c r="G209" s="627" t="s">
        <v>3543</v>
      </c>
      <c r="H209" s="681">
        <v>50730007</v>
      </c>
      <c r="I209" s="681">
        <v>50730007</v>
      </c>
      <c r="J209" s="681">
        <f t="shared" si="19"/>
        <v>25365003.5</v>
      </c>
      <c r="K209" s="663">
        <v>0.5</v>
      </c>
      <c r="L209" s="627" t="s">
        <v>3543</v>
      </c>
      <c r="M209" s="889" t="s">
        <v>819</v>
      </c>
      <c r="N209" s="36" t="s">
        <v>3521</v>
      </c>
      <c r="O209" s="91" t="s">
        <v>263</v>
      </c>
      <c r="P209" s="521"/>
      <c r="Q209" s="163">
        <f t="shared" si="16"/>
        <v>25365003.5</v>
      </c>
      <c r="R209" s="40"/>
      <c r="S209" s="14"/>
      <c r="T209" s="14"/>
      <c r="U209" s="14"/>
      <c r="V209" s="14"/>
      <c r="W209" s="38">
        <v>4545</v>
      </c>
      <c r="X209" s="24"/>
      <c r="Y209" s="24"/>
      <c r="Z209" s="14"/>
    </row>
    <row r="210" spans="1:26" s="27" customFormat="1" ht="31.5">
      <c r="A210" s="13" t="s">
        <v>139</v>
      </c>
      <c r="B210" s="91" t="s">
        <v>384</v>
      </c>
      <c r="C210" s="13" t="s">
        <v>385</v>
      </c>
      <c r="D210" s="15" t="s">
        <v>32</v>
      </c>
      <c r="E210" s="14" t="s">
        <v>3215</v>
      </c>
      <c r="F210" s="899" t="s">
        <v>3472</v>
      </c>
      <c r="G210" s="627" t="s">
        <v>3544</v>
      </c>
      <c r="H210" s="681">
        <v>84201701</v>
      </c>
      <c r="I210" s="681">
        <v>84201701</v>
      </c>
      <c r="J210" s="681">
        <f t="shared" si="19"/>
        <v>67361360.799999997</v>
      </c>
      <c r="K210" s="663">
        <v>0.8</v>
      </c>
      <c r="L210" s="627" t="s">
        <v>3544</v>
      </c>
      <c r="M210" s="889" t="s">
        <v>819</v>
      </c>
      <c r="N210" s="36" t="s">
        <v>3523</v>
      </c>
      <c r="O210" s="91" t="s">
        <v>263</v>
      </c>
      <c r="P210" s="521"/>
      <c r="Q210" s="163">
        <f t="shared" si="16"/>
        <v>67361360.799999997</v>
      </c>
      <c r="R210" s="40"/>
      <c r="S210" s="14"/>
      <c r="T210" s="14"/>
      <c r="U210" s="14"/>
      <c r="V210" s="14"/>
      <c r="W210" s="38">
        <v>4549</v>
      </c>
      <c r="X210" s="24"/>
      <c r="Y210" s="24"/>
      <c r="Z210" s="14"/>
    </row>
    <row r="211" spans="1:26" s="27" customFormat="1" ht="42">
      <c r="A211" s="13" t="s">
        <v>139</v>
      </c>
      <c r="B211" s="91" t="s">
        <v>384</v>
      </c>
      <c r="C211" s="13" t="s">
        <v>385</v>
      </c>
      <c r="D211" s="15" t="s">
        <v>32</v>
      </c>
      <c r="E211" s="14" t="s">
        <v>3945</v>
      </c>
      <c r="F211" s="899" t="s">
        <v>3473</v>
      </c>
      <c r="G211" s="627" t="s">
        <v>3545</v>
      </c>
      <c r="H211" s="681">
        <v>106136479</v>
      </c>
      <c r="I211" s="681">
        <v>106136479</v>
      </c>
      <c r="J211" s="681">
        <f t="shared" si="19"/>
        <v>74295535.299999997</v>
      </c>
      <c r="K211" s="663">
        <v>0.7</v>
      </c>
      <c r="L211" s="627" t="s">
        <v>3545</v>
      </c>
      <c r="M211" s="889" t="s">
        <v>819</v>
      </c>
      <c r="N211" s="36" t="s">
        <v>3801</v>
      </c>
      <c r="O211" s="91" t="s">
        <v>263</v>
      </c>
      <c r="P211" s="521"/>
      <c r="Q211" s="163">
        <f t="shared" si="16"/>
        <v>74295535.299999997</v>
      </c>
      <c r="R211" s="40"/>
      <c r="S211" s="14"/>
      <c r="T211" s="14"/>
      <c r="U211" s="14"/>
      <c r="V211" s="14"/>
      <c r="W211" s="38">
        <v>4562</v>
      </c>
      <c r="X211" s="24"/>
      <c r="Y211" s="24"/>
      <c r="Z211" s="14"/>
    </row>
    <row r="212" spans="1:26" s="27" customFormat="1" ht="52.5">
      <c r="A212" s="13" t="s">
        <v>139</v>
      </c>
      <c r="B212" s="15" t="s">
        <v>2638</v>
      </c>
      <c r="C212" s="13" t="s">
        <v>385</v>
      </c>
      <c r="D212" s="15" t="s">
        <v>32</v>
      </c>
      <c r="E212" s="14" t="s">
        <v>3967</v>
      </c>
      <c r="F212" s="899" t="s">
        <v>1754</v>
      </c>
      <c r="G212" s="36" t="s">
        <v>3546</v>
      </c>
      <c r="H212" s="681">
        <v>185968665</v>
      </c>
      <c r="I212" s="681">
        <v>185968665</v>
      </c>
      <c r="J212" s="681">
        <f t="shared" si="19"/>
        <v>83685899.25</v>
      </c>
      <c r="K212" s="663">
        <v>0.45</v>
      </c>
      <c r="L212" s="627" t="s">
        <v>3546</v>
      </c>
      <c r="M212" s="889" t="s">
        <v>819</v>
      </c>
      <c r="N212" s="36" t="s">
        <v>3802</v>
      </c>
      <c r="O212" s="91" t="s">
        <v>263</v>
      </c>
      <c r="P212" s="521"/>
      <c r="Q212" s="163">
        <f t="shared" si="16"/>
        <v>83685899.25</v>
      </c>
      <c r="R212" s="40"/>
      <c r="S212" s="14"/>
      <c r="T212" s="14"/>
      <c r="U212" s="14"/>
      <c r="V212" s="14"/>
      <c r="W212" s="38">
        <v>4563</v>
      </c>
      <c r="X212" s="24"/>
      <c r="Y212" s="24"/>
      <c r="Z212" s="14"/>
    </row>
    <row r="213" spans="1:26" s="27" customFormat="1" ht="31.5">
      <c r="A213" s="13" t="s">
        <v>139</v>
      </c>
      <c r="B213" s="15" t="s">
        <v>384</v>
      </c>
      <c r="C213" s="13" t="s">
        <v>385</v>
      </c>
      <c r="D213" s="15" t="s">
        <v>32</v>
      </c>
      <c r="E213" s="14" t="s">
        <v>3941</v>
      </c>
      <c r="F213" s="899" t="s">
        <v>3450</v>
      </c>
      <c r="G213" s="627" t="s">
        <v>3871</v>
      </c>
      <c r="H213" s="681">
        <v>105510287</v>
      </c>
      <c r="I213" s="681">
        <v>105510287</v>
      </c>
      <c r="J213" s="681">
        <f t="shared" si="19"/>
        <v>73857200.899999991</v>
      </c>
      <c r="K213" s="663">
        <v>0.7</v>
      </c>
      <c r="L213" s="627" t="s">
        <v>3871</v>
      </c>
      <c r="M213" s="889" t="s">
        <v>819</v>
      </c>
      <c r="N213" s="36" t="s">
        <v>3803</v>
      </c>
      <c r="O213" s="91" t="s">
        <v>263</v>
      </c>
      <c r="P213" s="521"/>
      <c r="Q213" s="163">
        <f t="shared" si="16"/>
        <v>73857200.899999991</v>
      </c>
      <c r="R213" s="40"/>
      <c r="S213" s="14"/>
      <c r="T213" s="14"/>
      <c r="U213" s="14"/>
      <c r="V213" s="14"/>
      <c r="W213" s="38">
        <v>4571</v>
      </c>
      <c r="X213" s="24"/>
      <c r="Y213" s="24"/>
      <c r="Z213" s="14"/>
    </row>
    <row r="214" spans="1:26" s="27" customFormat="1" ht="42">
      <c r="A214" s="13" t="s">
        <v>139</v>
      </c>
      <c r="B214" s="15" t="s">
        <v>384</v>
      </c>
      <c r="C214" s="13" t="s">
        <v>385</v>
      </c>
      <c r="D214" s="15" t="s">
        <v>32</v>
      </c>
      <c r="E214" s="14" t="s">
        <v>3957</v>
      </c>
      <c r="F214" s="899" t="s">
        <v>3475</v>
      </c>
      <c r="G214" s="36" t="s">
        <v>3547</v>
      </c>
      <c r="H214" s="681">
        <v>48648591</v>
      </c>
      <c r="I214" s="681">
        <v>48648591</v>
      </c>
      <c r="J214" s="681">
        <f t="shared" si="19"/>
        <v>24324295.5</v>
      </c>
      <c r="K214" s="663">
        <v>0.5</v>
      </c>
      <c r="L214" s="627" t="s">
        <v>3547</v>
      </c>
      <c r="M214" s="889" t="s">
        <v>819</v>
      </c>
      <c r="N214" s="36" t="s">
        <v>3804</v>
      </c>
      <c r="O214" s="91" t="s">
        <v>263</v>
      </c>
      <c r="P214" s="521"/>
      <c r="Q214" s="163">
        <f t="shared" si="16"/>
        <v>24324295.5</v>
      </c>
      <c r="R214" s="40"/>
      <c r="S214" s="14"/>
      <c r="T214" s="14"/>
      <c r="U214" s="14"/>
      <c r="V214" s="14"/>
      <c r="W214" s="38">
        <v>4573</v>
      </c>
      <c r="X214" s="24"/>
      <c r="Y214" s="24"/>
      <c r="Z214" s="14"/>
    </row>
    <row r="215" spans="1:26" s="27" customFormat="1" ht="42">
      <c r="A215" s="13" t="s">
        <v>139</v>
      </c>
      <c r="B215" s="15" t="s">
        <v>384</v>
      </c>
      <c r="C215" s="13" t="s">
        <v>385</v>
      </c>
      <c r="D215" s="15" t="s">
        <v>32</v>
      </c>
      <c r="E215" s="14" t="s">
        <v>3948</v>
      </c>
      <c r="F215" s="899" t="s">
        <v>401</v>
      </c>
      <c r="G215" s="627" t="s">
        <v>3872</v>
      </c>
      <c r="H215" s="681">
        <v>1158542.4351999999</v>
      </c>
      <c r="I215" s="681">
        <v>1158542.4351999999</v>
      </c>
      <c r="J215" s="681">
        <f t="shared" si="19"/>
        <v>695125.46111999999</v>
      </c>
      <c r="K215" s="663">
        <v>0.6</v>
      </c>
      <c r="L215" s="627" t="s">
        <v>3872</v>
      </c>
      <c r="M215" s="889" t="s">
        <v>3669</v>
      </c>
      <c r="N215" s="36" t="s">
        <v>3805</v>
      </c>
      <c r="O215" s="91" t="s">
        <v>263</v>
      </c>
      <c r="P215" s="521"/>
      <c r="Q215" s="163">
        <f t="shared" si="16"/>
        <v>695125.46111999999</v>
      </c>
      <c r="R215" s="40"/>
      <c r="S215" s="14"/>
      <c r="T215" s="14"/>
      <c r="U215" s="14"/>
      <c r="V215" s="14"/>
      <c r="W215" s="24">
        <v>4504</v>
      </c>
      <c r="X215" s="24"/>
      <c r="Y215" s="24"/>
      <c r="Z215" s="14"/>
    </row>
    <row r="216" spans="1:26" s="27" customFormat="1" ht="42">
      <c r="A216" s="13" t="s">
        <v>139</v>
      </c>
      <c r="B216" s="15" t="s">
        <v>2638</v>
      </c>
      <c r="C216" s="13" t="s">
        <v>385</v>
      </c>
      <c r="D216" s="15" t="s">
        <v>32</v>
      </c>
      <c r="E216" s="14" t="s">
        <v>2694</v>
      </c>
      <c r="F216" s="899" t="s">
        <v>2640</v>
      </c>
      <c r="G216" s="36" t="s">
        <v>2697</v>
      </c>
      <c r="H216" s="681">
        <v>108359268</v>
      </c>
      <c r="I216" s="681">
        <v>108359268</v>
      </c>
      <c r="J216" s="681">
        <f t="shared" si="19"/>
        <v>65015560.799999997</v>
      </c>
      <c r="K216" s="663">
        <v>0.6</v>
      </c>
      <c r="L216" s="36" t="s">
        <v>2697</v>
      </c>
      <c r="M216" s="673">
        <v>46614</v>
      </c>
      <c r="N216" s="36" t="s">
        <v>3806</v>
      </c>
      <c r="O216" s="91" t="s">
        <v>263</v>
      </c>
      <c r="P216" s="521"/>
      <c r="Q216" s="163">
        <f t="shared" si="16"/>
        <v>65015560.799999997</v>
      </c>
      <c r="R216" s="40"/>
      <c r="S216" s="14"/>
      <c r="T216" s="14"/>
      <c r="U216" s="14"/>
      <c r="V216" s="14"/>
      <c r="W216" s="38">
        <v>4581</v>
      </c>
      <c r="X216" s="24"/>
      <c r="Y216" s="24"/>
      <c r="Z216" s="14"/>
    </row>
    <row r="217" spans="1:26" s="27" customFormat="1" ht="52.5">
      <c r="A217" s="13" t="s">
        <v>139</v>
      </c>
      <c r="B217" s="15" t="s">
        <v>384</v>
      </c>
      <c r="C217" s="13" t="s">
        <v>385</v>
      </c>
      <c r="D217" s="15" t="s">
        <v>32</v>
      </c>
      <c r="E217" s="14" t="s">
        <v>3925</v>
      </c>
      <c r="F217" s="899" t="s">
        <v>3470</v>
      </c>
      <c r="G217" s="36" t="s">
        <v>3542</v>
      </c>
      <c r="H217" s="681">
        <v>112649260</v>
      </c>
      <c r="I217" s="681">
        <v>112649260</v>
      </c>
      <c r="J217" s="681">
        <f t="shared" si="19"/>
        <v>78854482</v>
      </c>
      <c r="K217" s="663">
        <v>0.7</v>
      </c>
      <c r="L217" s="627" t="s">
        <v>3542</v>
      </c>
      <c r="M217" s="896">
        <v>47011</v>
      </c>
      <c r="N217" s="36" t="s">
        <v>3807</v>
      </c>
      <c r="O217" s="91" t="s">
        <v>263</v>
      </c>
      <c r="P217" s="521"/>
      <c r="Q217" s="163">
        <f t="shared" si="16"/>
        <v>78854482</v>
      </c>
      <c r="R217" s="40"/>
      <c r="S217" s="14"/>
      <c r="T217" s="14"/>
      <c r="U217" s="14"/>
      <c r="V217" s="14"/>
      <c r="W217" s="38">
        <v>4647</v>
      </c>
      <c r="X217" s="24"/>
      <c r="Y217" s="24"/>
      <c r="Z217" s="14"/>
    </row>
    <row r="218" spans="1:26" s="27" customFormat="1" ht="52.5">
      <c r="A218" s="13" t="s">
        <v>139</v>
      </c>
      <c r="B218" s="15" t="s">
        <v>384</v>
      </c>
      <c r="C218" s="13" t="s">
        <v>385</v>
      </c>
      <c r="D218" s="15" t="s">
        <v>32</v>
      </c>
      <c r="E218" s="14" t="s">
        <v>3936</v>
      </c>
      <c r="F218" s="899" t="s">
        <v>2650</v>
      </c>
      <c r="G218" s="36" t="s">
        <v>2705</v>
      </c>
      <c r="H218" s="681">
        <v>60189733</v>
      </c>
      <c r="I218" s="681">
        <v>60189733</v>
      </c>
      <c r="J218" s="681">
        <f t="shared" si="19"/>
        <v>42132813.099999994</v>
      </c>
      <c r="K218" s="663">
        <v>0.7</v>
      </c>
      <c r="L218" s="627" t="s">
        <v>2705</v>
      </c>
      <c r="M218" s="896">
        <v>46305</v>
      </c>
      <c r="N218" s="36" t="s">
        <v>3808</v>
      </c>
      <c r="O218" s="91" t="s">
        <v>263</v>
      </c>
      <c r="P218" s="521"/>
      <c r="Q218" s="163">
        <f t="shared" si="16"/>
        <v>42132813.099999994</v>
      </c>
      <c r="R218" s="40"/>
      <c r="S218" s="14"/>
      <c r="T218" s="14"/>
      <c r="U218" s="14"/>
      <c r="V218" s="14"/>
      <c r="W218" s="38">
        <v>4594</v>
      </c>
      <c r="X218" s="24"/>
      <c r="Y218" s="24"/>
      <c r="Z218" s="14"/>
    </row>
    <row r="219" spans="1:26" s="27" customFormat="1" ht="73.5">
      <c r="A219" s="13" t="s">
        <v>139</v>
      </c>
      <c r="B219" s="15" t="s">
        <v>384</v>
      </c>
      <c r="C219" s="13" t="s">
        <v>385</v>
      </c>
      <c r="D219" s="15" t="s">
        <v>32</v>
      </c>
      <c r="E219" s="14" t="s">
        <v>2062</v>
      </c>
      <c r="F219" s="662" t="s">
        <v>3688</v>
      </c>
      <c r="G219" s="36" t="s">
        <v>3873</v>
      </c>
      <c r="H219" s="681">
        <v>48896763</v>
      </c>
      <c r="I219" s="681">
        <v>48896763</v>
      </c>
      <c r="J219" s="681">
        <f t="shared" si="19"/>
        <v>19558705.199999999</v>
      </c>
      <c r="K219" s="663">
        <v>0.4</v>
      </c>
      <c r="L219" s="36" t="s">
        <v>3873</v>
      </c>
      <c r="M219" s="673">
        <v>46310</v>
      </c>
      <c r="N219" s="36" t="s">
        <v>3809</v>
      </c>
      <c r="O219" s="91" t="s">
        <v>263</v>
      </c>
      <c r="P219" s="521"/>
      <c r="Q219" s="163">
        <f t="shared" si="16"/>
        <v>19558705.199999999</v>
      </c>
      <c r="R219" s="40"/>
      <c r="S219" s="14"/>
      <c r="T219" s="14"/>
      <c r="U219" s="14"/>
      <c r="V219" s="14"/>
      <c r="W219" s="115">
        <v>4595</v>
      </c>
      <c r="X219" s="24"/>
      <c r="Y219" s="24"/>
      <c r="Z219" s="14"/>
    </row>
    <row r="220" spans="1:26" s="27" customFormat="1" ht="31.5">
      <c r="A220" s="13" t="s">
        <v>139</v>
      </c>
      <c r="B220" s="91" t="s">
        <v>398</v>
      </c>
      <c r="C220" s="13" t="s">
        <v>385</v>
      </c>
      <c r="D220" s="15" t="s">
        <v>32</v>
      </c>
      <c r="E220" s="14" t="s">
        <v>3943</v>
      </c>
      <c r="F220" s="662" t="s">
        <v>2586</v>
      </c>
      <c r="G220" s="36" t="s">
        <v>3874</v>
      </c>
      <c r="H220" s="681">
        <v>29884727</v>
      </c>
      <c r="I220" s="681">
        <v>29884727</v>
      </c>
      <c r="J220" s="681">
        <f t="shared" si="19"/>
        <v>16436599.850000001</v>
      </c>
      <c r="K220" s="663">
        <v>0.55000000000000004</v>
      </c>
      <c r="L220" s="36" t="s">
        <v>3874</v>
      </c>
      <c r="M220" s="673">
        <v>46117</v>
      </c>
      <c r="N220" s="36" t="s">
        <v>3522</v>
      </c>
      <c r="O220" s="91" t="s">
        <v>263</v>
      </c>
      <c r="P220" s="521"/>
      <c r="Q220" s="163">
        <f t="shared" si="16"/>
        <v>16436599.850000001</v>
      </c>
      <c r="R220" s="40"/>
      <c r="S220" s="14"/>
      <c r="T220" s="14"/>
      <c r="U220" s="14"/>
      <c r="V220" s="14"/>
      <c r="W220" s="115">
        <v>4597</v>
      </c>
      <c r="X220" s="24"/>
      <c r="Y220" s="24"/>
      <c r="Z220" s="14"/>
    </row>
    <row r="221" spans="1:26" s="27" customFormat="1" ht="42">
      <c r="A221" s="13" t="s">
        <v>139</v>
      </c>
      <c r="B221" s="730" t="s">
        <v>384</v>
      </c>
      <c r="C221" s="13" t="s">
        <v>385</v>
      </c>
      <c r="D221" s="15" t="s">
        <v>32</v>
      </c>
      <c r="E221" s="13" t="s">
        <v>3964</v>
      </c>
      <c r="F221" s="662" t="s">
        <v>3689</v>
      </c>
      <c r="G221" s="36" t="s">
        <v>3875</v>
      </c>
      <c r="H221" s="681">
        <v>50945141</v>
      </c>
      <c r="I221" s="681">
        <v>50945141</v>
      </c>
      <c r="J221" s="681">
        <f t="shared" si="19"/>
        <v>35661598.699999996</v>
      </c>
      <c r="K221" s="663">
        <v>0.7</v>
      </c>
      <c r="L221" s="36" t="s">
        <v>3875</v>
      </c>
      <c r="M221" s="673">
        <v>46701</v>
      </c>
      <c r="N221" s="36" t="s">
        <v>3810</v>
      </c>
      <c r="O221" s="91" t="s">
        <v>263</v>
      </c>
      <c r="P221" s="521"/>
      <c r="Q221" s="163">
        <f t="shared" si="16"/>
        <v>35661598.699999996</v>
      </c>
      <c r="R221" s="40"/>
      <c r="S221" s="14"/>
      <c r="T221" s="14"/>
      <c r="U221" s="14"/>
      <c r="V221" s="14"/>
      <c r="W221" s="115">
        <v>4602</v>
      </c>
      <c r="X221" s="24"/>
      <c r="Y221" s="24"/>
      <c r="Z221" s="14"/>
    </row>
    <row r="222" spans="1:26" s="27" customFormat="1" ht="52.5">
      <c r="A222" s="13" t="s">
        <v>139</v>
      </c>
      <c r="B222" s="730" t="s">
        <v>384</v>
      </c>
      <c r="C222" s="13" t="s">
        <v>385</v>
      </c>
      <c r="D222" s="15" t="s">
        <v>32</v>
      </c>
      <c r="E222" s="14" t="s">
        <v>3982</v>
      </c>
      <c r="F222" s="662" t="s">
        <v>3690</v>
      </c>
      <c r="G222" s="36" t="s">
        <v>3876</v>
      </c>
      <c r="H222" s="681">
        <v>84319640</v>
      </c>
      <c r="I222" s="681">
        <v>84319640</v>
      </c>
      <c r="J222" s="681">
        <f t="shared" si="19"/>
        <v>67455712</v>
      </c>
      <c r="K222" s="663">
        <v>0.8</v>
      </c>
      <c r="L222" s="36" t="s">
        <v>3876</v>
      </c>
      <c r="M222" s="673">
        <v>46696</v>
      </c>
      <c r="N222" s="36" t="s">
        <v>3811</v>
      </c>
      <c r="O222" s="91" t="s">
        <v>263</v>
      </c>
      <c r="P222" s="521"/>
      <c r="Q222" s="163">
        <f t="shared" si="16"/>
        <v>67455712</v>
      </c>
      <c r="R222" s="40"/>
      <c r="S222" s="14"/>
      <c r="T222" s="14"/>
      <c r="U222" s="14"/>
      <c r="V222" s="14"/>
      <c r="W222" s="115">
        <v>4607</v>
      </c>
      <c r="X222" s="24"/>
      <c r="Y222" s="24"/>
      <c r="Z222" s="14"/>
    </row>
    <row r="223" spans="1:26" s="27" customFormat="1" ht="42">
      <c r="A223" s="13" t="s">
        <v>139</v>
      </c>
      <c r="B223" s="730" t="s">
        <v>384</v>
      </c>
      <c r="C223" s="13" t="s">
        <v>385</v>
      </c>
      <c r="D223" s="15" t="s">
        <v>32</v>
      </c>
      <c r="E223" s="14" t="s">
        <v>3910</v>
      </c>
      <c r="F223" s="662" t="s">
        <v>3691</v>
      </c>
      <c r="G223" s="36" t="s">
        <v>3877</v>
      </c>
      <c r="H223" s="681">
        <v>206354482</v>
      </c>
      <c r="I223" s="681">
        <v>206354482</v>
      </c>
      <c r="J223" s="681">
        <f t="shared" si="19"/>
        <v>103177241</v>
      </c>
      <c r="K223" s="663">
        <v>0.5</v>
      </c>
      <c r="L223" s="36" t="s">
        <v>3877</v>
      </c>
      <c r="M223" s="673">
        <v>46696</v>
      </c>
      <c r="N223" s="36" t="s">
        <v>3812</v>
      </c>
      <c r="O223" s="15" t="s">
        <v>263</v>
      </c>
      <c r="P223" s="521"/>
      <c r="Q223" s="163">
        <f t="shared" si="16"/>
        <v>103177241</v>
      </c>
      <c r="R223" s="40"/>
      <c r="S223" s="14"/>
      <c r="T223" s="14"/>
      <c r="U223" s="14"/>
      <c r="V223" s="14"/>
      <c r="W223" s="115">
        <v>4609</v>
      </c>
      <c r="X223" s="24"/>
      <c r="Y223" s="24"/>
      <c r="Z223" s="14"/>
    </row>
    <row r="224" spans="1:26" s="27" customFormat="1" ht="42">
      <c r="A224" s="13" t="s">
        <v>139</v>
      </c>
      <c r="B224" s="730" t="s">
        <v>384</v>
      </c>
      <c r="C224" s="13" t="s">
        <v>385</v>
      </c>
      <c r="D224" s="15" t="s">
        <v>32</v>
      </c>
      <c r="E224" s="13" t="s">
        <v>3964</v>
      </c>
      <c r="F224" s="662" t="s">
        <v>3689</v>
      </c>
      <c r="G224" s="36" t="s">
        <v>3875</v>
      </c>
      <c r="H224" s="681">
        <v>50945141</v>
      </c>
      <c r="I224" s="681">
        <v>50945141</v>
      </c>
      <c r="J224" s="681">
        <f t="shared" si="19"/>
        <v>35661598.699999996</v>
      </c>
      <c r="K224" s="663">
        <v>0.7</v>
      </c>
      <c r="L224" s="36" t="s">
        <v>3875</v>
      </c>
      <c r="M224" s="673">
        <v>46696</v>
      </c>
      <c r="N224" s="36" t="s">
        <v>3813</v>
      </c>
      <c r="O224" s="91" t="s">
        <v>263</v>
      </c>
      <c r="P224" s="521"/>
      <c r="Q224" s="163">
        <f t="shared" si="16"/>
        <v>35661598.699999996</v>
      </c>
      <c r="R224" s="40"/>
      <c r="S224" s="14"/>
      <c r="T224" s="14"/>
      <c r="U224" s="14"/>
      <c r="V224" s="14"/>
      <c r="W224" s="115">
        <v>4610</v>
      </c>
      <c r="X224" s="24"/>
      <c r="Y224" s="24"/>
      <c r="Z224" s="14"/>
    </row>
    <row r="225" spans="1:26" s="27" customFormat="1" ht="31.5">
      <c r="A225" s="13" t="s">
        <v>139</v>
      </c>
      <c r="B225" s="91" t="s">
        <v>398</v>
      </c>
      <c r="C225" s="13" t="s">
        <v>385</v>
      </c>
      <c r="D225" s="15" t="s">
        <v>32</v>
      </c>
      <c r="E225" s="13" t="s">
        <v>351</v>
      </c>
      <c r="F225" s="662" t="s">
        <v>352</v>
      </c>
      <c r="G225" s="13" t="s">
        <v>353</v>
      </c>
      <c r="H225" s="681">
        <v>83563600</v>
      </c>
      <c r="I225" s="681">
        <v>83563600</v>
      </c>
      <c r="J225" s="681">
        <f t="shared" si="19"/>
        <v>37603620</v>
      </c>
      <c r="K225" s="663">
        <v>0.45</v>
      </c>
      <c r="L225" s="13" t="s">
        <v>354</v>
      </c>
      <c r="M225" s="673">
        <v>46636</v>
      </c>
      <c r="N225" s="36" t="s">
        <v>3814</v>
      </c>
      <c r="O225" s="91" t="s">
        <v>263</v>
      </c>
      <c r="P225" s="521"/>
      <c r="Q225" s="163">
        <f t="shared" si="16"/>
        <v>37603620</v>
      </c>
      <c r="R225" s="40"/>
      <c r="S225" s="14"/>
      <c r="T225" s="14"/>
      <c r="U225" s="14"/>
      <c r="V225" s="14"/>
      <c r="W225" s="115">
        <v>4611</v>
      </c>
      <c r="X225" s="24"/>
      <c r="Y225" s="24"/>
      <c r="Z225" s="14"/>
    </row>
    <row r="226" spans="1:26" s="27" customFormat="1" ht="42">
      <c r="A226" s="13" t="s">
        <v>139</v>
      </c>
      <c r="B226" s="730" t="s">
        <v>384</v>
      </c>
      <c r="C226" s="13" t="s">
        <v>385</v>
      </c>
      <c r="D226" s="15" t="s">
        <v>32</v>
      </c>
      <c r="E226" s="14" t="s">
        <v>4007</v>
      </c>
      <c r="F226" s="662" t="s">
        <v>3692</v>
      </c>
      <c r="G226" s="36" t="s">
        <v>3878</v>
      </c>
      <c r="H226" s="681">
        <v>89943075</v>
      </c>
      <c r="I226" s="681">
        <v>89943075</v>
      </c>
      <c r="J226" s="681">
        <f t="shared" si="19"/>
        <v>62960152.499999993</v>
      </c>
      <c r="K226" s="663">
        <v>0.7</v>
      </c>
      <c r="L226" s="36" t="s">
        <v>3878</v>
      </c>
      <c r="M226" s="673">
        <v>47097</v>
      </c>
      <c r="N226" s="36" t="s">
        <v>3815</v>
      </c>
      <c r="O226" s="91" t="s">
        <v>263</v>
      </c>
      <c r="P226" s="521"/>
      <c r="Q226" s="163">
        <f t="shared" si="16"/>
        <v>62960152.499999993</v>
      </c>
      <c r="R226" s="40"/>
      <c r="S226" s="14"/>
      <c r="T226" s="14"/>
      <c r="U226" s="14"/>
      <c r="V226" s="14"/>
      <c r="W226" s="115">
        <v>4613</v>
      </c>
      <c r="X226" s="24"/>
      <c r="Y226" s="24"/>
      <c r="Z226" s="14"/>
    </row>
    <row r="227" spans="1:26" s="27" customFormat="1" ht="73.5">
      <c r="A227" s="13" t="s">
        <v>139</v>
      </c>
      <c r="B227" s="730" t="s">
        <v>384</v>
      </c>
      <c r="C227" s="13" t="s">
        <v>385</v>
      </c>
      <c r="D227" s="15" t="s">
        <v>32</v>
      </c>
      <c r="E227" s="14" t="s">
        <v>3991</v>
      </c>
      <c r="F227" s="662" t="s">
        <v>3693</v>
      </c>
      <c r="G227" s="36" t="s">
        <v>3879</v>
      </c>
      <c r="H227" s="681">
        <v>10011774</v>
      </c>
      <c r="I227" s="681">
        <v>10011774</v>
      </c>
      <c r="J227" s="681">
        <f t="shared" si="19"/>
        <v>6007064.3999999994</v>
      </c>
      <c r="K227" s="663">
        <v>0.6</v>
      </c>
      <c r="L227" s="36" t="s">
        <v>3879</v>
      </c>
      <c r="M227" s="673">
        <v>46300</v>
      </c>
      <c r="N227" s="36" t="s">
        <v>3816</v>
      </c>
      <c r="O227" s="91" t="s">
        <v>263</v>
      </c>
      <c r="P227" s="521"/>
      <c r="Q227" s="163">
        <f t="shared" si="16"/>
        <v>6007064.3999999994</v>
      </c>
      <c r="R227" s="40"/>
      <c r="S227" s="14"/>
      <c r="T227" s="14"/>
      <c r="U227" s="14"/>
      <c r="V227" s="14"/>
      <c r="W227" s="115">
        <v>4615</v>
      </c>
      <c r="X227" s="24"/>
      <c r="Y227" s="24"/>
      <c r="Z227" s="14"/>
    </row>
    <row r="228" spans="1:26" s="27" customFormat="1" ht="52.5">
      <c r="A228" s="13" t="s">
        <v>139</v>
      </c>
      <c r="B228" s="730" t="s">
        <v>384</v>
      </c>
      <c r="C228" s="13" t="s">
        <v>385</v>
      </c>
      <c r="D228" s="15" t="s">
        <v>32</v>
      </c>
      <c r="E228" s="14" t="s">
        <v>3924</v>
      </c>
      <c r="F228" s="662" t="s">
        <v>3694</v>
      </c>
      <c r="G228" s="36" t="s">
        <v>3880</v>
      </c>
      <c r="H228" s="681">
        <v>68914932</v>
      </c>
      <c r="I228" s="681">
        <v>68914932</v>
      </c>
      <c r="J228" s="681">
        <f t="shared" si="19"/>
        <v>48240452.399999999</v>
      </c>
      <c r="K228" s="663">
        <v>0.7</v>
      </c>
      <c r="L228" s="36" t="s">
        <v>3880</v>
      </c>
      <c r="M228" s="673">
        <v>47097</v>
      </c>
      <c r="N228" s="36" t="s">
        <v>3817</v>
      </c>
      <c r="O228" s="91" t="s">
        <v>263</v>
      </c>
      <c r="P228" s="521"/>
      <c r="Q228" s="163">
        <f t="shared" si="16"/>
        <v>48240452.399999999</v>
      </c>
      <c r="R228" s="40"/>
      <c r="S228" s="14"/>
      <c r="T228" s="14"/>
      <c r="U228" s="14"/>
      <c r="V228" s="14"/>
      <c r="W228" s="115">
        <v>4621</v>
      </c>
      <c r="X228" s="24"/>
      <c r="Y228" s="24"/>
      <c r="Z228" s="14"/>
    </row>
    <row r="229" spans="1:26" s="27" customFormat="1" ht="42">
      <c r="A229" s="13" t="s">
        <v>139</v>
      </c>
      <c r="B229" s="730" t="s">
        <v>384</v>
      </c>
      <c r="C229" s="13" t="s">
        <v>385</v>
      </c>
      <c r="D229" s="15" t="s">
        <v>32</v>
      </c>
      <c r="E229" s="14" t="s">
        <v>3989</v>
      </c>
      <c r="F229" s="662" t="s">
        <v>3695</v>
      </c>
      <c r="G229" s="36" t="s">
        <v>3881</v>
      </c>
      <c r="H229" s="681">
        <v>57096806</v>
      </c>
      <c r="I229" s="681">
        <v>57096806</v>
      </c>
      <c r="J229" s="681">
        <f t="shared" si="19"/>
        <v>45677444.800000004</v>
      </c>
      <c r="K229" s="663">
        <v>0.8</v>
      </c>
      <c r="L229" s="36" t="s">
        <v>3881</v>
      </c>
      <c r="M229" s="673">
        <v>46731</v>
      </c>
      <c r="N229" s="36" t="s">
        <v>3818</v>
      </c>
      <c r="O229" s="91" t="s">
        <v>263</v>
      </c>
      <c r="P229" s="521"/>
      <c r="Q229" s="163">
        <f>+I229*K229</f>
        <v>45677444.800000004</v>
      </c>
      <c r="R229" s="40"/>
      <c r="S229" s="14"/>
      <c r="T229" s="14"/>
      <c r="U229" s="14"/>
      <c r="V229" s="14"/>
      <c r="W229" s="115">
        <v>4623</v>
      </c>
      <c r="X229" s="24"/>
      <c r="Y229" s="24"/>
      <c r="Z229" s="14"/>
    </row>
    <row r="230" spans="1:26" s="27" customFormat="1" ht="31.5">
      <c r="A230" s="13" t="s">
        <v>139</v>
      </c>
      <c r="B230" s="91" t="s">
        <v>398</v>
      </c>
      <c r="C230" s="13" t="s">
        <v>385</v>
      </c>
      <c r="D230" s="15" t="s">
        <v>32</v>
      </c>
      <c r="E230" s="14" t="s">
        <v>4005</v>
      </c>
      <c r="F230" s="662" t="s">
        <v>3696</v>
      </c>
      <c r="G230" s="36" t="s">
        <v>3882</v>
      </c>
      <c r="H230" s="681">
        <v>289898105</v>
      </c>
      <c r="I230" s="681">
        <v>289898105</v>
      </c>
      <c r="J230" s="681">
        <f t="shared" si="19"/>
        <v>130454147.25</v>
      </c>
      <c r="K230" s="663">
        <v>0.45</v>
      </c>
      <c r="L230" s="36" t="s">
        <v>3882</v>
      </c>
      <c r="M230" s="673">
        <v>46696</v>
      </c>
      <c r="N230" s="36" t="s">
        <v>3819</v>
      </c>
      <c r="O230" s="91" t="s">
        <v>263</v>
      </c>
      <c r="P230" s="521"/>
      <c r="Q230" s="163">
        <f t="shared" ref="Q230:Q234" si="22">+I230*K230</f>
        <v>130454147.25</v>
      </c>
      <c r="R230" s="40"/>
      <c r="S230" s="14"/>
      <c r="T230" s="14"/>
      <c r="U230" s="14"/>
      <c r="V230" s="14"/>
      <c r="W230" s="115">
        <v>4624</v>
      </c>
      <c r="X230" s="24"/>
      <c r="Y230" s="24"/>
      <c r="Z230" s="14"/>
    </row>
    <row r="231" spans="1:26" s="27" customFormat="1" ht="63">
      <c r="A231" s="13" t="s">
        <v>139</v>
      </c>
      <c r="B231" s="730" t="s">
        <v>384</v>
      </c>
      <c r="C231" s="13" t="s">
        <v>385</v>
      </c>
      <c r="D231" s="15" t="s">
        <v>32</v>
      </c>
      <c r="E231" s="14" t="s">
        <v>3992</v>
      </c>
      <c r="F231" s="662" t="s">
        <v>3697</v>
      </c>
      <c r="G231" s="36" t="s">
        <v>3883</v>
      </c>
      <c r="H231" s="681">
        <v>17368186</v>
      </c>
      <c r="I231" s="681">
        <v>17368186</v>
      </c>
      <c r="J231" s="681">
        <f t="shared" si="19"/>
        <v>10420911.6</v>
      </c>
      <c r="K231" s="663">
        <v>0.6</v>
      </c>
      <c r="L231" s="36" t="s">
        <v>3883</v>
      </c>
      <c r="M231" s="673">
        <v>46331</v>
      </c>
      <c r="N231" s="36" t="s">
        <v>3820</v>
      </c>
      <c r="O231" s="91" t="s">
        <v>263</v>
      </c>
      <c r="P231" s="521"/>
      <c r="Q231" s="163">
        <f t="shared" si="22"/>
        <v>10420911.6</v>
      </c>
      <c r="R231" s="40"/>
      <c r="S231" s="14"/>
      <c r="T231" s="14"/>
      <c r="U231" s="14"/>
      <c r="V231" s="14"/>
      <c r="W231" s="115">
        <v>4628</v>
      </c>
      <c r="X231" s="24"/>
      <c r="Y231" s="24"/>
      <c r="Z231" s="14"/>
    </row>
    <row r="232" spans="1:26" s="27" customFormat="1" ht="73.5">
      <c r="A232" s="13" t="s">
        <v>139</v>
      </c>
      <c r="B232" s="730" t="s">
        <v>384</v>
      </c>
      <c r="C232" s="13" t="s">
        <v>385</v>
      </c>
      <c r="D232" s="15" t="s">
        <v>32</v>
      </c>
      <c r="E232" s="14" t="s">
        <v>3980</v>
      </c>
      <c r="F232" s="662" t="s">
        <v>3698</v>
      </c>
      <c r="G232" s="36" t="s">
        <v>3884</v>
      </c>
      <c r="H232" s="681">
        <v>28966184</v>
      </c>
      <c r="I232" s="681">
        <v>28966184</v>
      </c>
      <c r="J232" s="681">
        <f t="shared" si="19"/>
        <v>17379710.399999999</v>
      </c>
      <c r="K232" s="663">
        <v>0.6</v>
      </c>
      <c r="L232" s="36" t="s">
        <v>3884</v>
      </c>
      <c r="M232" s="673">
        <v>46366</v>
      </c>
      <c r="N232" s="36" t="s">
        <v>3821</v>
      </c>
      <c r="O232" s="91" t="s">
        <v>263</v>
      </c>
      <c r="P232" s="521"/>
      <c r="Q232" s="163">
        <f t="shared" si="22"/>
        <v>17379710.399999999</v>
      </c>
      <c r="R232" s="40"/>
      <c r="S232" s="14"/>
      <c r="T232" s="14"/>
      <c r="U232" s="14"/>
      <c r="V232" s="14"/>
      <c r="W232" s="115">
        <v>4635</v>
      </c>
      <c r="X232" s="24"/>
      <c r="Y232" s="24"/>
      <c r="Z232" s="14"/>
    </row>
    <row r="233" spans="1:26" s="27" customFormat="1" ht="31.5">
      <c r="A233" s="13" t="s">
        <v>139</v>
      </c>
      <c r="B233" s="730" t="s">
        <v>384</v>
      </c>
      <c r="C233" s="13" t="s">
        <v>385</v>
      </c>
      <c r="D233" s="15" t="s">
        <v>32</v>
      </c>
      <c r="E233" s="14" t="s">
        <v>3995</v>
      </c>
      <c r="F233" s="662" t="s">
        <v>3699</v>
      </c>
      <c r="G233" s="36" t="s">
        <v>3885</v>
      </c>
      <c r="H233" s="681">
        <v>57648085</v>
      </c>
      <c r="I233" s="681">
        <v>57648085</v>
      </c>
      <c r="J233" s="681">
        <f t="shared" si="19"/>
        <v>28824042.5</v>
      </c>
      <c r="K233" s="663">
        <v>0.5</v>
      </c>
      <c r="L233" s="36" t="s">
        <v>3885</v>
      </c>
      <c r="M233" s="673">
        <v>47067</v>
      </c>
      <c r="N233" s="36" t="s">
        <v>3822</v>
      </c>
      <c r="O233" s="91" t="s">
        <v>263</v>
      </c>
      <c r="P233" s="521"/>
      <c r="Q233" s="163">
        <f t="shared" si="22"/>
        <v>28824042.5</v>
      </c>
      <c r="R233" s="40"/>
      <c r="S233" s="14"/>
      <c r="T233" s="14"/>
      <c r="U233" s="14"/>
      <c r="V233" s="14"/>
      <c r="W233" s="115">
        <v>4642</v>
      </c>
      <c r="X233" s="24"/>
      <c r="Y233" s="24"/>
      <c r="Z233" s="14"/>
    </row>
    <row r="234" spans="1:26" s="27" customFormat="1" ht="42">
      <c r="A234" s="13" t="s">
        <v>139</v>
      </c>
      <c r="B234" s="730" t="s">
        <v>384</v>
      </c>
      <c r="C234" s="13" t="s">
        <v>385</v>
      </c>
      <c r="D234" s="15" t="s">
        <v>32</v>
      </c>
      <c r="E234" s="14" t="s">
        <v>3997</v>
      </c>
      <c r="F234" s="662" t="s">
        <v>3700</v>
      </c>
      <c r="G234" s="36" t="s">
        <v>3886</v>
      </c>
      <c r="H234" s="681">
        <v>67941453</v>
      </c>
      <c r="I234" s="681">
        <v>67941453</v>
      </c>
      <c r="J234" s="681">
        <f t="shared" si="19"/>
        <v>54353162.400000006</v>
      </c>
      <c r="K234" s="663">
        <v>0.8</v>
      </c>
      <c r="L234" s="36" t="s">
        <v>3886</v>
      </c>
      <c r="M234" s="673">
        <v>47128</v>
      </c>
      <c r="N234" s="36" t="s">
        <v>3823</v>
      </c>
      <c r="O234" s="91" t="s">
        <v>263</v>
      </c>
      <c r="P234" s="521"/>
      <c r="Q234" s="163">
        <f t="shared" si="22"/>
        <v>54353162.400000006</v>
      </c>
      <c r="R234" s="40"/>
      <c r="S234" s="14"/>
      <c r="T234" s="14"/>
      <c r="U234" s="14"/>
      <c r="V234" s="14"/>
      <c r="W234" s="115">
        <v>4643</v>
      </c>
      <c r="X234" s="24"/>
      <c r="Y234" s="24"/>
      <c r="Z234" s="14"/>
    </row>
    <row r="235" spans="1:26" s="27" customFormat="1" ht="31.5">
      <c r="A235" s="13" t="s">
        <v>89</v>
      </c>
      <c r="B235" s="706" t="s">
        <v>384</v>
      </c>
      <c r="C235" s="13" t="s">
        <v>3074</v>
      </c>
      <c r="D235" s="15" t="s">
        <v>32</v>
      </c>
      <c r="E235" s="14" t="s">
        <v>4344</v>
      </c>
      <c r="F235" s="781" t="s">
        <v>3101</v>
      </c>
      <c r="G235" s="36" t="s">
        <v>4345</v>
      </c>
      <c r="H235" s="981">
        <v>15107108</v>
      </c>
      <c r="I235" s="675">
        <v>8680144</v>
      </c>
      <c r="J235" s="681">
        <f t="shared" si="19"/>
        <v>3856178.4</v>
      </c>
      <c r="K235" s="723">
        <v>0.6</v>
      </c>
      <c r="L235" s="36" t="s">
        <v>4345</v>
      </c>
      <c r="M235" s="42">
        <v>45329</v>
      </c>
      <c r="N235" s="724" t="s">
        <v>3075</v>
      </c>
      <c r="O235" s="15" t="s">
        <v>1331</v>
      </c>
      <c r="P235" s="521"/>
      <c r="Q235" s="163">
        <v>3856178.4</v>
      </c>
      <c r="R235" s="40"/>
      <c r="S235" s="14"/>
      <c r="T235" s="14"/>
      <c r="U235" s="14"/>
      <c r="V235" s="14"/>
      <c r="W235" s="70">
        <v>212926</v>
      </c>
      <c r="X235" s="24"/>
      <c r="Y235" s="24"/>
      <c r="Z235" s="14"/>
    </row>
    <row r="236" spans="1:26" s="27" customFormat="1" ht="21">
      <c r="A236" s="13" t="s">
        <v>89</v>
      </c>
      <c r="B236" s="706" t="s">
        <v>384</v>
      </c>
      <c r="C236" s="13" t="s">
        <v>3074</v>
      </c>
      <c r="D236" s="15" t="s">
        <v>32</v>
      </c>
      <c r="E236" s="661" t="s">
        <v>4346</v>
      </c>
      <c r="F236" s="70" t="s">
        <v>3348</v>
      </c>
      <c r="G236" s="13" t="s">
        <v>4347</v>
      </c>
      <c r="H236" s="981">
        <v>9478209</v>
      </c>
      <c r="I236" s="675">
        <v>2368209</v>
      </c>
      <c r="J236" s="681">
        <f t="shared" si="19"/>
        <v>2368209</v>
      </c>
      <c r="K236" s="723">
        <v>0.4</v>
      </c>
      <c r="L236" s="13" t="s">
        <v>4347</v>
      </c>
      <c r="M236" s="42">
        <v>45652</v>
      </c>
      <c r="N236" s="724" t="s">
        <v>3075</v>
      </c>
      <c r="O236" s="15" t="s">
        <v>294</v>
      </c>
      <c r="P236" s="521"/>
      <c r="Q236" s="163">
        <v>2368209</v>
      </c>
      <c r="R236" s="40"/>
      <c r="S236" s="14"/>
      <c r="T236" s="14"/>
      <c r="U236" s="14"/>
      <c r="V236" s="14"/>
      <c r="W236" s="70">
        <v>225001</v>
      </c>
      <c r="X236" s="24"/>
      <c r="Y236" s="24"/>
      <c r="Z236" s="14"/>
    </row>
    <row r="237" spans="1:26" s="27" customFormat="1" ht="42">
      <c r="A237" s="13" t="s">
        <v>89</v>
      </c>
      <c r="B237" s="706" t="s">
        <v>384</v>
      </c>
      <c r="C237" s="13" t="s">
        <v>3074</v>
      </c>
      <c r="D237" s="781" t="s">
        <v>32</v>
      </c>
      <c r="E237" s="14" t="s">
        <v>4348</v>
      </c>
      <c r="F237" s="320" t="s">
        <v>3621</v>
      </c>
      <c r="G237" s="36" t="s">
        <v>4349</v>
      </c>
      <c r="H237" s="782">
        <v>20163727</v>
      </c>
      <c r="I237" s="782">
        <v>5000000</v>
      </c>
      <c r="J237" s="681">
        <f t="shared" si="19"/>
        <v>3000000</v>
      </c>
      <c r="K237" s="723">
        <v>0.6</v>
      </c>
      <c r="L237" s="36" t="s">
        <v>4349</v>
      </c>
      <c r="M237" s="167">
        <v>45656</v>
      </c>
      <c r="N237" s="724" t="s">
        <v>3075</v>
      </c>
      <c r="O237" s="627" t="s">
        <v>4350</v>
      </c>
      <c r="P237" s="521"/>
      <c r="Q237" s="163">
        <v>3000000</v>
      </c>
      <c r="R237" s="40"/>
      <c r="S237" s="14"/>
      <c r="T237" s="14"/>
      <c r="U237" s="14"/>
      <c r="V237" s="14"/>
      <c r="W237" s="14">
        <v>228418</v>
      </c>
      <c r="X237" s="24"/>
      <c r="Y237" s="24"/>
      <c r="Z237" s="14"/>
    </row>
    <row r="238" spans="1:26" s="27" customFormat="1" ht="36.75" customHeight="1">
      <c r="A238" s="13" t="s">
        <v>89</v>
      </c>
      <c r="B238" s="706" t="s">
        <v>384</v>
      </c>
      <c r="C238" s="13" t="s">
        <v>3074</v>
      </c>
      <c r="D238" s="781" t="s">
        <v>32</v>
      </c>
      <c r="E238" s="14" t="s">
        <v>3932</v>
      </c>
      <c r="F238" s="320" t="s">
        <v>4338</v>
      </c>
      <c r="G238" s="36" t="s">
        <v>4351</v>
      </c>
      <c r="H238" s="782">
        <v>10091124</v>
      </c>
      <c r="I238" s="782">
        <v>10091124</v>
      </c>
      <c r="J238" s="681">
        <f>IF(Q238&gt;I238,I238,Q238)</f>
        <v>6054674</v>
      </c>
      <c r="K238" s="723">
        <v>0.6</v>
      </c>
      <c r="L238" s="36" t="s">
        <v>4351</v>
      </c>
      <c r="M238" s="167">
        <v>45632</v>
      </c>
      <c r="N238" s="724" t="s">
        <v>3075</v>
      </c>
      <c r="O238" s="627" t="s">
        <v>82</v>
      </c>
      <c r="P238" s="521"/>
      <c r="Q238" s="163">
        <v>6054674</v>
      </c>
      <c r="R238" s="40"/>
      <c r="S238" s="14"/>
      <c r="T238" s="14"/>
      <c r="U238" s="14"/>
      <c r="V238" s="14"/>
      <c r="W238" s="14">
        <v>231431</v>
      </c>
      <c r="X238" s="24"/>
      <c r="Y238" s="24"/>
      <c r="Z238" s="14"/>
    </row>
    <row r="239" spans="1:26" s="27" customFormat="1" ht="36.75" customHeight="1">
      <c r="A239" s="13" t="s">
        <v>89</v>
      </c>
      <c r="B239" s="706" t="s">
        <v>384</v>
      </c>
      <c r="C239" s="13" t="s">
        <v>3074</v>
      </c>
      <c r="D239" s="15" t="s">
        <v>32</v>
      </c>
      <c r="E239" s="14" t="s">
        <v>4352</v>
      </c>
      <c r="F239" s="982" t="s">
        <v>3106</v>
      </c>
      <c r="G239" s="36" t="s">
        <v>4353</v>
      </c>
      <c r="H239" s="782">
        <v>42643453</v>
      </c>
      <c r="I239" s="782">
        <v>42511525</v>
      </c>
      <c r="J239" s="681">
        <f t="shared" ref="J239:J240" si="23">IF(Q239&gt;I239,I239,Q239)</f>
        <v>25506915</v>
      </c>
      <c r="K239" s="723">
        <v>0.6</v>
      </c>
      <c r="L239" s="36" t="s">
        <v>4353</v>
      </c>
      <c r="M239" s="25">
        <v>45621</v>
      </c>
      <c r="N239" s="724" t="s">
        <v>3075</v>
      </c>
      <c r="O239" s="627" t="s">
        <v>294</v>
      </c>
      <c r="P239" s="521"/>
      <c r="Q239" s="163">
        <v>25506915</v>
      </c>
      <c r="R239" s="40"/>
      <c r="S239" s="14"/>
      <c r="T239" s="14"/>
      <c r="U239" s="14"/>
      <c r="V239" s="14"/>
      <c r="W239" s="40">
        <v>209406</v>
      </c>
      <c r="X239" s="24"/>
      <c r="Y239" s="24"/>
      <c r="Z239" s="14"/>
    </row>
    <row r="240" spans="1:26" s="27" customFormat="1" ht="39" customHeight="1">
      <c r="A240" s="13" t="s">
        <v>89</v>
      </c>
      <c r="B240" s="706" t="s">
        <v>384</v>
      </c>
      <c r="C240" s="13" t="s">
        <v>3074</v>
      </c>
      <c r="D240" s="15" t="s">
        <v>32</v>
      </c>
      <c r="E240" s="14" t="s">
        <v>4354</v>
      </c>
      <c r="F240" s="983" t="s">
        <v>3364</v>
      </c>
      <c r="G240" s="627" t="s">
        <v>4355</v>
      </c>
      <c r="H240" s="782">
        <v>12500000</v>
      </c>
      <c r="I240" s="782">
        <v>8969466</v>
      </c>
      <c r="J240" s="681">
        <f t="shared" si="23"/>
        <v>3587786</v>
      </c>
      <c r="K240" s="723">
        <v>0.4</v>
      </c>
      <c r="L240" s="627" t="s">
        <v>4355</v>
      </c>
      <c r="M240" s="167">
        <v>45590</v>
      </c>
      <c r="N240" s="724" t="s">
        <v>3075</v>
      </c>
      <c r="O240" s="320" t="s">
        <v>4356</v>
      </c>
      <c r="P240" s="14"/>
      <c r="Q240" s="163">
        <v>3587786</v>
      </c>
      <c r="R240" s="40"/>
      <c r="S240" s="14"/>
      <c r="T240" s="14"/>
      <c r="U240" s="14"/>
      <c r="V240" s="14"/>
      <c r="W240" s="40">
        <v>223846</v>
      </c>
      <c r="X240" s="24"/>
      <c r="Y240" s="24"/>
      <c r="Z240" s="14"/>
    </row>
    <row r="241" spans="1:26" s="27" customFormat="1" ht="39" customHeight="1">
      <c r="A241" s="13" t="s">
        <v>89</v>
      </c>
      <c r="B241" s="706" t="s">
        <v>384</v>
      </c>
      <c r="C241" s="13" t="s">
        <v>3074</v>
      </c>
      <c r="D241" s="15" t="s">
        <v>32</v>
      </c>
      <c r="E241" s="14" t="s">
        <v>4357</v>
      </c>
      <c r="F241" s="983" t="s">
        <v>4340</v>
      </c>
      <c r="G241" s="627" t="s">
        <v>4358</v>
      </c>
      <c r="H241" s="782">
        <v>18168424</v>
      </c>
      <c r="I241" s="782">
        <v>18168424</v>
      </c>
      <c r="J241" s="681">
        <f t="shared" ref="J241:J245" si="24">IF(Q241&gt;I241,I241,Q241)</f>
        <v>7267370</v>
      </c>
      <c r="K241" s="723">
        <v>0.4</v>
      </c>
      <c r="L241" s="627" t="s">
        <v>4355</v>
      </c>
      <c r="M241" s="167">
        <v>45591</v>
      </c>
      <c r="N241" s="724" t="s">
        <v>3075</v>
      </c>
      <c r="O241" s="320" t="s">
        <v>4356</v>
      </c>
      <c r="P241" s="14"/>
      <c r="Q241" s="163">
        <v>7267370</v>
      </c>
      <c r="R241" s="40"/>
      <c r="S241" s="14"/>
      <c r="T241" s="14"/>
      <c r="U241" s="14"/>
      <c r="V241" s="14"/>
      <c r="W241" s="40">
        <v>235160</v>
      </c>
      <c r="X241" s="24"/>
      <c r="Y241" s="24"/>
      <c r="Z241" s="14"/>
    </row>
    <row r="242" spans="1:26" s="27" customFormat="1" ht="39" customHeight="1">
      <c r="A242" s="13" t="s">
        <v>89</v>
      </c>
      <c r="B242" s="706" t="s">
        <v>384</v>
      </c>
      <c r="C242" s="13" t="s">
        <v>3074</v>
      </c>
      <c r="D242" s="15" t="s">
        <v>32</v>
      </c>
      <c r="E242" s="14" t="s">
        <v>4359</v>
      </c>
      <c r="F242" s="984" t="s">
        <v>3111</v>
      </c>
      <c r="G242" s="36" t="s">
        <v>4360</v>
      </c>
      <c r="H242" s="675">
        <v>4290105</v>
      </c>
      <c r="I242" s="675">
        <v>4290105</v>
      </c>
      <c r="J242" s="681">
        <f t="shared" si="24"/>
        <v>2574063</v>
      </c>
      <c r="K242" s="723">
        <v>0.6</v>
      </c>
      <c r="L242" s="36" t="s">
        <v>4360</v>
      </c>
      <c r="M242" s="985">
        <v>45453</v>
      </c>
      <c r="N242" s="724" t="s">
        <v>3075</v>
      </c>
      <c r="O242" s="725" t="s">
        <v>82</v>
      </c>
      <c r="P242" s="521"/>
      <c r="Q242" s="163">
        <v>2574063</v>
      </c>
      <c r="R242" s="40"/>
      <c r="S242" s="14"/>
      <c r="T242" s="14"/>
      <c r="U242" s="14"/>
      <c r="V242" s="14"/>
      <c r="W242" s="986">
        <v>219114</v>
      </c>
      <c r="X242" s="24"/>
      <c r="Y242" s="24"/>
      <c r="Z242" s="14"/>
    </row>
    <row r="243" spans="1:26" s="27" customFormat="1" ht="39" customHeight="1">
      <c r="A243" s="13" t="s">
        <v>89</v>
      </c>
      <c r="B243" s="706" t="s">
        <v>384</v>
      </c>
      <c r="C243" s="13" t="s">
        <v>3074</v>
      </c>
      <c r="D243" s="15" t="s">
        <v>32</v>
      </c>
      <c r="E243" s="14" t="s">
        <v>4361</v>
      </c>
      <c r="F243" s="987" t="s">
        <v>3329</v>
      </c>
      <c r="G243" s="36" t="s">
        <v>4362</v>
      </c>
      <c r="H243" s="675">
        <v>15078645</v>
      </c>
      <c r="I243" s="675">
        <v>15078645</v>
      </c>
      <c r="J243" s="681">
        <f t="shared" si="24"/>
        <v>6031458</v>
      </c>
      <c r="K243" s="723">
        <v>0.4</v>
      </c>
      <c r="L243" s="36" t="s">
        <v>4362</v>
      </c>
      <c r="M243" s="985">
        <v>45565</v>
      </c>
      <c r="N243" s="724" t="s">
        <v>3075</v>
      </c>
      <c r="O243" s="725" t="s">
        <v>3122</v>
      </c>
      <c r="P243" s="521"/>
      <c r="Q243" s="163">
        <v>6031458</v>
      </c>
      <c r="R243" s="40"/>
      <c r="S243" s="14"/>
      <c r="T243" s="14"/>
      <c r="U243" s="14"/>
      <c r="V243" s="14"/>
      <c r="W243" s="986">
        <v>217438</v>
      </c>
      <c r="X243" s="24"/>
      <c r="Y243" s="24"/>
      <c r="Z243" s="14"/>
    </row>
    <row r="244" spans="1:26" s="27" customFormat="1" ht="39" customHeight="1">
      <c r="A244" s="13" t="s">
        <v>89</v>
      </c>
      <c r="B244" s="706" t="s">
        <v>384</v>
      </c>
      <c r="C244" s="13" t="s">
        <v>3074</v>
      </c>
      <c r="D244" s="15" t="s">
        <v>32</v>
      </c>
      <c r="E244" s="14" t="s">
        <v>3076</v>
      </c>
      <c r="F244" s="987" t="s">
        <v>242</v>
      </c>
      <c r="G244" s="13" t="s">
        <v>243</v>
      </c>
      <c r="H244" s="988">
        <v>20000000</v>
      </c>
      <c r="I244" s="675">
        <v>13871112</v>
      </c>
      <c r="J244" s="681">
        <f t="shared" si="24"/>
        <v>8322667</v>
      </c>
      <c r="K244" s="723">
        <v>0.6</v>
      </c>
      <c r="L244" s="36" t="s">
        <v>4363</v>
      </c>
      <c r="M244" s="985">
        <v>45478</v>
      </c>
      <c r="N244" s="724" t="s">
        <v>3075</v>
      </c>
      <c r="O244" s="989" t="s">
        <v>217</v>
      </c>
      <c r="P244" s="521"/>
      <c r="Q244" s="163">
        <v>8322667</v>
      </c>
      <c r="R244" s="40"/>
      <c r="S244" s="14"/>
      <c r="T244" s="14"/>
      <c r="U244" s="14"/>
      <c r="V244" s="14"/>
      <c r="W244" s="990">
        <v>218842</v>
      </c>
      <c r="X244" s="24"/>
      <c r="Y244" s="24"/>
      <c r="Z244" s="14"/>
    </row>
    <row r="245" spans="1:26" s="27" customFormat="1" ht="39" customHeight="1">
      <c r="A245" s="13" t="s">
        <v>89</v>
      </c>
      <c r="B245" s="706" t="s">
        <v>384</v>
      </c>
      <c r="C245" s="13" t="s">
        <v>3074</v>
      </c>
      <c r="D245" s="15" t="s">
        <v>32</v>
      </c>
      <c r="E245" s="14" t="s">
        <v>3076</v>
      </c>
      <c r="F245" s="781" t="s">
        <v>242</v>
      </c>
      <c r="G245" s="13" t="s">
        <v>243</v>
      </c>
      <c r="H245" s="795">
        <v>10094704</v>
      </c>
      <c r="I245" s="795">
        <v>10094704</v>
      </c>
      <c r="J245" s="681">
        <f t="shared" si="24"/>
        <v>6056822</v>
      </c>
      <c r="K245" s="723">
        <v>0.6</v>
      </c>
      <c r="L245" s="36" t="s">
        <v>4363</v>
      </c>
      <c r="M245" s="504">
        <v>45512</v>
      </c>
      <c r="N245" s="724" t="s">
        <v>3075</v>
      </c>
      <c r="O245" s="38" t="s">
        <v>217</v>
      </c>
      <c r="P245" s="521"/>
      <c r="Q245" s="163">
        <v>6056822</v>
      </c>
      <c r="R245" s="40"/>
      <c r="S245" s="14"/>
      <c r="T245" s="14"/>
      <c r="U245" s="14"/>
      <c r="V245" s="14"/>
      <c r="W245" s="991">
        <v>221514</v>
      </c>
      <c r="X245" s="24"/>
      <c r="Y245" s="24"/>
      <c r="Z245" s="14"/>
    </row>
    <row r="246" spans="1:26" s="27" customFormat="1" ht="42">
      <c r="A246" s="13" t="s">
        <v>89</v>
      </c>
      <c r="B246" s="706" t="s">
        <v>384</v>
      </c>
      <c r="C246" s="13" t="s">
        <v>3074</v>
      </c>
      <c r="D246" s="15" t="s">
        <v>32</v>
      </c>
      <c r="E246" s="661" t="s">
        <v>2092</v>
      </c>
      <c r="F246" s="613" t="s">
        <v>3607</v>
      </c>
      <c r="G246" s="90" t="s">
        <v>3636</v>
      </c>
      <c r="H246" s="782">
        <v>73184632</v>
      </c>
      <c r="I246" s="782">
        <v>73184632</v>
      </c>
      <c r="J246" s="681">
        <f t="shared" si="19"/>
        <v>43910779.199999996</v>
      </c>
      <c r="K246" s="723">
        <v>0.6</v>
      </c>
      <c r="L246" s="613" t="s">
        <v>3636</v>
      </c>
      <c r="M246" s="167">
        <v>45782</v>
      </c>
      <c r="N246" s="724" t="s">
        <v>3075</v>
      </c>
      <c r="O246" s="947" t="s">
        <v>1215</v>
      </c>
      <c r="P246" s="521"/>
      <c r="Q246" s="163">
        <f t="shared" ref="Q246:Q247" si="25">+I246*K246</f>
        <v>43910779.199999996</v>
      </c>
      <c r="R246" s="40"/>
      <c r="S246" s="14"/>
      <c r="T246" s="14"/>
      <c r="U246" s="14"/>
      <c r="V246" s="14"/>
      <c r="W246" s="40">
        <v>227105</v>
      </c>
      <c r="X246" s="24"/>
      <c r="Y246" s="24"/>
      <c r="Z246" s="14"/>
    </row>
    <row r="247" spans="1:26" s="27" customFormat="1" ht="21">
      <c r="A247" s="13" t="s">
        <v>89</v>
      </c>
      <c r="B247" s="706" t="s">
        <v>384</v>
      </c>
      <c r="C247" s="13" t="s">
        <v>3074</v>
      </c>
      <c r="D247" s="15" t="s">
        <v>32</v>
      </c>
      <c r="E247" s="661" t="s">
        <v>3887</v>
      </c>
      <c r="F247" s="90" t="s">
        <v>3649</v>
      </c>
      <c r="G247" s="90" t="s">
        <v>3888</v>
      </c>
      <c r="H247" s="745">
        <v>20152255</v>
      </c>
      <c r="I247" s="745">
        <v>5000000</v>
      </c>
      <c r="J247" s="675">
        <f t="shared" ref="J247:J286" si="26">IF(Q247&gt;I247,I247,Q247)</f>
        <v>2000000</v>
      </c>
      <c r="K247" s="723">
        <v>0.4</v>
      </c>
      <c r="L247" s="90" t="s">
        <v>3888</v>
      </c>
      <c r="M247" s="167">
        <v>45660</v>
      </c>
      <c r="N247" s="724" t="s">
        <v>3075</v>
      </c>
      <c r="O247" s="891" t="s">
        <v>87</v>
      </c>
      <c r="P247" s="521"/>
      <c r="Q247" s="163">
        <f t="shared" si="25"/>
        <v>2000000</v>
      </c>
      <c r="R247" s="40"/>
      <c r="S247" s="14"/>
      <c r="T247" s="14"/>
      <c r="U247" s="14"/>
      <c r="V247" s="14"/>
      <c r="W247" s="40">
        <v>229077</v>
      </c>
      <c r="X247" s="24"/>
      <c r="Y247" s="24"/>
      <c r="Z247" s="14"/>
    </row>
    <row r="248" spans="1:26" s="27" customFormat="1" ht="31.5">
      <c r="A248" s="13" t="s">
        <v>89</v>
      </c>
      <c r="B248" s="706" t="s">
        <v>384</v>
      </c>
      <c r="C248" s="13" t="s">
        <v>3074</v>
      </c>
      <c r="D248" s="15" t="s">
        <v>32</v>
      </c>
      <c r="E248" s="661" t="s">
        <v>3077</v>
      </c>
      <c r="F248" s="90" t="s">
        <v>3062</v>
      </c>
      <c r="G248" s="90" t="s">
        <v>3381</v>
      </c>
      <c r="H248" s="745">
        <v>27832794</v>
      </c>
      <c r="I248" s="745">
        <v>13800000</v>
      </c>
      <c r="J248" s="675">
        <f t="shared" si="26"/>
        <v>5520000</v>
      </c>
      <c r="K248" s="723">
        <v>0.4</v>
      </c>
      <c r="L248" s="90" t="s">
        <v>3381</v>
      </c>
      <c r="M248" s="167">
        <v>45721</v>
      </c>
      <c r="N248" s="724" t="s">
        <v>3075</v>
      </c>
      <c r="O248" s="891" t="s">
        <v>225</v>
      </c>
      <c r="P248" s="521"/>
      <c r="Q248" s="163">
        <f t="shared" ref="Q248" si="27">+I248*K248</f>
        <v>5520000</v>
      </c>
      <c r="R248" s="40"/>
      <c r="S248" s="14"/>
      <c r="T248" s="14"/>
      <c r="U248" s="14"/>
      <c r="V248" s="14"/>
      <c r="W248" s="40">
        <v>229674</v>
      </c>
      <c r="X248" s="24"/>
      <c r="Y248" s="24"/>
      <c r="Z248" s="14"/>
    </row>
    <row r="249" spans="1:26" s="27" customFormat="1" ht="42">
      <c r="A249" s="13" t="s">
        <v>89</v>
      </c>
      <c r="B249" s="706" t="s">
        <v>384</v>
      </c>
      <c r="C249" s="13" t="s">
        <v>3074</v>
      </c>
      <c r="D249" s="15" t="s">
        <v>32</v>
      </c>
      <c r="E249" s="661" t="s">
        <v>1503</v>
      </c>
      <c r="F249" s="90" t="s">
        <v>1504</v>
      </c>
      <c r="G249" s="90" t="s">
        <v>4135</v>
      </c>
      <c r="H249" s="675">
        <v>20000000</v>
      </c>
      <c r="I249" s="675">
        <v>20000000</v>
      </c>
      <c r="J249" s="675">
        <f t="shared" si="26"/>
        <v>8000000</v>
      </c>
      <c r="K249" s="723">
        <v>0.4</v>
      </c>
      <c r="L249" s="90" t="s">
        <v>4135</v>
      </c>
      <c r="M249" s="504">
        <v>45758</v>
      </c>
      <c r="N249" s="724" t="s">
        <v>3075</v>
      </c>
      <c r="O249" s="891" t="s">
        <v>4191</v>
      </c>
      <c r="P249" s="521"/>
      <c r="Q249" s="163">
        <f t="shared" ref="Q249:Q252" si="28">+I249*K249</f>
        <v>8000000</v>
      </c>
      <c r="R249" s="40"/>
      <c r="S249" s="14"/>
      <c r="T249" s="14"/>
      <c r="U249" s="14"/>
      <c r="V249" s="14"/>
      <c r="W249" s="40">
        <v>231502</v>
      </c>
      <c r="X249" s="24"/>
      <c r="Y249" s="24"/>
      <c r="Z249" s="14"/>
    </row>
    <row r="250" spans="1:26" s="27" customFormat="1" ht="21">
      <c r="A250" s="13" t="s">
        <v>89</v>
      </c>
      <c r="B250" s="706" t="s">
        <v>384</v>
      </c>
      <c r="C250" s="13" t="s">
        <v>3074</v>
      </c>
      <c r="D250" s="15" t="s">
        <v>32</v>
      </c>
      <c r="E250" s="661" t="s">
        <v>4164</v>
      </c>
      <c r="F250" s="90" t="s">
        <v>4073</v>
      </c>
      <c r="G250" s="90" t="s">
        <v>4136</v>
      </c>
      <c r="H250" s="675">
        <v>16000000</v>
      </c>
      <c r="I250" s="675">
        <v>16000000</v>
      </c>
      <c r="J250" s="675">
        <f t="shared" si="26"/>
        <v>6400000</v>
      </c>
      <c r="K250" s="723">
        <v>0.4</v>
      </c>
      <c r="L250" s="90" t="s">
        <v>4136</v>
      </c>
      <c r="M250" s="504">
        <v>45755</v>
      </c>
      <c r="N250" s="724" t="s">
        <v>3075</v>
      </c>
      <c r="O250" s="891" t="s">
        <v>184</v>
      </c>
      <c r="P250" s="521"/>
      <c r="Q250" s="163">
        <f t="shared" si="28"/>
        <v>6400000</v>
      </c>
      <c r="R250" s="40"/>
      <c r="S250" s="14"/>
      <c r="T250" s="14"/>
      <c r="U250" s="14"/>
      <c r="V250" s="14"/>
      <c r="W250" s="40">
        <v>231986</v>
      </c>
      <c r="X250" s="24"/>
      <c r="Y250" s="24"/>
      <c r="Z250" s="14"/>
    </row>
    <row r="251" spans="1:26" s="27" customFormat="1" ht="31.5">
      <c r="A251" s="13" t="s">
        <v>89</v>
      </c>
      <c r="B251" s="706" t="s">
        <v>384</v>
      </c>
      <c r="C251" s="13" t="s">
        <v>3074</v>
      </c>
      <c r="D251" s="15" t="s">
        <v>32</v>
      </c>
      <c r="E251" s="661" t="s">
        <v>4165</v>
      </c>
      <c r="F251" s="90" t="s">
        <v>4075</v>
      </c>
      <c r="G251" s="90" t="s">
        <v>4137</v>
      </c>
      <c r="H251" s="675">
        <v>27748575</v>
      </c>
      <c r="I251" s="675">
        <v>22000000</v>
      </c>
      <c r="J251" s="675">
        <f t="shared" si="26"/>
        <v>8800000</v>
      </c>
      <c r="K251" s="723">
        <v>0.4</v>
      </c>
      <c r="L251" s="90" t="s">
        <v>4137</v>
      </c>
      <c r="M251" s="504">
        <v>45754</v>
      </c>
      <c r="N251" s="724" t="s">
        <v>3075</v>
      </c>
      <c r="O251" s="891" t="s">
        <v>225</v>
      </c>
      <c r="P251" s="521"/>
      <c r="Q251" s="163">
        <f t="shared" si="28"/>
        <v>8800000</v>
      </c>
      <c r="R251" s="40"/>
      <c r="S251" s="14"/>
      <c r="T251" s="14"/>
      <c r="U251" s="14"/>
      <c r="V251" s="14"/>
      <c r="W251" s="40">
        <v>232467</v>
      </c>
      <c r="X251" s="24"/>
      <c r="Y251" s="24"/>
      <c r="Z251" s="14"/>
    </row>
    <row r="252" spans="1:26" s="27" customFormat="1" ht="21">
      <c r="A252" s="13" t="s">
        <v>89</v>
      </c>
      <c r="B252" s="706" t="s">
        <v>384</v>
      </c>
      <c r="C252" s="13" t="s">
        <v>3074</v>
      </c>
      <c r="D252" s="15" t="s">
        <v>32</v>
      </c>
      <c r="E252" s="661" t="s">
        <v>4166</v>
      </c>
      <c r="F252" s="90" t="s">
        <v>4078</v>
      </c>
      <c r="G252" s="90" t="s">
        <v>4138</v>
      </c>
      <c r="H252" s="675">
        <v>42600000</v>
      </c>
      <c r="I252" s="675">
        <v>42600000</v>
      </c>
      <c r="J252" s="675">
        <f t="shared" si="26"/>
        <v>17040000</v>
      </c>
      <c r="K252" s="723">
        <v>0.4</v>
      </c>
      <c r="L252" s="90" t="s">
        <v>4138</v>
      </c>
      <c r="M252" s="504">
        <v>45752</v>
      </c>
      <c r="N252" s="724" t="s">
        <v>3075</v>
      </c>
      <c r="O252" s="891" t="s">
        <v>4192</v>
      </c>
      <c r="P252" s="521"/>
      <c r="Q252" s="163">
        <f t="shared" si="28"/>
        <v>17040000</v>
      </c>
      <c r="R252" s="40"/>
      <c r="S252" s="14"/>
      <c r="T252" s="14"/>
      <c r="U252" s="14"/>
      <c r="V252" s="14"/>
      <c r="W252" s="40">
        <v>232612</v>
      </c>
      <c r="X252" s="24"/>
      <c r="Y252" s="24"/>
      <c r="Z252" s="14"/>
    </row>
    <row r="253" spans="1:26" s="27" customFormat="1" ht="21">
      <c r="A253" s="13" t="s">
        <v>89</v>
      </c>
      <c r="B253" s="706" t="s">
        <v>384</v>
      </c>
      <c r="C253" s="13" t="s">
        <v>3074</v>
      </c>
      <c r="D253" s="15" t="s">
        <v>32</v>
      </c>
      <c r="E253" s="661" t="s">
        <v>3383</v>
      </c>
      <c r="F253" s="90" t="s">
        <v>3112</v>
      </c>
      <c r="G253" s="90" t="s">
        <v>4139</v>
      </c>
      <c r="H253" s="675">
        <v>4000000</v>
      </c>
      <c r="I253" s="675">
        <v>4000000</v>
      </c>
      <c r="J253" s="675">
        <f t="shared" si="26"/>
        <v>2400000</v>
      </c>
      <c r="K253" s="723">
        <v>0.6</v>
      </c>
      <c r="L253" s="90" t="s">
        <v>4139</v>
      </c>
      <c r="M253" s="504">
        <v>45719</v>
      </c>
      <c r="N253" s="724" t="s">
        <v>3075</v>
      </c>
      <c r="O253" s="891" t="s">
        <v>294</v>
      </c>
      <c r="P253" s="521"/>
      <c r="Q253" s="163">
        <f>+I253*K253</f>
        <v>2400000</v>
      </c>
      <c r="R253" s="40"/>
      <c r="S253" s="14"/>
      <c r="T253" s="14"/>
      <c r="U253" s="14"/>
      <c r="V253" s="14"/>
      <c r="W253" s="40">
        <v>232593</v>
      </c>
      <c r="X253" s="24"/>
      <c r="Y253" s="24"/>
      <c r="Z253" s="14"/>
    </row>
    <row r="254" spans="1:26" s="27" customFormat="1" ht="42">
      <c r="A254" s="13" t="s">
        <v>89</v>
      </c>
      <c r="B254" s="706" t="s">
        <v>384</v>
      </c>
      <c r="C254" s="13" t="s">
        <v>3074</v>
      </c>
      <c r="D254" s="15" t="s">
        <v>32</v>
      </c>
      <c r="E254" s="661" t="s">
        <v>4167</v>
      </c>
      <c r="F254" s="90" t="s">
        <v>4083</v>
      </c>
      <c r="G254" s="90" t="s">
        <v>4140</v>
      </c>
      <c r="H254" s="675">
        <v>2587580</v>
      </c>
      <c r="I254" s="675">
        <v>1293790</v>
      </c>
      <c r="J254" s="675">
        <f t="shared" si="26"/>
        <v>776274</v>
      </c>
      <c r="K254" s="723">
        <v>0.6</v>
      </c>
      <c r="L254" s="90" t="s">
        <v>4140</v>
      </c>
      <c r="M254" s="504">
        <v>45715</v>
      </c>
      <c r="N254" s="724" t="s">
        <v>3075</v>
      </c>
      <c r="O254" s="891" t="s">
        <v>87</v>
      </c>
      <c r="P254" s="521"/>
      <c r="Q254" s="163">
        <f t="shared" ref="Q254" si="29">+I254*K254</f>
        <v>776274</v>
      </c>
      <c r="R254" s="40"/>
      <c r="S254" s="14"/>
      <c r="T254" s="14"/>
      <c r="U254" s="14"/>
      <c r="V254" s="14"/>
      <c r="W254" s="40">
        <v>232540</v>
      </c>
      <c r="X254" s="24"/>
      <c r="Y254" s="24"/>
      <c r="Z254" s="14"/>
    </row>
    <row r="255" spans="1:26" s="27" customFormat="1" ht="31.5">
      <c r="A255" s="13" t="s">
        <v>89</v>
      </c>
      <c r="B255" s="706" t="s">
        <v>384</v>
      </c>
      <c r="C255" s="13" t="s">
        <v>3074</v>
      </c>
      <c r="D255" s="15" t="s">
        <v>32</v>
      </c>
      <c r="E255" s="661" t="s">
        <v>2948</v>
      </c>
      <c r="F255" s="90" t="s">
        <v>2949</v>
      </c>
      <c r="G255" s="90" t="s">
        <v>3638</v>
      </c>
      <c r="H255" s="675">
        <v>20163727</v>
      </c>
      <c r="I255" s="675">
        <v>10163727</v>
      </c>
      <c r="J255" s="675">
        <f t="shared" si="26"/>
        <v>6098236.2000000002</v>
      </c>
      <c r="K255" s="723">
        <v>0.6</v>
      </c>
      <c r="L255" s="90" t="s">
        <v>3638</v>
      </c>
      <c r="M255" s="504">
        <v>45713</v>
      </c>
      <c r="N255" s="724" t="s">
        <v>3075</v>
      </c>
      <c r="O255" s="891" t="s">
        <v>1454</v>
      </c>
      <c r="P255" s="521"/>
      <c r="Q255" s="163">
        <f t="shared" ref="Q255:Q291" si="30">+I255*K255</f>
        <v>6098236.2000000002</v>
      </c>
      <c r="R255" s="40"/>
      <c r="S255" s="14"/>
      <c r="T255" s="14"/>
      <c r="U255" s="14"/>
      <c r="V255" s="14"/>
      <c r="W255" s="40">
        <v>232589</v>
      </c>
      <c r="X255" s="24"/>
      <c r="Y255" s="24"/>
      <c r="Z255" s="14"/>
    </row>
    <row r="256" spans="1:26" s="27" customFormat="1" ht="31.5">
      <c r="A256" s="13" t="s">
        <v>89</v>
      </c>
      <c r="B256" s="706" t="s">
        <v>384</v>
      </c>
      <c r="C256" s="13" t="s">
        <v>3074</v>
      </c>
      <c r="D256" s="15" t="s">
        <v>32</v>
      </c>
      <c r="E256" s="661" t="s">
        <v>4168</v>
      </c>
      <c r="F256" s="90" t="s">
        <v>4087</v>
      </c>
      <c r="G256" s="90" t="s">
        <v>4141</v>
      </c>
      <c r="H256" s="675">
        <v>5000000</v>
      </c>
      <c r="I256" s="675">
        <v>5000000</v>
      </c>
      <c r="J256" s="675">
        <f t="shared" si="26"/>
        <v>3000000</v>
      </c>
      <c r="K256" s="723">
        <v>0.6</v>
      </c>
      <c r="L256" s="90" t="s">
        <v>4141</v>
      </c>
      <c r="M256" s="504">
        <v>45656</v>
      </c>
      <c r="N256" s="724" t="s">
        <v>3075</v>
      </c>
      <c r="O256" s="891" t="s">
        <v>294</v>
      </c>
      <c r="P256" s="521"/>
      <c r="Q256" s="163">
        <f t="shared" si="30"/>
        <v>3000000</v>
      </c>
      <c r="R256" s="40"/>
      <c r="S256" s="14"/>
      <c r="T256" s="14"/>
      <c r="U256" s="14"/>
      <c r="V256" s="14"/>
      <c r="W256" s="40">
        <v>232894</v>
      </c>
      <c r="X256" s="24"/>
      <c r="Y256" s="24"/>
      <c r="Z256" s="14"/>
    </row>
    <row r="257" spans="1:26" s="27" customFormat="1" ht="21">
      <c r="A257" s="13" t="s">
        <v>89</v>
      </c>
      <c r="B257" s="706" t="s">
        <v>384</v>
      </c>
      <c r="C257" s="13" t="s">
        <v>3074</v>
      </c>
      <c r="D257" s="15" t="s">
        <v>32</v>
      </c>
      <c r="E257" s="946" t="s">
        <v>3644</v>
      </c>
      <c r="F257" s="90" t="s">
        <v>3582</v>
      </c>
      <c r="G257" s="90" t="s">
        <v>4142</v>
      </c>
      <c r="H257" s="675">
        <v>2697977</v>
      </c>
      <c r="I257" s="675">
        <v>2697977</v>
      </c>
      <c r="J257" s="675">
        <f t="shared" si="26"/>
        <v>1618786.2</v>
      </c>
      <c r="K257" s="723">
        <v>0.6</v>
      </c>
      <c r="L257" s="90" t="s">
        <v>4142</v>
      </c>
      <c r="M257" s="504">
        <v>45687</v>
      </c>
      <c r="N257" s="724" t="s">
        <v>3075</v>
      </c>
      <c r="O257" s="891" t="s">
        <v>1331</v>
      </c>
      <c r="P257" s="521"/>
      <c r="Q257" s="163">
        <f t="shared" si="30"/>
        <v>1618786.2</v>
      </c>
      <c r="R257" s="40"/>
      <c r="S257" s="14"/>
      <c r="T257" s="14"/>
      <c r="U257" s="14"/>
      <c r="V257" s="14"/>
      <c r="W257" s="40">
        <v>232417</v>
      </c>
      <c r="X257" s="24"/>
      <c r="Y257" s="24"/>
      <c r="Z257" s="14"/>
    </row>
    <row r="258" spans="1:26" s="27" customFormat="1" ht="21">
      <c r="A258" s="13" t="s">
        <v>89</v>
      </c>
      <c r="B258" s="706" t="s">
        <v>384</v>
      </c>
      <c r="C258" s="13" t="s">
        <v>3074</v>
      </c>
      <c r="D258" s="15" t="s">
        <v>32</v>
      </c>
      <c r="E258" s="661" t="s">
        <v>4169</v>
      </c>
      <c r="F258" s="90" t="s">
        <v>4091</v>
      </c>
      <c r="G258" s="90" t="s">
        <v>4143</v>
      </c>
      <c r="H258" s="675">
        <v>5000000</v>
      </c>
      <c r="I258" s="675">
        <v>5000000</v>
      </c>
      <c r="J258" s="675">
        <f t="shared" si="26"/>
        <v>3000000</v>
      </c>
      <c r="K258" s="723">
        <v>0.6</v>
      </c>
      <c r="L258" s="90" t="s">
        <v>4143</v>
      </c>
      <c r="M258" s="504">
        <v>45677</v>
      </c>
      <c r="N258" s="724" t="s">
        <v>3075</v>
      </c>
      <c r="O258" s="891" t="s">
        <v>87</v>
      </c>
      <c r="P258" s="521"/>
      <c r="Q258" s="163">
        <f t="shared" si="30"/>
        <v>3000000</v>
      </c>
      <c r="R258" s="40"/>
      <c r="S258" s="14"/>
      <c r="T258" s="14"/>
      <c r="U258" s="14"/>
      <c r="V258" s="14"/>
      <c r="W258" s="40">
        <v>232536</v>
      </c>
      <c r="X258" s="24"/>
      <c r="Y258" s="24"/>
      <c r="Z258" s="14"/>
    </row>
    <row r="259" spans="1:26" s="27" customFormat="1" ht="42">
      <c r="A259" s="13" t="s">
        <v>89</v>
      </c>
      <c r="B259" s="706" t="s">
        <v>384</v>
      </c>
      <c r="C259" s="13" t="s">
        <v>3074</v>
      </c>
      <c r="D259" s="15" t="s">
        <v>32</v>
      </c>
      <c r="E259" s="661" t="s">
        <v>4170</v>
      </c>
      <c r="F259" s="90" t="s">
        <v>4094</v>
      </c>
      <c r="G259" s="90" t="s">
        <v>4144</v>
      </c>
      <c r="H259" s="675">
        <v>1075278</v>
      </c>
      <c r="I259" s="675">
        <v>1075278</v>
      </c>
      <c r="J259" s="675">
        <f t="shared" si="26"/>
        <v>645166.79999999993</v>
      </c>
      <c r="K259" s="723">
        <v>0.6</v>
      </c>
      <c r="L259" s="90" t="s">
        <v>4144</v>
      </c>
      <c r="M259" s="504">
        <v>45670</v>
      </c>
      <c r="N259" s="724" t="s">
        <v>3075</v>
      </c>
      <c r="O259" s="891" t="s">
        <v>4191</v>
      </c>
      <c r="P259" s="521"/>
      <c r="Q259" s="163">
        <f t="shared" si="30"/>
        <v>645166.79999999993</v>
      </c>
      <c r="R259" s="40"/>
      <c r="S259" s="14"/>
      <c r="T259" s="14"/>
      <c r="U259" s="14"/>
      <c r="V259" s="14"/>
      <c r="W259" s="40">
        <v>231500</v>
      </c>
      <c r="X259" s="24"/>
      <c r="Y259" s="24"/>
      <c r="Z259" s="14"/>
    </row>
    <row r="260" spans="1:26" s="27" customFormat="1" ht="31.5">
      <c r="A260" s="13" t="s">
        <v>89</v>
      </c>
      <c r="B260" s="706" t="s">
        <v>384</v>
      </c>
      <c r="C260" s="13" t="s">
        <v>3074</v>
      </c>
      <c r="D260" s="15" t="s">
        <v>32</v>
      </c>
      <c r="E260" s="661" t="s">
        <v>4171</v>
      </c>
      <c r="F260" s="90" t="s">
        <v>4096</v>
      </c>
      <c r="G260" s="90" t="s">
        <v>4145</v>
      </c>
      <c r="H260" s="675">
        <v>1300000</v>
      </c>
      <c r="I260" s="675">
        <v>1300000</v>
      </c>
      <c r="J260" s="675">
        <f t="shared" si="26"/>
        <v>780000</v>
      </c>
      <c r="K260" s="723">
        <v>0.6</v>
      </c>
      <c r="L260" s="90" t="s">
        <v>4145</v>
      </c>
      <c r="M260" s="504">
        <v>45666</v>
      </c>
      <c r="N260" s="724" t="s">
        <v>3075</v>
      </c>
      <c r="O260" s="891" t="s">
        <v>4193</v>
      </c>
      <c r="P260" s="521"/>
      <c r="Q260" s="163">
        <f t="shared" si="30"/>
        <v>780000</v>
      </c>
      <c r="R260" s="40"/>
      <c r="S260" s="14"/>
      <c r="T260" s="14"/>
      <c r="U260" s="14"/>
      <c r="V260" s="14"/>
      <c r="W260" s="40">
        <v>231683</v>
      </c>
      <c r="X260" s="24"/>
      <c r="Y260" s="24"/>
      <c r="Z260" s="14"/>
    </row>
    <row r="261" spans="1:26" s="27" customFormat="1" ht="21">
      <c r="A261" s="13" t="s">
        <v>89</v>
      </c>
      <c r="B261" s="706" t="s">
        <v>384</v>
      </c>
      <c r="C261" s="13" t="s">
        <v>3074</v>
      </c>
      <c r="D261" s="781" t="s">
        <v>32</v>
      </c>
      <c r="E261" s="661" t="s">
        <v>4172</v>
      </c>
      <c r="F261" s="90" t="s">
        <v>4098</v>
      </c>
      <c r="G261" s="90" t="s">
        <v>4146</v>
      </c>
      <c r="H261" s="675">
        <v>31227193</v>
      </c>
      <c r="I261" s="675">
        <v>31227193</v>
      </c>
      <c r="J261" s="675">
        <f t="shared" si="26"/>
        <v>12490877.200000001</v>
      </c>
      <c r="K261" s="723">
        <v>0.4</v>
      </c>
      <c r="L261" s="90" t="s">
        <v>4146</v>
      </c>
      <c r="M261" s="504">
        <v>45663</v>
      </c>
      <c r="N261" s="724" t="s">
        <v>3075</v>
      </c>
      <c r="O261" s="891" t="s">
        <v>4193</v>
      </c>
      <c r="P261" s="521"/>
      <c r="Q261" s="163">
        <f t="shared" si="30"/>
        <v>12490877.200000001</v>
      </c>
      <c r="R261" s="40"/>
      <c r="S261" s="14"/>
      <c r="T261" s="14"/>
      <c r="U261" s="14"/>
      <c r="V261" s="14"/>
      <c r="W261" s="40">
        <v>231292</v>
      </c>
      <c r="X261" s="24"/>
      <c r="Y261" s="24"/>
      <c r="Z261" s="14"/>
    </row>
    <row r="262" spans="1:26" s="27" customFormat="1" ht="63">
      <c r="A262" s="13" t="s">
        <v>89</v>
      </c>
      <c r="B262" s="706" t="s">
        <v>384</v>
      </c>
      <c r="C262" s="13" t="s">
        <v>3074</v>
      </c>
      <c r="D262" s="781" t="s">
        <v>32</v>
      </c>
      <c r="E262" s="661" t="s">
        <v>3643</v>
      </c>
      <c r="F262" s="90" t="s">
        <v>3248</v>
      </c>
      <c r="G262" s="90" t="s">
        <v>4147</v>
      </c>
      <c r="H262" s="675">
        <v>15111741</v>
      </c>
      <c r="I262" s="675">
        <v>15111741</v>
      </c>
      <c r="J262" s="675">
        <f t="shared" si="26"/>
        <v>6044696.4000000004</v>
      </c>
      <c r="K262" s="723">
        <v>0.4</v>
      </c>
      <c r="L262" s="90" t="s">
        <v>4147</v>
      </c>
      <c r="M262" s="504">
        <v>45660</v>
      </c>
      <c r="N262" s="724" t="s">
        <v>3075</v>
      </c>
      <c r="O262" s="891" t="s">
        <v>87</v>
      </c>
      <c r="P262" s="521"/>
      <c r="Q262" s="163">
        <f t="shared" si="30"/>
        <v>6044696.4000000004</v>
      </c>
      <c r="R262" s="40"/>
      <c r="S262" s="14"/>
      <c r="T262" s="14"/>
      <c r="U262" s="14"/>
      <c r="V262" s="14"/>
      <c r="W262" s="40">
        <v>231869</v>
      </c>
      <c r="X262" s="24"/>
      <c r="Y262" s="24"/>
      <c r="Z262" s="14"/>
    </row>
    <row r="263" spans="1:26" s="27" customFormat="1" ht="21">
      <c r="A263" s="13" t="s">
        <v>89</v>
      </c>
      <c r="B263" s="706" t="s">
        <v>384</v>
      </c>
      <c r="C263" s="13" t="s">
        <v>3074</v>
      </c>
      <c r="D263" s="781" t="s">
        <v>32</v>
      </c>
      <c r="E263" s="661" t="s">
        <v>4173</v>
      </c>
      <c r="F263" s="90" t="s">
        <v>4059</v>
      </c>
      <c r="G263" s="90" t="s">
        <v>4148</v>
      </c>
      <c r="H263" s="675">
        <v>67000000</v>
      </c>
      <c r="I263" s="675">
        <v>67000000</v>
      </c>
      <c r="J263" s="675">
        <f t="shared" si="26"/>
        <v>40200000</v>
      </c>
      <c r="K263" s="723">
        <v>0.6</v>
      </c>
      <c r="L263" s="90" t="s">
        <v>4148</v>
      </c>
      <c r="M263" s="504">
        <v>45761</v>
      </c>
      <c r="N263" s="724" t="s">
        <v>3075</v>
      </c>
      <c r="O263" s="891" t="s">
        <v>184</v>
      </c>
      <c r="P263" s="521"/>
      <c r="Q263" s="163">
        <f t="shared" si="30"/>
        <v>40200000</v>
      </c>
      <c r="R263" s="40"/>
      <c r="S263" s="14"/>
      <c r="T263" s="14"/>
      <c r="U263" s="14"/>
      <c r="V263" s="14"/>
      <c r="W263" s="40">
        <v>233147</v>
      </c>
      <c r="X263" s="24"/>
      <c r="Y263" s="24"/>
      <c r="Z263" s="14"/>
    </row>
    <row r="264" spans="1:26" s="27" customFormat="1" ht="31.5">
      <c r="A264" s="13" t="s">
        <v>89</v>
      </c>
      <c r="B264" s="706" t="s">
        <v>384</v>
      </c>
      <c r="C264" s="13" t="s">
        <v>3074</v>
      </c>
      <c r="D264" s="781" t="s">
        <v>32</v>
      </c>
      <c r="E264" s="946" t="s">
        <v>3890</v>
      </c>
      <c r="F264" s="90" t="s">
        <v>3658</v>
      </c>
      <c r="G264" s="90" t="s">
        <v>4149</v>
      </c>
      <c r="H264" s="675">
        <v>7112647</v>
      </c>
      <c r="I264" s="675">
        <v>7112647</v>
      </c>
      <c r="J264" s="675">
        <f t="shared" si="26"/>
        <v>4267588.2</v>
      </c>
      <c r="K264" s="723">
        <v>0.6</v>
      </c>
      <c r="L264" s="90" t="s">
        <v>4149</v>
      </c>
      <c r="M264" s="504">
        <v>45670</v>
      </c>
      <c r="N264" s="724" t="s">
        <v>3075</v>
      </c>
      <c r="O264" s="891" t="s">
        <v>294</v>
      </c>
      <c r="P264" s="521"/>
      <c r="Q264" s="163">
        <f t="shared" si="30"/>
        <v>4267588.2</v>
      </c>
      <c r="R264" s="40"/>
      <c r="S264" s="14"/>
      <c r="T264" s="14"/>
      <c r="U264" s="14"/>
      <c r="V264" s="14"/>
      <c r="W264" s="40">
        <v>233914</v>
      </c>
      <c r="X264" s="24"/>
      <c r="Y264" s="24"/>
      <c r="Z264" s="14"/>
    </row>
    <row r="265" spans="1:26" s="27" customFormat="1" ht="21">
      <c r="A265" s="13" t="s">
        <v>89</v>
      </c>
      <c r="B265" s="706" t="s">
        <v>384</v>
      </c>
      <c r="C265" s="13" t="s">
        <v>3074</v>
      </c>
      <c r="D265" s="781" t="s">
        <v>32</v>
      </c>
      <c r="E265" s="661" t="s">
        <v>3382</v>
      </c>
      <c r="F265" s="90" t="s">
        <v>3110</v>
      </c>
      <c r="G265" s="90" t="s">
        <v>3121</v>
      </c>
      <c r="H265" s="675">
        <v>20000000</v>
      </c>
      <c r="I265" s="675">
        <v>20000000</v>
      </c>
      <c r="J265" s="675">
        <f t="shared" si="26"/>
        <v>8000000</v>
      </c>
      <c r="K265" s="723">
        <v>0.4</v>
      </c>
      <c r="L265" s="90" t="s">
        <v>3121</v>
      </c>
      <c r="M265" s="504">
        <v>45701</v>
      </c>
      <c r="N265" s="724" t="s">
        <v>3075</v>
      </c>
      <c r="O265" s="891" t="s">
        <v>294</v>
      </c>
      <c r="P265" s="521"/>
      <c r="Q265" s="163">
        <f t="shared" si="30"/>
        <v>8000000</v>
      </c>
      <c r="R265" s="40"/>
      <c r="S265" s="14"/>
      <c r="T265" s="14"/>
      <c r="U265" s="14"/>
      <c r="V265" s="14"/>
      <c r="W265" s="40">
        <v>233871</v>
      </c>
      <c r="X265" s="24"/>
      <c r="Y265" s="24"/>
      <c r="Z265" s="14"/>
    </row>
    <row r="266" spans="1:26" s="27" customFormat="1" ht="31.5">
      <c r="A266" s="13" t="s">
        <v>89</v>
      </c>
      <c r="B266" s="706" t="s">
        <v>384</v>
      </c>
      <c r="C266" s="13" t="s">
        <v>3074</v>
      </c>
      <c r="D266" s="781" t="s">
        <v>32</v>
      </c>
      <c r="E266" s="661" t="s">
        <v>239</v>
      </c>
      <c r="F266" s="90" t="s">
        <v>4117</v>
      </c>
      <c r="G266" s="90" t="s">
        <v>4150</v>
      </c>
      <c r="H266" s="675">
        <v>50000000</v>
      </c>
      <c r="I266" s="675">
        <v>50000000</v>
      </c>
      <c r="J266" s="675">
        <f t="shared" si="26"/>
        <v>30000000</v>
      </c>
      <c r="K266" s="723">
        <v>0.6</v>
      </c>
      <c r="L266" s="90" t="s">
        <v>4150</v>
      </c>
      <c r="M266" s="504">
        <v>45698</v>
      </c>
      <c r="N266" s="724" t="s">
        <v>3075</v>
      </c>
      <c r="O266" s="891" t="s">
        <v>217</v>
      </c>
      <c r="P266" s="521"/>
      <c r="Q266" s="163">
        <f t="shared" si="30"/>
        <v>30000000</v>
      </c>
      <c r="R266" s="40"/>
      <c r="S266" s="14"/>
      <c r="T266" s="14"/>
      <c r="U266" s="14"/>
      <c r="V266" s="14"/>
      <c r="W266" s="40">
        <v>234018</v>
      </c>
      <c r="X266" s="24"/>
      <c r="Y266" s="24"/>
      <c r="Z266" s="14"/>
    </row>
    <row r="267" spans="1:26" s="27" customFormat="1" ht="42">
      <c r="A267" s="13" t="s">
        <v>89</v>
      </c>
      <c r="B267" s="706" t="s">
        <v>384</v>
      </c>
      <c r="C267" s="13" t="s">
        <v>3074</v>
      </c>
      <c r="D267" s="781" t="s">
        <v>32</v>
      </c>
      <c r="E267" s="661" t="s">
        <v>3120</v>
      </c>
      <c r="F267" s="90" t="s">
        <v>4103</v>
      </c>
      <c r="G267" s="90" t="s">
        <v>4151</v>
      </c>
      <c r="H267" s="675">
        <v>54644296</v>
      </c>
      <c r="I267" s="675">
        <v>54644296</v>
      </c>
      <c r="J267" s="675">
        <f t="shared" si="26"/>
        <v>32786577.599999998</v>
      </c>
      <c r="K267" s="723">
        <v>0.6</v>
      </c>
      <c r="L267" s="90" t="s">
        <v>4151</v>
      </c>
      <c r="M267" s="504">
        <v>45978</v>
      </c>
      <c r="N267" s="724" t="s">
        <v>3075</v>
      </c>
      <c r="O267" s="891" t="s">
        <v>3122</v>
      </c>
      <c r="P267" s="521"/>
      <c r="Q267" s="163">
        <f t="shared" si="30"/>
        <v>32786577.599999998</v>
      </c>
      <c r="R267" s="40"/>
      <c r="S267" s="14"/>
      <c r="T267" s="14"/>
      <c r="U267" s="14"/>
      <c r="V267" s="14"/>
      <c r="W267" s="40">
        <v>234784</v>
      </c>
      <c r="X267" s="24"/>
      <c r="Y267" s="24"/>
      <c r="Z267" s="14"/>
    </row>
    <row r="268" spans="1:26" s="27" customFormat="1" ht="31.5">
      <c r="A268" s="13" t="s">
        <v>89</v>
      </c>
      <c r="B268" s="706" t="s">
        <v>384</v>
      </c>
      <c r="C268" s="13" t="s">
        <v>3074</v>
      </c>
      <c r="D268" s="781" t="s">
        <v>32</v>
      </c>
      <c r="E268" s="661" t="s">
        <v>4174</v>
      </c>
      <c r="F268" s="90" t="s">
        <v>4106</v>
      </c>
      <c r="G268" s="90" t="s">
        <v>4152</v>
      </c>
      <c r="H268" s="675">
        <v>16449627</v>
      </c>
      <c r="I268" s="675">
        <v>16449627</v>
      </c>
      <c r="J268" s="675">
        <f t="shared" si="26"/>
        <v>6579850.8000000007</v>
      </c>
      <c r="K268" s="723">
        <v>0.4</v>
      </c>
      <c r="L268" s="90" t="s">
        <v>4152</v>
      </c>
      <c r="M268" s="504">
        <v>45754</v>
      </c>
      <c r="N268" s="724" t="s">
        <v>3075</v>
      </c>
      <c r="O268" s="891" t="s">
        <v>225</v>
      </c>
      <c r="P268" s="521"/>
      <c r="Q268" s="163">
        <f t="shared" si="30"/>
        <v>6579850.8000000007</v>
      </c>
      <c r="R268" s="40"/>
      <c r="S268" s="14"/>
      <c r="T268" s="14"/>
      <c r="U268" s="14"/>
      <c r="V268" s="14"/>
      <c r="W268" s="40">
        <v>235028</v>
      </c>
      <c r="X268" s="24"/>
      <c r="Y268" s="24"/>
      <c r="Z268" s="14"/>
    </row>
    <row r="269" spans="1:26" s="27" customFormat="1" ht="31.5">
      <c r="A269" s="13" t="s">
        <v>89</v>
      </c>
      <c r="B269" s="706" t="s">
        <v>384</v>
      </c>
      <c r="C269" s="13" t="s">
        <v>3074</v>
      </c>
      <c r="D269" s="781" t="s">
        <v>32</v>
      </c>
      <c r="E269" s="661" t="s">
        <v>3384</v>
      </c>
      <c r="F269" s="90" t="s">
        <v>3353</v>
      </c>
      <c r="G269" s="90" t="s">
        <v>4153</v>
      </c>
      <c r="H269" s="675">
        <v>10135139</v>
      </c>
      <c r="I269" s="675">
        <v>10135139</v>
      </c>
      <c r="J269" s="675">
        <f t="shared" si="26"/>
        <v>6081083.3999999994</v>
      </c>
      <c r="K269" s="723">
        <v>0.6</v>
      </c>
      <c r="L269" s="90" t="s">
        <v>4153</v>
      </c>
      <c r="M269" s="504">
        <v>45685</v>
      </c>
      <c r="N269" s="724" t="s">
        <v>3075</v>
      </c>
      <c r="O269" s="891" t="s">
        <v>217</v>
      </c>
      <c r="P269" s="521"/>
      <c r="Q269" s="163">
        <f t="shared" si="30"/>
        <v>6081083.3999999994</v>
      </c>
      <c r="R269" s="40"/>
      <c r="S269" s="14"/>
      <c r="T269" s="14"/>
      <c r="U269" s="14"/>
      <c r="V269" s="14"/>
      <c r="W269" s="40">
        <v>235111</v>
      </c>
      <c r="X269" s="24"/>
      <c r="Y269" s="24"/>
      <c r="Z269" s="14"/>
    </row>
    <row r="270" spans="1:26" s="27" customFormat="1" ht="21">
      <c r="A270" s="13" t="s">
        <v>89</v>
      </c>
      <c r="B270" s="706" t="s">
        <v>384</v>
      </c>
      <c r="C270" s="13" t="s">
        <v>3074</v>
      </c>
      <c r="D270" s="781" t="s">
        <v>32</v>
      </c>
      <c r="E270" s="661" t="s">
        <v>4175</v>
      </c>
      <c r="F270" s="90" t="s">
        <v>3631</v>
      </c>
      <c r="G270" s="90" t="s">
        <v>3641</v>
      </c>
      <c r="H270" s="993">
        <v>60217608</v>
      </c>
      <c r="I270" s="993">
        <v>60217608</v>
      </c>
      <c r="J270" s="675">
        <f t="shared" si="26"/>
        <v>36130564.799999997</v>
      </c>
      <c r="K270" s="994">
        <v>0.6</v>
      </c>
      <c r="L270" s="90" t="s">
        <v>3641</v>
      </c>
      <c r="M270" s="995">
        <v>45698</v>
      </c>
      <c r="N270" s="724" t="s">
        <v>3075</v>
      </c>
      <c r="O270" s="891" t="s">
        <v>1331</v>
      </c>
      <c r="P270" s="521"/>
      <c r="Q270" s="163">
        <f t="shared" si="30"/>
        <v>36130564.799999997</v>
      </c>
      <c r="R270" s="40"/>
      <c r="S270" s="14"/>
      <c r="T270" s="14"/>
      <c r="U270" s="14"/>
      <c r="V270" s="14"/>
      <c r="W270" s="996">
        <v>235479</v>
      </c>
      <c r="X270" s="24"/>
      <c r="Y270" s="24"/>
      <c r="Z270" s="14"/>
    </row>
    <row r="271" spans="1:26" s="27" customFormat="1" ht="31.5">
      <c r="A271" s="13" t="s">
        <v>89</v>
      </c>
      <c r="B271" s="706" t="s">
        <v>384</v>
      </c>
      <c r="C271" s="13" t="s">
        <v>3074</v>
      </c>
      <c r="D271" s="781" t="s">
        <v>32</v>
      </c>
      <c r="E271" s="661" t="s">
        <v>4176</v>
      </c>
      <c r="F271" s="90" t="s">
        <v>3069</v>
      </c>
      <c r="G271" s="90" t="s">
        <v>3639</v>
      </c>
      <c r="H271" s="993">
        <v>25168594</v>
      </c>
      <c r="I271" s="993">
        <v>25168594</v>
      </c>
      <c r="J271" s="675">
        <f t="shared" si="26"/>
        <v>15101156.399999999</v>
      </c>
      <c r="K271" s="994">
        <v>0.6</v>
      </c>
      <c r="L271" s="90" t="s">
        <v>3639</v>
      </c>
      <c r="M271" s="995">
        <v>45671</v>
      </c>
      <c r="N271" s="724" t="s">
        <v>3075</v>
      </c>
      <c r="O271" s="891" t="s">
        <v>1331</v>
      </c>
      <c r="P271" s="521"/>
      <c r="Q271" s="163">
        <f t="shared" si="30"/>
        <v>15101156.399999999</v>
      </c>
      <c r="R271" s="40"/>
      <c r="S271" s="14"/>
      <c r="T271" s="14"/>
      <c r="U271" s="14"/>
      <c r="V271" s="14"/>
      <c r="W271" s="996">
        <v>235458</v>
      </c>
      <c r="X271" s="24"/>
      <c r="Y271" s="24"/>
      <c r="Z271" s="14"/>
    </row>
    <row r="272" spans="1:26" s="27" customFormat="1" ht="21">
      <c r="A272" s="13" t="s">
        <v>89</v>
      </c>
      <c r="B272" s="706" t="s">
        <v>384</v>
      </c>
      <c r="C272" s="13" t="s">
        <v>3074</v>
      </c>
      <c r="D272" s="781" t="s">
        <v>32</v>
      </c>
      <c r="E272" s="661" t="s">
        <v>4177</v>
      </c>
      <c r="F272" s="613" t="s">
        <v>4111</v>
      </c>
      <c r="G272" s="613" t="s">
        <v>4154</v>
      </c>
      <c r="H272" s="993">
        <v>38976644</v>
      </c>
      <c r="I272" s="993">
        <v>38976644</v>
      </c>
      <c r="J272" s="675">
        <f t="shared" si="26"/>
        <v>23385986.399999999</v>
      </c>
      <c r="K272" s="994">
        <v>0.6</v>
      </c>
      <c r="L272" s="613" t="s">
        <v>4154</v>
      </c>
      <c r="M272" s="995">
        <v>45814</v>
      </c>
      <c r="N272" s="724" t="s">
        <v>3075</v>
      </c>
      <c r="O272" s="891" t="s">
        <v>3122</v>
      </c>
      <c r="P272" s="521"/>
      <c r="Q272" s="163">
        <f t="shared" si="30"/>
        <v>23385986.399999999</v>
      </c>
      <c r="R272" s="40"/>
      <c r="S272" s="14"/>
      <c r="T272" s="14"/>
      <c r="U272" s="14"/>
      <c r="V272" s="14"/>
      <c r="W272" s="996">
        <v>235533</v>
      </c>
      <c r="X272" s="24"/>
      <c r="Y272" s="24"/>
      <c r="Z272" s="14"/>
    </row>
    <row r="273" spans="1:26" s="27" customFormat="1" ht="31.5">
      <c r="A273" s="13" t="s">
        <v>89</v>
      </c>
      <c r="B273" s="706" t="s">
        <v>384</v>
      </c>
      <c r="C273" s="13" t="s">
        <v>3074</v>
      </c>
      <c r="D273" s="781" t="s">
        <v>32</v>
      </c>
      <c r="E273" s="661" t="s">
        <v>4178</v>
      </c>
      <c r="F273" s="90" t="s">
        <v>4113</v>
      </c>
      <c r="G273" s="90" t="s">
        <v>4155</v>
      </c>
      <c r="H273" s="993">
        <v>90635467</v>
      </c>
      <c r="I273" s="993">
        <v>79385467</v>
      </c>
      <c r="J273" s="675">
        <f t="shared" si="26"/>
        <v>47631280.199999996</v>
      </c>
      <c r="K273" s="994">
        <v>0.6</v>
      </c>
      <c r="L273" s="90" t="s">
        <v>4155</v>
      </c>
      <c r="M273" s="995">
        <v>45754</v>
      </c>
      <c r="N273" s="724" t="s">
        <v>3075</v>
      </c>
      <c r="O273" s="891" t="s">
        <v>294</v>
      </c>
      <c r="P273" s="521"/>
      <c r="Q273" s="163">
        <f t="shared" si="30"/>
        <v>47631280.199999996</v>
      </c>
      <c r="R273" s="40"/>
      <c r="S273" s="14"/>
      <c r="T273" s="14"/>
      <c r="U273" s="14"/>
      <c r="V273" s="14"/>
      <c r="W273" s="996">
        <v>235849</v>
      </c>
      <c r="X273" s="24"/>
      <c r="Y273" s="24"/>
      <c r="Z273" s="14"/>
    </row>
    <row r="274" spans="1:26" s="27" customFormat="1" ht="21">
      <c r="A274" s="13" t="s">
        <v>89</v>
      </c>
      <c r="B274" s="706" t="s">
        <v>384</v>
      </c>
      <c r="C274" s="13" t="s">
        <v>3074</v>
      </c>
      <c r="D274" s="781" t="s">
        <v>32</v>
      </c>
      <c r="E274" s="661" t="s">
        <v>3645</v>
      </c>
      <c r="F274" s="90" t="s">
        <v>3619</v>
      </c>
      <c r="G274" s="90" t="s">
        <v>3640</v>
      </c>
      <c r="H274" s="993">
        <v>10095367</v>
      </c>
      <c r="I274" s="993">
        <v>10095367</v>
      </c>
      <c r="J274" s="675">
        <f t="shared" si="26"/>
        <v>6057220.2000000002</v>
      </c>
      <c r="K274" s="994">
        <v>0.6</v>
      </c>
      <c r="L274" s="90" t="s">
        <v>3640</v>
      </c>
      <c r="M274" s="995">
        <v>45726</v>
      </c>
      <c r="N274" s="724" t="s">
        <v>3075</v>
      </c>
      <c r="O274" s="891" t="s">
        <v>1331</v>
      </c>
      <c r="P274" s="521"/>
      <c r="Q274" s="163">
        <f t="shared" si="30"/>
        <v>6057220.2000000002</v>
      </c>
      <c r="R274" s="40"/>
      <c r="S274" s="14"/>
      <c r="T274" s="14"/>
      <c r="U274" s="14"/>
      <c r="V274" s="14"/>
      <c r="W274" s="996">
        <v>235938</v>
      </c>
      <c r="X274" s="24"/>
      <c r="Y274" s="24"/>
      <c r="Z274" s="14"/>
    </row>
    <row r="275" spans="1:26" s="27" customFormat="1" ht="42">
      <c r="A275" s="13" t="s">
        <v>89</v>
      </c>
      <c r="B275" s="706" t="s">
        <v>384</v>
      </c>
      <c r="C275" s="13" t="s">
        <v>3074</v>
      </c>
      <c r="D275" s="781" t="s">
        <v>32</v>
      </c>
      <c r="E275" s="661" t="s">
        <v>4179</v>
      </c>
      <c r="F275" s="90" t="s">
        <v>2046</v>
      </c>
      <c r="G275" s="90" t="s">
        <v>3379</v>
      </c>
      <c r="H275" s="993">
        <v>20135668</v>
      </c>
      <c r="I275" s="993">
        <v>20135668</v>
      </c>
      <c r="J275" s="675">
        <f t="shared" si="26"/>
        <v>12081400.799999999</v>
      </c>
      <c r="K275" s="994">
        <v>0.6</v>
      </c>
      <c r="L275" s="90" t="s">
        <v>3379</v>
      </c>
      <c r="M275" s="995">
        <v>45698</v>
      </c>
      <c r="N275" s="724" t="s">
        <v>3075</v>
      </c>
      <c r="O275" s="947" t="s">
        <v>1454</v>
      </c>
      <c r="P275" s="521"/>
      <c r="Q275" s="163">
        <f t="shared" si="30"/>
        <v>12081400.799999999</v>
      </c>
      <c r="R275" s="40"/>
      <c r="S275" s="14"/>
      <c r="T275" s="14"/>
      <c r="U275" s="14"/>
      <c r="V275" s="14"/>
      <c r="W275" s="996">
        <v>235942</v>
      </c>
      <c r="X275" s="24"/>
      <c r="Y275" s="24"/>
      <c r="Z275" s="14"/>
    </row>
    <row r="276" spans="1:26" s="27" customFormat="1" ht="42">
      <c r="A276" s="13" t="s">
        <v>89</v>
      </c>
      <c r="B276" s="706" t="s">
        <v>384</v>
      </c>
      <c r="C276" s="13" t="s">
        <v>3074</v>
      </c>
      <c r="D276" s="781" t="s">
        <v>32</v>
      </c>
      <c r="E276" s="661" t="s">
        <v>4181</v>
      </c>
      <c r="F276" s="90" t="s">
        <v>223</v>
      </c>
      <c r="G276" s="90" t="s">
        <v>4180</v>
      </c>
      <c r="H276" s="993">
        <v>27354641</v>
      </c>
      <c r="I276" s="993">
        <v>27354641</v>
      </c>
      <c r="J276" s="675">
        <f t="shared" si="26"/>
        <v>16412784.6</v>
      </c>
      <c r="K276" s="994">
        <v>0.6</v>
      </c>
      <c r="L276" s="90" t="s">
        <v>4180</v>
      </c>
      <c r="M276" s="995">
        <v>45814</v>
      </c>
      <c r="N276" s="724" t="s">
        <v>3075</v>
      </c>
      <c r="O276" s="947" t="s">
        <v>225</v>
      </c>
      <c r="P276" s="521"/>
      <c r="Q276" s="163">
        <f t="shared" si="30"/>
        <v>16412784.6</v>
      </c>
      <c r="R276" s="40"/>
      <c r="S276" s="14"/>
      <c r="T276" s="14"/>
      <c r="U276" s="14"/>
      <c r="V276" s="14"/>
      <c r="W276" s="997">
        <v>235896</v>
      </c>
      <c r="X276" s="24"/>
      <c r="Y276" s="24"/>
      <c r="Z276" s="14"/>
    </row>
    <row r="277" spans="1:26" s="27" customFormat="1" ht="31.5">
      <c r="A277" s="13" t="s">
        <v>89</v>
      </c>
      <c r="B277" s="706" t="s">
        <v>384</v>
      </c>
      <c r="C277" s="13" t="s">
        <v>3074</v>
      </c>
      <c r="D277" s="781" t="s">
        <v>32</v>
      </c>
      <c r="E277" s="661" t="s">
        <v>3642</v>
      </c>
      <c r="F277" s="90" t="s">
        <v>3578</v>
      </c>
      <c r="G277" s="90" t="s">
        <v>3635</v>
      </c>
      <c r="H277" s="998">
        <v>15623245</v>
      </c>
      <c r="I277" s="998">
        <v>15623245</v>
      </c>
      <c r="J277" s="675">
        <f t="shared" si="26"/>
        <v>6249298</v>
      </c>
      <c r="K277" s="994">
        <v>0.4</v>
      </c>
      <c r="L277" s="90" t="s">
        <v>3635</v>
      </c>
      <c r="M277" s="995">
        <v>45667</v>
      </c>
      <c r="N277" s="724" t="s">
        <v>3075</v>
      </c>
      <c r="O277" s="90" t="s">
        <v>161</v>
      </c>
      <c r="P277" s="521"/>
      <c r="Q277" s="163">
        <f t="shared" si="30"/>
        <v>6249298</v>
      </c>
      <c r="R277" s="40"/>
      <c r="S277" s="14"/>
      <c r="T277" s="14"/>
      <c r="U277" s="14"/>
      <c r="V277" s="14"/>
      <c r="W277" s="997">
        <v>236099</v>
      </c>
      <c r="X277" s="24"/>
      <c r="Y277" s="24"/>
      <c r="Z277" s="14"/>
    </row>
    <row r="278" spans="1:26" s="27" customFormat="1" ht="31.5">
      <c r="A278" s="13" t="s">
        <v>89</v>
      </c>
      <c r="B278" s="706" t="s">
        <v>384</v>
      </c>
      <c r="C278" s="13" t="s">
        <v>3074</v>
      </c>
      <c r="D278" s="781" t="s">
        <v>32</v>
      </c>
      <c r="E278" s="661" t="s">
        <v>4182</v>
      </c>
      <c r="F278" s="90" t="s">
        <v>4115</v>
      </c>
      <c r="G278" s="90" t="s">
        <v>4156</v>
      </c>
      <c r="H278" s="998">
        <v>35216188</v>
      </c>
      <c r="I278" s="998">
        <v>35216188</v>
      </c>
      <c r="J278" s="675">
        <f t="shared" si="26"/>
        <v>21129712.800000001</v>
      </c>
      <c r="K278" s="994">
        <v>0.6</v>
      </c>
      <c r="L278" s="90" t="s">
        <v>4156</v>
      </c>
      <c r="M278" s="995">
        <v>45667</v>
      </c>
      <c r="N278" s="724" t="s">
        <v>3075</v>
      </c>
      <c r="O278" s="90" t="s">
        <v>1215</v>
      </c>
      <c r="P278" s="521"/>
      <c r="Q278" s="163">
        <f t="shared" si="30"/>
        <v>21129712.800000001</v>
      </c>
      <c r="R278" s="40"/>
      <c r="S278" s="14"/>
      <c r="T278" s="14"/>
      <c r="U278" s="14"/>
      <c r="V278" s="14"/>
      <c r="W278" s="997">
        <v>236168</v>
      </c>
      <c r="X278" s="24"/>
      <c r="Y278" s="24"/>
      <c r="Z278" s="14"/>
    </row>
    <row r="279" spans="1:26" s="27" customFormat="1" ht="31.5">
      <c r="A279" s="13" t="s">
        <v>89</v>
      </c>
      <c r="B279" s="706" t="s">
        <v>384</v>
      </c>
      <c r="C279" s="13" t="s">
        <v>3074</v>
      </c>
      <c r="D279" s="781" t="s">
        <v>32</v>
      </c>
      <c r="E279" s="661" t="s">
        <v>239</v>
      </c>
      <c r="F279" s="90" t="s">
        <v>4117</v>
      </c>
      <c r="G279" s="90" t="s">
        <v>4150</v>
      </c>
      <c r="H279" s="998">
        <v>25184141</v>
      </c>
      <c r="I279" s="998">
        <v>25184141</v>
      </c>
      <c r="J279" s="675">
        <f t="shared" si="26"/>
        <v>15110484.6</v>
      </c>
      <c r="K279" s="994">
        <v>0.6</v>
      </c>
      <c r="L279" s="90" t="s">
        <v>4150</v>
      </c>
      <c r="M279" s="995">
        <v>45726</v>
      </c>
      <c r="N279" s="724" t="s">
        <v>3075</v>
      </c>
      <c r="O279" s="90" t="s">
        <v>217</v>
      </c>
      <c r="P279" s="521"/>
      <c r="Q279" s="163">
        <f t="shared" si="30"/>
        <v>15110484.6</v>
      </c>
      <c r="R279" s="40"/>
      <c r="S279" s="14"/>
      <c r="T279" s="14"/>
      <c r="U279" s="14"/>
      <c r="V279" s="14"/>
      <c r="W279" s="997">
        <v>236211</v>
      </c>
      <c r="X279" s="24"/>
      <c r="Y279" s="24"/>
      <c r="Z279" s="14"/>
    </row>
    <row r="280" spans="1:26" s="27" customFormat="1" ht="31.5">
      <c r="A280" s="13" t="s">
        <v>89</v>
      </c>
      <c r="B280" s="706" t="s">
        <v>384</v>
      </c>
      <c r="C280" s="13" t="s">
        <v>3074</v>
      </c>
      <c r="D280" s="781" t="s">
        <v>32</v>
      </c>
      <c r="E280" s="661" t="s">
        <v>4183</v>
      </c>
      <c r="F280" s="613" t="s">
        <v>3660</v>
      </c>
      <c r="G280" s="90" t="s">
        <v>3891</v>
      </c>
      <c r="H280" s="998">
        <v>30196357</v>
      </c>
      <c r="I280" s="998">
        <v>30196357</v>
      </c>
      <c r="J280" s="675">
        <f t="shared" si="26"/>
        <v>18117814.199999999</v>
      </c>
      <c r="K280" s="994">
        <v>0.6</v>
      </c>
      <c r="L280" s="613" t="s">
        <v>3891</v>
      </c>
      <c r="M280" s="995">
        <v>45698</v>
      </c>
      <c r="N280" s="724" t="s">
        <v>3075</v>
      </c>
      <c r="O280" s="90" t="s">
        <v>161</v>
      </c>
      <c r="P280" s="521"/>
      <c r="Q280" s="163">
        <f t="shared" si="30"/>
        <v>18117814.199999999</v>
      </c>
      <c r="R280" s="40"/>
      <c r="S280" s="14"/>
      <c r="T280" s="14"/>
      <c r="U280" s="14"/>
      <c r="V280" s="14"/>
      <c r="W280" s="997">
        <v>236319</v>
      </c>
      <c r="X280" s="24"/>
      <c r="Y280" s="24"/>
      <c r="Z280" s="14"/>
    </row>
    <row r="281" spans="1:26" s="27" customFormat="1" ht="21">
      <c r="A281" s="13" t="s">
        <v>89</v>
      </c>
      <c r="B281" s="706" t="s">
        <v>384</v>
      </c>
      <c r="C281" s="13" t="s">
        <v>3074</v>
      </c>
      <c r="D281" s="781" t="s">
        <v>32</v>
      </c>
      <c r="E281" s="661" t="s">
        <v>4184</v>
      </c>
      <c r="F281" s="613" t="s">
        <v>4119</v>
      </c>
      <c r="G281" s="90" t="s">
        <v>4157</v>
      </c>
      <c r="H281" s="999">
        <v>10093466</v>
      </c>
      <c r="I281" s="999">
        <v>10093466</v>
      </c>
      <c r="J281" s="675">
        <f t="shared" si="26"/>
        <v>4037386.4000000004</v>
      </c>
      <c r="K281" s="1000">
        <v>0.4</v>
      </c>
      <c r="L281" s="613" t="s">
        <v>4157</v>
      </c>
      <c r="M281" s="1001">
        <v>45763</v>
      </c>
      <c r="N281" s="724" t="s">
        <v>3075</v>
      </c>
      <c r="O281" s="947" t="s">
        <v>168</v>
      </c>
      <c r="P281" s="521"/>
      <c r="Q281" s="163">
        <f t="shared" si="30"/>
        <v>4037386.4000000004</v>
      </c>
      <c r="R281" s="40"/>
      <c r="S281" s="14"/>
      <c r="T281" s="14"/>
      <c r="U281" s="14"/>
      <c r="V281" s="14"/>
      <c r="W281" s="1002">
        <v>236530</v>
      </c>
      <c r="X281" s="24"/>
      <c r="Y281" s="24"/>
      <c r="Z281" s="14"/>
    </row>
    <row r="282" spans="1:26" s="27" customFormat="1" ht="21">
      <c r="A282" s="13" t="s">
        <v>89</v>
      </c>
      <c r="B282" s="706" t="s">
        <v>384</v>
      </c>
      <c r="C282" s="13" t="s">
        <v>3074</v>
      </c>
      <c r="D282" s="781" t="s">
        <v>32</v>
      </c>
      <c r="E282" s="661" t="s">
        <v>3594</v>
      </c>
      <c r="F282" s="613" t="s">
        <v>3592</v>
      </c>
      <c r="G282" s="613" t="s">
        <v>3637</v>
      </c>
      <c r="H282" s="675">
        <v>8390135</v>
      </c>
      <c r="I282" s="675">
        <v>8390135</v>
      </c>
      <c r="J282" s="675">
        <f t="shared" si="26"/>
        <v>5034081</v>
      </c>
      <c r="K282" s="1003">
        <v>0.6</v>
      </c>
      <c r="L282" s="613" t="s">
        <v>3637</v>
      </c>
      <c r="M282" s="167">
        <v>45705</v>
      </c>
      <c r="N282" s="724" t="s">
        <v>3075</v>
      </c>
      <c r="O282" s="90" t="s">
        <v>82</v>
      </c>
      <c r="P282" s="521"/>
      <c r="Q282" s="163">
        <f t="shared" si="30"/>
        <v>5034081</v>
      </c>
      <c r="R282" s="40"/>
      <c r="S282" s="14"/>
      <c r="T282" s="14"/>
      <c r="U282" s="14"/>
      <c r="V282" s="14"/>
      <c r="W282" s="40">
        <v>236336</v>
      </c>
      <c r="X282" s="24"/>
      <c r="Y282" s="24"/>
      <c r="Z282" s="14"/>
    </row>
    <row r="283" spans="1:26" s="27" customFormat="1" ht="31.5">
      <c r="A283" s="13" t="s">
        <v>89</v>
      </c>
      <c r="B283" s="706" t="s">
        <v>384</v>
      </c>
      <c r="C283" s="13" t="s">
        <v>3074</v>
      </c>
      <c r="D283" s="781" t="s">
        <v>32</v>
      </c>
      <c r="E283" s="661" t="s">
        <v>4190</v>
      </c>
      <c r="F283" s="90" t="s">
        <v>3625</v>
      </c>
      <c r="G283" s="90" t="s">
        <v>3380</v>
      </c>
      <c r="H283" s="675">
        <v>40260738</v>
      </c>
      <c r="I283" s="675">
        <v>40260738</v>
      </c>
      <c r="J283" s="675">
        <f t="shared" si="26"/>
        <v>24156442.800000001</v>
      </c>
      <c r="K283" s="1003">
        <v>0.6</v>
      </c>
      <c r="L283" s="90" t="s">
        <v>3380</v>
      </c>
      <c r="M283" s="167">
        <v>45733</v>
      </c>
      <c r="N283" s="724" t="s">
        <v>3075</v>
      </c>
      <c r="O283" s="90" t="s">
        <v>2133</v>
      </c>
      <c r="P283" s="521"/>
      <c r="Q283" s="163">
        <f t="shared" si="30"/>
        <v>24156442.800000001</v>
      </c>
      <c r="R283" s="40"/>
      <c r="S283" s="14"/>
      <c r="T283" s="14"/>
      <c r="U283" s="14"/>
      <c r="V283" s="14"/>
      <c r="W283" s="40">
        <v>236818</v>
      </c>
      <c r="X283" s="24"/>
      <c r="Y283" s="24"/>
      <c r="Z283" s="14"/>
    </row>
    <row r="284" spans="1:26" s="27" customFormat="1" ht="21">
      <c r="A284" s="13" t="s">
        <v>89</v>
      </c>
      <c r="B284" s="706" t="s">
        <v>384</v>
      </c>
      <c r="C284" s="13" t="s">
        <v>3074</v>
      </c>
      <c r="D284" s="781" t="s">
        <v>32</v>
      </c>
      <c r="E284" s="946" t="s">
        <v>4185</v>
      </c>
      <c r="F284" s="90" t="s">
        <v>4122</v>
      </c>
      <c r="G284" s="90" t="s">
        <v>4158</v>
      </c>
      <c r="H284" s="675">
        <v>30198605</v>
      </c>
      <c r="I284" s="675">
        <v>30198605</v>
      </c>
      <c r="J284" s="675">
        <f t="shared" si="26"/>
        <v>12079442</v>
      </c>
      <c r="K284" s="723">
        <v>0.4</v>
      </c>
      <c r="L284" s="90" t="s">
        <v>4158</v>
      </c>
      <c r="M284" s="167">
        <v>45676</v>
      </c>
      <c r="N284" s="724" t="s">
        <v>3075</v>
      </c>
      <c r="O284" s="90" t="s">
        <v>2133</v>
      </c>
      <c r="P284" s="521"/>
      <c r="Q284" s="163">
        <f t="shared" si="30"/>
        <v>12079442</v>
      </c>
      <c r="R284" s="40"/>
      <c r="S284" s="14"/>
      <c r="T284" s="14"/>
      <c r="U284" s="14"/>
      <c r="V284" s="14"/>
      <c r="W284" s="40">
        <v>236888</v>
      </c>
      <c r="X284" s="24"/>
      <c r="Y284" s="24"/>
      <c r="Z284" s="14"/>
    </row>
    <row r="285" spans="1:26" s="27" customFormat="1" ht="42">
      <c r="A285" s="13" t="s">
        <v>89</v>
      </c>
      <c r="B285" s="706" t="s">
        <v>384</v>
      </c>
      <c r="C285" s="13" t="s">
        <v>3074</v>
      </c>
      <c r="D285" s="781" t="s">
        <v>32</v>
      </c>
      <c r="E285" s="661" t="s">
        <v>4186</v>
      </c>
      <c r="F285" s="90" t="s">
        <v>4126</v>
      </c>
      <c r="G285" s="90" t="s">
        <v>4159</v>
      </c>
      <c r="H285" s="675">
        <v>25410657</v>
      </c>
      <c r="I285" s="675">
        <v>25410657</v>
      </c>
      <c r="J285" s="675">
        <f t="shared" si="26"/>
        <v>10164262.800000001</v>
      </c>
      <c r="K285" s="723">
        <v>0.4</v>
      </c>
      <c r="L285" s="90" t="s">
        <v>4159</v>
      </c>
      <c r="M285" s="167">
        <v>45736</v>
      </c>
      <c r="N285" s="724" t="s">
        <v>3075</v>
      </c>
      <c r="O285" s="891" t="s">
        <v>4193</v>
      </c>
      <c r="P285" s="521"/>
      <c r="Q285" s="163">
        <f t="shared" si="30"/>
        <v>10164262.800000001</v>
      </c>
      <c r="R285" s="40"/>
      <c r="S285" s="14"/>
      <c r="T285" s="14"/>
      <c r="U285" s="14"/>
      <c r="V285" s="14"/>
      <c r="W285" s="40">
        <v>236831</v>
      </c>
      <c r="X285" s="24"/>
      <c r="Y285" s="24"/>
      <c r="Z285" s="14"/>
    </row>
    <row r="286" spans="1:26" s="27" customFormat="1" ht="31.5">
      <c r="A286" s="13" t="s">
        <v>89</v>
      </c>
      <c r="B286" s="706" t="s">
        <v>384</v>
      </c>
      <c r="C286" s="13" t="s">
        <v>3074</v>
      </c>
      <c r="D286" s="781" t="s">
        <v>32</v>
      </c>
      <c r="E286" s="946" t="s">
        <v>4187</v>
      </c>
      <c r="F286" s="90" t="s">
        <v>4128</v>
      </c>
      <c r="G286" s="90" t="s">
        <v>4160</v>
      </c>
      <c r="H286" s="1004">
        <v>3223010</v>
      </c>
      <c r="I286" s="1004">
        <v>3223010</v>
      </c>
      <c r="J286" s="675">
        <f t="shared" si="26"/>
        <v>1933806</v>
      </c>
      <c r="K286" s="1005">
        <v>0.6</v>
      </c>
      <c r="L286" s="90" t="s">
        <v>4160</v>
      </c>
      <c r="M286" s="1006">
        <v>45684</v>
      </c>
      <c r="N286" s="724" t="s">
        <v>3075</v>
      </c>
      <c r="O286" s="891" t="s">
        <v>4193</v>
      </c>
      <c r="P286" s="521"/>
      <c r="Q286" s="163">
        <f t="shared" si="30"/>
        <v>1933806</v>
      </c>
      <c r="R286" s="40"/>
      <c r="S286" s="14"/>
      <c r="T286" s="14"/>
      <c r="U286" s="14"/>
      <c r="V286" s="14"/>
      <c r="W286" s="1007">
        <v>236949</v>
      </c>
      <c r="X286" s="24"/>
      <c r="Y286" s="24"/>
      <c r="Z286" s="14"/>
    </row>
    <row r="287" spans="1:26" s="27" customFormat="1" ht="52.5">
      <c r="A287" s="13" t="s">
        <v>89</v>
      </c>
      <c r="B287" s="706" t="s">
        <v>384</v>
      </c>
      <c r="C287" s="13" t="s">
        <v>3074</v>
      </c>
      <c r="D287" s="781" t="s">
        <v>32</v>
      </c>
      <c r="E287" s="661" t="s">
        <v>4188</v>
      </c>
      <c r="F287" s="90" t="s">
        <v>3575</v>
      </c>
      <c r="G287" s="90" t="s">
        <v>4161</v>
      </c>
      <c r="H287" s="675">
        <v>11187614</v>
      </c>
      <c r="I287" s="675">
        <v>11187614</v>
      </c>
      <c r="J287" s="675">
        <f t="shared" ref="J287:J291" si="31">IF(Q287&gt;I287,I287,Q287)</f>
        <v>6712568.3999999994</v>
      </c>
      <c r="K287" s="1008">
        <v>0.6</v>
      </c>
      <c r="L287" s="90" t="s">
        <v>4161</v>
      </c>
      <c r="M287" s="1009">
        <v>45712</v>
      </c>
      <c r="N287" s="724" t="s">
        <v>3075</v>
      </c>
      <c r="O287" s="90" t="s">
        <v>1215</v>
      </c>
      <c r="P287" s="521"/>
      <c r="Q287" s="163">
        <f t="shared" si="30"/>
        <v>6712568.3999999994</v>
      </c>
      <c r="R287" s="40"/>
      <c r="S287" s="14"/>
      <c r="T287" s="14"/>
      <c r="U287" s="14"/>
      <c r="V287" s="14"/>
      <c r="W287" s="40">
        <v>237124</v>
      </c>
      <c r="X287" s="24"/>
      <c r="Y287" s="24"/>
      <c r="Z287" s="14"/>
    </row>
    <row r="288" spans="1:26" s="27" customFormat="1" ht="31.5">
      <c r="A288" s="13" t="s">
        <v>89</v>
      </c>
      <c r="B288" s="706" t="s">
        <v>384</v>
      </c>
      <c r="C288" s="13" t="s">
        <v>3074</v>
      </c>
      <c r="D288" s="781" t="s">
        <v>32</v>
      </c>
      <c r="E288" s="661" t="s">
        <v>187</v>
      </c>
      <c r="F288" s="90" t="s">
        <v>188</v>
      </c>
      <c r="G288" s="90" t="s">
        <v>189</v>
      </c>
      <c r="H288" s="675">
        <v>33275487</v>
      </c>
      <c r="I288" s="675">
        <v>33275487</v>
      </c>
      <c r="J288" s="675">
        <f t="shared" si="31"/>
        <v>13310194.800000001</v>
      </c>
      <c r="K288" s="723">
        <v>0.4</v>
      </c>
      <c r="L288" s="90" t="s">
        <v>189</v>
      </c>
      <c r="M288" s="167">
        <v>45842</v>
      </c>
      <c r="N288" s="724" t="s">
        <v>3075</v>
      </c>
      <c r="O288" s="90" t="s">
        <v>82</v>
      </c>
      <c r="P288" s="521"/>
      <c r="Q288" s="163">
        <f t="shared" si="30"/>
        <v>13310194.800000001</v>
      </c>
      <c r="R288" s="40"/>
      <c r="S288" s="14"/>
      <c r="T288" s="14"/>
      <c r="U288" s="14"/>
      <c r="V288" s="14"/>
      <c r="W288" s="40">
        <v>237230</v>
      </c>
      <c r="X288" s="24"/>
      <c r="Y288" s="24"/>
      <c r="Z288" s="14"/>
    </row>
    <row r="289" spans="1:26" s="27" customFormat="1" ht="31.5">
      <c r="A289" s="13" t="s">
        <v>89</v>
      </c>
      <c r="B289" s="706" t="s">
        <v>384</v>
      </c>
      <c r="C289" s="13" t="s">
        <v>3074</v>
      </c>
      <c r="D289" s="781" t="s">
        <v>32</v>
      </c>
      <c r="E289" s="661" t="s">
        <v>4063</v>
      </c>
      <c r="F289" s="90" t="s">
        <v>4064</v>
      </c>
      <c r="G289" s="90" t="s">
        <v>4065</v>
      </c>
      <c r="H289" s="675">
        <v>30225338</v>
      </c>
      <c r="I289" s="675">
        <v>30225338</v>
      </c>
      <c r="J289" s="675">
        <f t="shared" si="31"/>
        <v>18135202.800000001</v>
      </c>
      <c r="K289" s="723">
        <v>0.6</v>
      </c>
      <c r="L289" s="90" t="s">
        <v>4065</v>
      </c>
      <c r="M289" s="167">
        <v>45740</v>
      </c>
      <c r="N289" s="724" t="s">
        <v>3075</v>
      </c>
      <c r="O289" s="90" t="s">
        <v>82</v>
      </c>
      <c r="P289" s="521"/>
      <c r="Q289" s="163">
        <f t="shared" si="30"/>
        <v>18135202.800000001</v>
      </c>
      <c r="R289" s="40"/>
      <c r="S289" s="14"/>
      <c r="T289" s="14"/>
      <c r="U289" s="14"/>
      <c r="V289" s="14"/>
      <c r="W289" s="40">
        <v>237249</v>
      </c>
      <c r="X289" s="24"/>
      <c r="Y289" s="24"/>
      <c r="Z289" s="14"/>
    </row>
    <row r="290" spans="1:26" s="27" customFormat="1" ht="21">
      <c r="A290" s="13" t="s">
        <v>89</v>
      </c>
      <c r="B290" s="706" t="s">
        <v>384</v>
      </c>
      <c r="C290" s="13" t="s">
        <v>3074</v>
      </c>
      <c r="D290" s="781" t="s">
        <v>32</v>
      </c>
      <c r="E290" s="661" t="s">
        <v>3889</v>
      </c>
      <c r="F290" s="613" t="s">
        <v>3297</v>
      </c>
      <c r="G290" s="613" t="s">
        <v>4162</v>
      </c>
      <c r="H290" s="675">
        <v>15119922</v>
      </c>
      <c r="I290" s="675">
        <v>15119922</v>
      </c>
      <c r="J290" s="675">
        <f t="shared" si="31"/>
        <v>9071953.1999999993</v>
      </c>
      <c r="K290" s="723">
        <v>0.6</v>
      </c>
      <c r="L290" s="613" t="s">
        <v>4162</v>
      </c>
      <c r="M290" s="167">
        <v>45744</v>
      </c>
      <c r="N290" s="724" t="s">
        <v>3075</v>
      </c>
      <c r="O290" s="947" t="s">
        <v>2133</v>
      </c>
      <c r="P290" s="521"/>
      <c r="Q290" s="163">
        <f t="shared" si="30"/>
        <v>9071953.1999999993</v>
      </c>
      <c r="R290" s="40"/>
      <c r="S290" s="14"/>
      <c r="T290" s="14"/>
      <c r="U290" s="14"/>
      <c r="V290" s="14"/>
      <c r="W290" s="40">
        <v>237303</v>
      </c>
      <c r="X290" s="24"/>
      <c r="Y290" s="24"/>
      <c r="Z290" s="14"/>
    </row>
    <row r="291" spans="1:26" s="27" customFormat="1" ht="21">
      <c r="A291" s="13" t="s">
        <v>89</v>
      </c>
      <c r="B291" s="706" t="s">
        <v>384</v>
      </c>
      <c r="C291" s="13" t="s">
        <v>3074</v>
      </c>
      <c r="D291" s="781" t="s">
        <v>32</v>
      </c>
      <c r="E291" s="661" t="s">
        <v>4189</v>
      </c>
      <c r="F291" s="90" t="s">
        <v>4132</v>
      </c>
      <c r="G291" s="90" t="s">
        <v>4163</v>
      </c>
      <c r="H291" s="681">
        <v>20127202</v>
      </c>
      <c r="I291" s="681">
        <v>20127202</v>
      </c>
      <c r="J291" s="675">
        <f t="shared" si="31"/>
        <v>12076321.199999999</v>
      </c>
      <c r="K291" s="723">
        <v>0.6</v>
      </c>
      <c r="L291" s="90" t="s">
        <v>4163</v>
      </c>
      <c r="M291" s="167">
        <v>45684</v>
      </c>
      <c r="N291" s="724" t="s">
        <v>3075</v>
      </c>
      <c r="O291" s="947" t="s">
        <v>2133</v>
      </c>
      <c r="P291" s="521"/>
      <c r="Q291" s="163">
        <f t="shared" si="30"/>
        <v>12076321.199999999</v>
      </c>
      <c r="R291" s="40"/>
      <c r="S291" s="14"/>
      <c r="T291" s="14"/>
      <c r="U291" s="14"/>
      <c r="V291" s="14"/>
      <c r="W291" s="40">
        <v>237314</v>
      </c>
      <c r="X291" s="24"/>
      <c r="Y291" s="24"/>
      <c r="Z291" s="14"/>
    </row>
  </sheetData>
  <autoFilter ref="A1:AB291" xr:uid="{0119A358-E9BE-427D-90F4-F10BAAE17FB6}"/>
  <phoneticPr fontId="9" type="noConversion"/>
  <pageMargins left="0.11811023622047245" right="0" top="0.35433070866141736" bottom="0.35433070866141736" header="0.31496062992125984" footer="0.31496062992125984"/>
  <pageSetup scale="75" orientation="landscape" horizontalDpi="4294967294" r:id="rId1"/>
  <ignoredErrors>
    <ignoredError sqref="J41"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0BA1-E5A8-4C81-AC81-445CA3FF9131}">
  <dimension ref="A1:T49"/>
  <sheetViews>
    <sheetView workbookViewId="0">
      <selection activeCell="L17" sqref="L17"/>
    </sheetView>
  </sheetViews>
  <sheetFormatPr baseColWidth="10" defaultRowHeight="14.5"/>
  <cols>
    <col min="1" max="1" width="10" customWidth="1"/>
    <col min="3" max="4" width="12.54296875" bestFit="1" customWidth="1"/>
    <col min="5" max="5" width="12.81640625" customWidth="1"/>
    <col min="6" max="6" width="7.26953125" customWidth="1"/>
    <col min="7" max="7" width="11.1796875" customWidth="1"/>
    <col min="8" max="9" width="12.1796875" customWidth="1"/>
    <col min="10" max="10" width="10.453125" customWidth="1"/>
    <col min="11" max="11" width="9.7265625" customWidth="1"/>
    <col min="12" max="12" width="19.7265625" customWidth="1"/>
    <col min="13" max="13" width="10.1796875" customWidth="1"/>
    <col min="14" max="14" width="24.54296875" customWidth="1"/>
    <col min="15" max="15" width="7.1796875" customWidth="1"/>
    <col min="16" max="16" width="10.1796875" customWidth="1"/>
    <col min="17" max="17" width="11.453125" customWidth="1"/>
    <col min="18" max="18" width="5.453125" hidden="1" customWidth="1"/>
    <col min="19" max="19" width="12.26953125" hidden="1" customWidth="1"/>
    <col min="20" max="20" width="3.7265625" hidden="1" customWidth="1"/>
    <col min="21" max="21" width="3.7265625" customWidth="1"/>
  </cols>
  <sheetData>
    <row r="1" spans="1:20" s="3" customFormat="1" ht="78" customHeight="1">
      <c r="A1" s="103" t="s">
        <v>427</v>
      </c>
      <c r="B1" s="103" t="s">
        <v>428</v>
      </c>
      <c r="C1" s="103" t="s">
        <v>429</v>
      </c>
      <c r="D1" s="103" t="s">
        <v>430</v>
      </c>
      <c r="E1" s="103" t="s">
        <v>431</v>
      </c>
      <c r="F1" s="103" t="s">
        <v>432</v>
      </c>
      <c r="G1" s="104" t="s">
        <v>433</v>
      </c>
      <c r="H1" s="104" t="s">
        <v>434</v>
      </c>
      <c r="I1" s="103" t="s">
        <v>435</v>
      </c>
      <c r="J1" s="103" t="s">
        <v>436</v>
      </c>
      <c r="K1" s="104" t="s">
        <v>437</v>
      </c>
      <c r="L1" s="104" t="s">
        <v>438</v>
      </c>
      <c r="M1" s="104" t="s">
        <v>439</v>
      </c>
      <c r="N1" s="105" t="s">
        <v>440</v>
      </c>
      <c r="O1" s="104" t="s">
        <v>441</v>
      </c>
      <c r="P1" s="104" t="s">
        <v>442</v>
      </c>
      <c r="Q1" s="104" t="s">
        <v>443</v>
      </c>
      <c r="R1" s="106" t="s">
        <v>444</v>
      </c>
      <c r="S1" s="78" t="s">
        <v>432</v>
      </c>
      <c r="T1" s="77" t="s">
        <v>445</v>
      </c>
    </row>
    <row r="2" spans="1:20" s="27" customFormat="1" ht="43.5" customHeight="1">
      <c r="A2" s="13" t="s">
        <v>3339</v>
      </c>
      <c r="B2" s="13" t="s">
        <v>4012</v>
      </c>
      <c r="C2" s="55">
        <v>214464090</v>
      </c>
      <c r="D2" s="55">
        <v>214464090</v>
      </c>
      <c r="E2" s="17">
        <f t="shared" ref="E2" si="0">IF(H2&gt;D2,D2,H2)</f>
        <v>214464090</v>
      </c>
      <c r="F2" s="107">
        <f>+E2/D2</f>
        <v>1</v>
      </c>
      <c r="G2" s="843">
        <v>360074</v>
      </c>
      <c r="H2" s="109">
        <f>+G2*$A$18</f>
        <v>357236616.88</v>
      </c>
      <c r="I2" s="19" t="s">
        <v>454</v>
      </c>
      <c r="J2" s="115">
        <v>751</v>
      </c>
      <c r="K2" s="20">
        <v>45725</v>
      </c>
      <c r="L2" s="110" t="s">
        <v>455</v>
      </c>
      <c r="M2" s="15" t="s">
        <v>449</v>
      </c>
      <c r="N2" s="23" t="s">
        <v>4320</v>
      </c>
      <c r="O2" s="24" t="s">
        <v>1585</v>
      </c>
      <c r="P2" s="13" t="s">
        <v>3344</v>
      </c>
      <c r="Q2" s="25">
        <v>45736</v>
      </c>
      <c r="R2" s="27" t="s">
        <v>3345</v>
      </c>
      <c r="T2" s="14">
        <v>150</v>
      </c>
    </row>
    <row r="3" spans="1:20" s="27" customFormat="1" ht="34.5" customHeight="1">
      <c r="A3" s="13" t="s">
        <v>59</v>
      </c>
      <c r="B3" s="13" t="s">
        <v>459</v>
      </c>
      <c r="C3" s="55">
        <v>70566291</v>
      </c>
      <c r="D3" s="55">
        <v>70566291</v>
      </c>
      <c r="E3" s="17">
        <f t="shared" ref="E3" si="1">IF(H3&gt;D3,D3,H3)</f>
        <v>70566291</v>
      </c>
      <c r="F3" s="107">
        <f t="shared" ref="F3" si="2">+E3/D3</f>
        <v>1</v>
      </c>
      <c r="G3" s="114">
        <v>91627.17</v>
      </c>
      <c r="H3" s="109">
        <f t="shared" ref="H3:H5" si="3">+G3*$A$18</f>
        <v>90905147.900399998</v>
      </c>
      <c r="I3" s="19" t="s">
        <v>447</v>
      </c>
      <c r="J3" s="38">
        <v>22330</v>
      </c>
      <c r="K3" s="54">
        <v>45747</v>
      </c>
      <c r="L3" s="353" t="s">
        <v>460</v>
      </c>
      <c r="M3" s="15" t="s">
        <v>449</v>
      </c>
      <c r="N3" s="13" t="s">
        <v>4292</v>
      </c>
      <c r="O3" s="115" t="s">
        <v>2451</v>
      </c>
      <c r="P3" s="13" t="s">
        <v>462</v>
      </c>
      <c r="Q3" s="54">
        <v>45713</v>
      </c>
      <c r="R3" s="117"/>
      <c r="S3" s="112">
        <f t="shared" ref="S3" si="4">+H3*100/E3</f>
        <v>128.82234082616017</v>
      </c>
      <c r="T3" s="14">
        <v>130</v>
      </c>
    </row>
    <row r="4" spans="1:20" s="27" customFormat="1" ht="31.5">
      <c r="A4" s="13" t="s">
        <v>59</v>
      </c>
      <c r="B4" s="13" t="s">
        <v>459</v>
      </c>
      <c r="C4" s="55">
        <v>88454651</v>
      </c>
      <c r="D4" s="55">
        <v>88454651</v>
      </c>
      <c r="E4" s="17">
        <f t="shared" ref="E4:E5" si="5">IF(H4&gt;D4,D4,H4)</f>
        <v>88454651</v>
      </c>
      <c r="F4" s="107">
        <f t="shared" ref="F4:F5" si="6">+E4/D4</f>
        <v>1</v>
      </c>
      <c r="G4" s="114">
        <v>100889.04</v>
      </c>
      <c r="H4" s="109">
        <f t="shared" si="3"/>
        <v>100094034.36479999</v>
      </c>
      <c r="I4" s="19" t="s">
        <v>447</v>
      </c>
      <c r="J4" s="38">
        <v>22417</v>
      </c>
      <c r="K4" s="54">
        <v>45747</v>
      </c>
      <c r="L4" s="353" t="s">
        <v>2476</v>
      </c>
      <c r="M4" s="15" t="s">
        <v>449</v>
      </c>
      <c r="N4" s="13" t="s">
        <v>4293</v>
      </c>
      <c r="O4" s="115" t="s">
        <v>2451</v>
      </c>
      <c r="P4" s="13" t="s">
        <v>462</v>
      </c>
      <c r="Q4" s="54">
        <v>45731</v>
      </c>
      <c r="R4" s="117"/>
      <c r="S4" s="112"/>
      <c r="T4" s="14">
        <v>130</v>
      </c>
    </row>
    <row r="5" spans="1:20" s="27" customFormat="1" ht="31.5">
      <c r="A5" s="13" t="s">
        <v>59</v>
      </c>
      <c r="B5" s="13" t="s">
        <v>459</v>
      </c>
      <c r="C5" s="55">
        <v>97265957</v>
      </c>
      <c r="D5" s="55">
        <v>97265957</v>
      </c>
      <c r="E5" s="17">
        <f t="shared" si="5"/>
        <v>97265957</v>
      </c>
      <c r="F5" s="107">
        <f t="shared" si="6"/>
        <v>1</v>
      </c>
      <c r="G5" s="114">
        <v>123500.56</v>
      </c>
      <c r="H5" s="109">
        <f t="shared" si="3"/>
        <v>122527375.5872</v>
      </c>
      <c r="I5" s="19" t="s">
        <v>447</v>
      </c>
      <c r="J5" s="38">
        <v>22428</v>
      </c>
      <c r="K5" s="54">
        <v>45747</v>
      </c>
      <c r="L5" s="353" t="s">
        <v>2476</v>
      </c>
      <c r="M5" s="15" t="s">
        <v>449</v>
      </c>
      <c r="N5" s="13" t="s">
        <v>4291</v>
      </c>
      <c r="O5" s="115" t="s">
        <v>2451</v>
      </c>
      <c r="P5" s="13" t="s">
        <v>462</v>
      </c>
      <c r="Q5" s="54">
        <v>45734</v>
      </c>
      <c r="R5" s="117"/>
      <c r="S5" s="112"/>
      <c r="T5" s="14">
        <v>130</v>
      </c>
    </row>
    <row r="6" spans="1:20" s="27" customFormat="1" ht="31.5">
      <c r="A6" s="13" t="s">
        <v>59</v>
      </c>
      <c r="B6" s="13" t="s">
        <v>459</v>
      </c>
      <c r="C6" s="55">
        <v>44949891</v>
      </c>
      <c r="D6" s="55">
        <v>44949891</v>
      </c>
      <c r="E6" s="17">
        <f t="shared" ref="E6:E7" si="7">IF(H6&gt;D6,D6,H6)</f>
        <v>44949891</v>
      </c>
      <c r="F6" s="107">
        <f t="shared" ref="F6:F7" si="8">+E6/D6</f>
        <v>1</v>
      </c>
      <c r="G6" s="114">
        <v>54310.3</v>
      </c>
      <c r="H6" s="109">
        <f t="shared" ref="H6:H7" si="9">+G6*$A$18</f>
        <v>53882334.836000003</v>
      </c>
      <c r="I6" s="19" t="s">
        <v>447</v>
      </c>
      <c r="J6" s="38">
        <v>22772</v>
      </c>
      <c r="K6" s="54">
        <v>45824</v>
      </c>
      <c r="L6" s="353" t="s">
        <v>2476</v>
      </c>
      <c r="M6" s="15" t="s">
        <v>449</v>
      </c>
      <c r="N6" s="13" t="s">
        <v>4295</v>
      </c>
      <c r="O6" s="115" t="s">
        <v>2451</v>
      </c>
      <c r="P6" s="13" t="s">
        <v>462</v>
      </c>
      <c r="Q6" s="54">
        <v>45765</v>
      </c>
      <c r="R6" s="117"/>
      <c r="S6" s="112"/>
      <c r="T6" s="14">
        <v>130</v>
      </c>
    </row>
    <row r="7" spans="1:20" s="27" customFormat="1" ht="31.5">
      <c r="A7" s="13" t="s">
        <v>59</v>
      </c>
      <c r="B7" s="13" t="s">
        <v>459</v>
      </c>
      <c r="C7" s="55">
        <v>61010915</v>
      </c>
      <c r="D7" s="55">
        <v>61010915</v>
      </c>
      <c r="E7" s="17">
        <f t="shared" si="7"/>
        <v>61010915</v>
      </c>
      <c r="F7" s="107">
        <f t="shared" si="8"/>
        <v>1</v>
      </c>
      <c r="G7" s="114">
        <v>87850.96</v>
      </c>
      <c r="H7" s="109">
        <f t="shared" si="9"/>
        <v>87158694.435200006</v>
      </c>
      <c r="I7" s="19" t="s">
        <v>447</v>
      </c>
      <c r="J7" s="38">
        <v>22766</v>
      </c>
      <c r="K7" s="54">
        <v>45815</v>
      </c>
      <c r="L7" s="353" t="s">
        <v>2476</v>
      </c>
      <c r="M7" s="15" t="s">
        <v>449</v>
      </c>
      <c r="N7" s="13" t="s">
        <v>4294</v>
      </c>
      <c r="O7" s="115" t="s">
        <v>2451</v>
      </c>
      <c r="P7" s="13" t="s">
        <v>462</v>
      </c>
      <c r="Q7" s="54">
        <v>45756</v>
      </c>
      <c r="R7" s="117"/>
      <c r="S7" s="112"/>
      <c r="T7" s="14">
        <v>130</v>
      </c>
    </row>
    <row r="8" spans="1:20" s="27" customFormat="1" ht="10.5">
      <c r="A8" s="157"/>
      <c r="B8" s="157"/>
      <c r="C8" s="635"/>
      <c r="D8" s="635"/>
      <c r="E8" s="636"/>
      <c r="F8" s="637"/>
      <c r="G8" s="954"/>
      <c r="H8" s="639"/>
      <c r="I8" s="640"/>
      <c r="J8" s="508"/>
      <c r="K8" s="509"/>
      <c r="L8" s="366"/>
      <c r="M8" s="178"/>
      <c r="N8" s="157"/>
      <c r="O8" s="211"/>
      <c r="P8" s="157"/>
      <c r="Q8" s="509"/>
      <c r="R8" s="644"/>
      <c r="S8" s="83"/>
    </row>
    <row r="9" spans="1:20" s="27" customFormat="1" ht="10.5">
      <c r="A9" s="157"/>
      <c r="B9" s="157"/>
      <c r="C9" s="635"/>
      <c r="D9" s="635"/>
      <c r="E9" s="636"/>
      <c r="F9" s="637"/>
      <c r="G9" s="954"/>
      <c r="H9" s="639"/>
      <c r="I9" s="640"/>
      <c r="J9" s="508"/>
      <c r="K9" s="509"/>
      <c r="L9" s="366"/>
      <c r="M9" s="178"/>
      <c r="N9" s="157"/>
      <c r="O9" s="211"/>
      <c r="P9" s="157"/>
      <c r="Q9" s="509"/>
      <c r="R9" s="644"/>
      <c r="S9" s="83"/>
    </row>
    <row r="10" spans="1:20" s="27" customFormat="1" ht="10.5">
      <c r="A10" s="157"/>
      <c r="B10" s="157"/>
      <c r="C10" s="635"/>
      <c r="D10" s="635"/>
      <c r="E10" s="636"/>
      <c r="F10" s="637"/>
      <c r="G10" s="954"/>
      <c r="H10" s="639"/>
      <c r="I10" s="640"/>
      <c r="J10" s="508"/>
      <c r="K10" s="509"/>
      <c r="L10" s="366"/>
      <c r="M10" s="178"/>
      <c r="N10" s="157"/>
      <c r="O10" s="211"/>
      <c r="P10" s="157"/>
      <c r="Q10" s="509"/>
      <c r="R10" s="644"/>
      <c r="S10" s="83"/>
    </row>
    <row r="13" spans="1:20" s="27" customFormat="1" ht="10.5">
      <c r="A13" s="157"/>
      <c r="B13" s="178"/>
      <c r="C13" s="635">
        <f ca="1">SUM(C2:C49)</f>
        <v>1264595040</v>
      </c>
      <c r="D13" s="635">
        <f ca="1">SUM(D2:D22)</f>
        <v>1166666490</v>
      </c>
      <c r="E13" s="636"/>
      <c r="F13" s="637"/>
      <c r="G13" s="638"/>
      <c r="H13" s="639">
        <f>SUM(H2:H12)</f>
        <v>811804204.0036</v>
      </c>
      <c r="I13" s="640"/>
      <c r="J13" s="640"/>
      <c r="K13" s="641"/>
      <c r="L13" s="642"/>
      <c r="M13" s="178"/>
      <c r="N13" s="643"/>
      <c r="O13" s="162"/>
      <c r="P13" s="157"/>
      <c r="Q13" s="118"/>
      <c r="R13" s="644"/>
      <c r="S13" s="83"/>
    </row>
    <row r="14" spans="1:20" s="27" customFormat="1" ht="10.5">
      <c r="A14" s="157"/>
      <c r="B14" s="178"/>
      <c r="C14" s="635"/>
      <c r="D14" s="635"/>
      <c r="E14" s="636"/>
      <c r="F14" s="637"/>
      <c r="G14" s="638"/>
      <c r="H14" s="639"/>
      <c r="I14" s="640"/>
      <c r="J14" s="640"/>
      <c r="K14" s="641"/>
      <c r="L14" s="642"/>
      <c r="M14" s="178"/>
      <c r="N14" s="643"/>
      <c r="O14" s="162"/>
      <c r="P14" s="157"/>
      <c r="Q14" s="118"/>
      <c r="R14" s="644"/>
      <c r="S14" s="83"/>
    </row>
    <row r="15" spans="1:20">
      <c r="I15" s="119"/>
    </row>
    <row r="17" spans="1:17">
      <c r="A17" s="120" t="s">
        <v>4290</v>
      </c>
      <c r="B17" s="120"/>
    </row>
    <row r="18" spans="1:17">
      <c r="A18" s="121">
        <v>992.12</v>
      </c>
      <c r="B18" s="120"/>
    </row>
    <row r="21" spans="1:17" hidden="1">
      <c r="A21" s="119" t="s">
        <v>468</v>
      </c>
    </row>
    <row r="22" spans="1:17" ht="20.25" hidden="1" customHeight="1">
      <c r="A22" s="119"/>
    </row>
    <row r="23" spans="1:17" s="27" customFormat="1" ht="19.5" hidden="1" customHeight="1">
      <c r="A23" s="13" t="s">
        <v>59</v>
      </c>
      <c r="B23" s="13" t="s">
        <v>459</v>
      </c>
      <c r="C23" s="61" t="s">
        <v>2711</v>
      </c>
      <c r="D23" s="114">
        <v>50259.69</v>
      </c>
      <c r="E23" s="109">
        <f>+D23*$A$18</f>
        <v>49863643.642800003</v>
      </c>
      <c r="F23" s="19" t="s">
        <v>447</v>
      </c>
      <c r="G23" s="38">
        <v>22335</v>
      </c>
      <c r="H23" s="54">
        <v>45025</v>
      </c>
      <c r="I23" s="353" t="s">
        <v>460</v>
      </c>
      <c r="J23" s="15" t="s">
        <v>449</v>
      </c>
      <c r="K23" s="13" t="s">
        <v>463</v>
      </c>
      <c r="L23" s="115" t="s">
        <v>63</v>
      </c>
      <c r="M23" s="13" t="s">
        <v>462</v>
      </c>
      <c r="N23" s="54">
        <v>44972</v>
      </c>
      <c r="O23" s="117"/>
      <c r="P23" s="112"/>
      <c r="Q23" s="14">
        <v>130</v>
      </c>
    </row>
    <row r="24" spans="1:17" s="27" customFormat="1" ht="35.25" hidden="1" customHeight="1">
      <c r="A24" s="13" t="s">
        <v>59</v>
      </c>
      <c r="B24" s="13" t="s">
        <v>459</v>
      </c>
      <c r="C24" s="61" t="s">
        <v>2712</v>
      </c>
      <c r="D24" s="114">
        <v>76807.06</v>
      </c>
      <c r="E24" s="109">
        <f>+D24*$A$18</f>
        <v>76201820.367200002</v>
      </c>
      <c r="F24" s="19" t="s">
        <v>447</v>
      </c>
      <c r="G24" s="38">
        <v>22338</v>
      </c>
      <c r="H24" s="54">
        <v>45010</v>
      </c>
      <c r="I24" s="353" t="s">
        <v>460</v>
      </c>
      <c r="J24" s="15" t="s">
        <v>449</v>
      </c>
      <c r="K24" s="13" t="s">
        <v>464</v>
      </c>
      <c r="L24" s="115" t="s">
        <v>63</v>
      </c>
      <c r="M24" s="13" t="s">
        <v>462</v>
      </c>
      <c r="N24" s="54">
        <v>44991</v>
      </c>
      <c r="O24" s="117"/>
      <c r="P24" s="112"/>
      <c r="Q24" s="14">
        <v>130</v>
      </c>
    </row>
    <row r="25" spans="1:17" s="27" customFormat="1" ht="24.75" hidden="1" customHeight="1">
      <c r="A25" s="13" t="s">
        <v>54</v>
      </c>
      <c r="B25" s="13" t="s">
        <v>453</v>
      </c>
      <c r="C25" s="55" t="s">
        <v>2709</v>
      </c>
      <c r="D25" s="108">
        <v>750026.96</v>
      </c>
      <c r="E25" s="109">
        <f>+D25*$A$18</f>
        <v>744116747.55519998</v>
      </c>
      <c r="F25" s="19" t="s">
        <v>454</v>
      </c>
      <c r="G25" s="19">
        <v>350</v>
      </c>
      <c r="H25" s="20">
        <v>45107</v>
      </c>
      <c r="I25" s="110" t="s">
        <v>455</v>
      </c>
      <c r="J25" s="15" t="s">
        <v>449</v>
      </c>
      <c r="K25" s="23" t="s">
        <v>2529</v>
      </c>
      <c r="L25" s="24" t="s">
        <v>39</v>
      </c>
      <c r="M25" s="13" t="s">
        <v>29</v>
      </c>
      <c r="N25" s="25">
        <v>45001</v>
      </c>
      <c r="O25" s="111" t="s">
        <v>456</v>
      </c>
      <c r="P25" s="112"/>
      <c r="Q25" s="14">
        <v>150</v>
      </c>
    </row>
    <row r="26" spans="1:17" s="27" customFormat="1" ht="24.75" hidden="1" customHeight="1">
      <c r="A26" s="13" t="s">
        <v>59</v>
      </c>
      <c r="B26" s="13" t="s">
        <v>459</v>
      </c>
      <c r="C26" s="61"/>
      <c r="D26" s="114">
        <v>28946.639999999999</v>
      </c>
      <c r="E26" s="109">
        <f t="shared" ref="E26:E31" si="10">+D26*$A$18</f>
        <v>28718540.476799998</v>
      </c>
      <c r="F26" s="19" t="s">
        <v>447</v>
      </c>
      <c r="G26" s="38">
        <v>22280</v>
      </c>
      <c r="H26" s="54">
        <v>44907</v>
      </c>
      <c r="I26" s="116" t="s">
        <v>460</v>
      </c>
      <c r="J26" s="15" t="s">
        <v>449</v>
      </c>
      <c r="K26" s="13" t="s">
        <v>469</v>
      </c>
      <c r="L26" s="115" t="s">
        <v>63</v>
      </c>
      <c r="M26" s="13" t="s">
        <v>462</v>
      </c>
      <c r="N26" s="54">
        <v>44846</v>
      </c>
      <c r="O26" s="117"/>
      <c r="P26" s="112"/>
      <c r="Q26" s="14">
        <v>130</v>
      </c>
    </row>
    <row r="27" spans="1:17" s="27" customFormat="1" ht="25.5" hidden="1" customHeight="1">
      <c r="A27" s="13" t="s">
        <v>59</v>
      </c>
      <c r="B27" s="13" t="s">
        <v>459</v>
      </c>
      <c r="C27" s="61"/>
      <c r="D27" s="114">
        <v>50461.16</v>
      </c>
      <c r="E27" s="109">
        <f t="shared" si="10"/>
        <v>50063526.059200004</v>
      </c>
      <c r="F27" s="19" t="s">
        <v>447</v>
      </c>
      <c r="G27" s="38">
        <v>22284</v>
      </c>
      <c r="H27" s="54">
        <v>44914</v>
      </c>
      <c r="I27" s="116" t="s">
        <v>460</v>
      </c>
      <c r="J27" s="15" t="s">
        <v>449</v>
      </c>
      <c r="K27" s="13" t="s">
        <v>470</v>
      </c>
      <c r="L27" s="115" t="s">
        <v>63</v>
      </c>
      <c r="M27" s="13" t="s">
        <v>462</v>
      </c>
      <c r="N27" s="54">
        <v>44854</v>
      </c>
      <c r="O27" s="117"/>
      <c r="P27" s="112"/>
      <c r="Q27" s="14">
        <v>130</v>
      </c>
    </row>
    <row r="28" spans="1:17" s="27" customFormat="1" ht="28.5" hidden="1" customHeight="1">
      <c r="A28" s="13" t="s">
        <v>471</v>
      </c>
      <c r="B28" s="15" t="s">
        <v>472</v>
      </c>
      <c r="C28" s="122">
        <v>44659</v>
      </c>
      <c r="D28" s="108">
        <v>560007</v>
      </c>
      <c r="E28" s="109">
        <f t="shared" si="10"/>
        <v>555594144.84000003</v>
      </c>
      <c r="F28" s="19" t="s">
        <v>473</v>
      </c>
      <c r="G28" s="19">
        <v>326</v>
      </c>
      <c r="H28" s="20">
        <v>44742</v>
      </c>
      <c r="I28" s="123" t="s">
        <v>474</v>
      </c>
      <c r="J28" s="15" t="s">
        <v>475</v>
      </c>
      <c r="K28" s="23" t="s">
        <v>476</v>
      </c>
      <c r="L28" s="24" t="s">
        <v>104</v>
      </c>
      <c r="M28" s="13" t="s">
        <v>97</v>
      </c>
      <c r="N28" s="25">
        <v>44655</v>
      </c>
      <c r="O28" s="123"/>
      <c r="P28" s="83"/>
      <c r="Q28" s="27">
        <v>140</v>
      </c>
    </row>
    <row r="29" spans="1:17" s="27" customFormat="1" ht="22.5" hidden="1" customHeight="1">
      <c r="A29" s="13" t="s">
        <v>59</v>
      </c>
      <c r="B29" s="13" t="s">
        <v>459</v>
      </c>
      <c r="C29" s="61"/>
      <c r="D29" s="114">
        <v>79397.48</v>
      </c>
      <c r="E29" s="109">
        <f t="shared" si="10"/>
        <v>78771827.857600003</v>
      </c>
      <c r="F29" s="19" t="s">
        <v>447</v>
      </c>
      <c r="G29" s="38">
        <v>22274</v>
      </c>
      <c r="H29" s="54">
        <v>44900</v>
      </c>
      <c r="I29" s="116" t="s">
        <v>460</v>
      </c>
      <c r="J29" s="15" t="s">
        <v>449</v>
      </c>
      <c r="K29" s="13" t="s">
        <v>477</v>
      </c>
      <c r="L29" s="115" t="s">
        <v>63</v>
      </c>
      <c r="M29" s="14" t="s">
        <v>44</v>
      </c>
      <c r="N29" s="54">
        <v>44818</v>
      </c>
      <c r="O29" s="117"/>
      <c r="P29" s="112"/>
      <c r="Q29" s="14">
        <v>130</v>
      </c>
    </row>
    <row r="30" spans="1:17" s="27" customFormat="1" ht="25.5" hidden="1" customHeight="1">
      <c r="A30" s="13" t="s">
        <v>59</v>
      </c>
      <c r="B30" s="13" t="s">
        <v>459</v>
      </c>
      <c r="C30" s="61"/>
      <c r="D30" s="114">
        <v>66421.02</v>
      </c>
      <c r="E30" s="109">
        <f t="shared" si="10"/>
        <v>65897622.362400003</v>
      </c>
      <c r="F30" s="19" t="s">
        <v>447</v>
      </c>
      <c r="G30" s="38">
        <v>22275</v>
      </c>
      <c r="H30" s="54">
        <v>44900</v>
      </c>
      <c r="I30" s="116" t="s">
        <v>460</v>
      </c>
      <c r="J30" s="15" t="s">
        <v>449</v>
      </c>
      <c r="K30" s="13" t="s">
        <v>478</v>
      </c>
      <c r="L30" s="115" t="s">
        <v>63</v>
      </c>
      <c r="M30" s="14" t="s">
        <v>44</v>
      </c>
      <c r="N30" s="54">
        <v>44830</v>
      </c>
      <c r="O30" s="117"/>
      <c r="P30" s="112"/>
      <c r="Q30" s="14">
        <v>130</v>
      </c>
    </row>
    <row r="31" spans="1:17" s="27" customFormat="1" ht="18.75" hidden="1" customHeight="1">
      <c r="A31" s="13" t="s">
        <v>59</v>
      </c>
      <c r="B31" s="13" t="s">
        <v>459</v>
      </c>
      <c r="C31" s="61"/>
      <c r="D31" s="114">
        <v>63481</v>
      </c>
      <c r="E31" s="109">
        <f t="shared" si="10"/>
        <v>62980769.719999999</v>
      </c>
      <c r="F31" s="19" t="s">
        <v>447</v>
      </c>
      <c r="G31" s="38">
        <v>22289</v>
      </c>
      <c r="H31" s="54">
        <v>44920</v>
      </c>
      <c r="I31" s="116" t="s">
        <v>460</v>
      </c>
      <c r="J31" s="15" t="s">
        <v>449</v>
      </c>
      <c r="K31" s="13" t="s">
        <v>461</v>
      </c>
      <c r="L31" s="115" t="s">
        <v>63</v>
      </c>
      <c r="M31" s="13" t="s">
        <v>462</v>
      </c>
      <c r="N31" s="54">
        <v>44867</v>
      </c>
      <c r="O31" s="111"/>
      <c r="P31" s="112"/>
      <c r="Q31" s="14">
        <v>130</v>
      </c>
    </row>
    <row r="32" spans="1:17" s="27" customFormat="1" ht="30" hidden="1" customHeight="1">
      <c r="A32" s="13" t="s">
        <v>2519</v>
      </c>
      <c r="B32" s="13" t="s">
        <v>2532</v>
      </c>
      <c r="C32" s="61" t="s">
        <v>2796</v>
      </c>
      <c r="D32" s="114">
        <v>1321236.22</v>
      </c>
      <c r="E32" s="109">
        <f>+D32*$A$18</f>
        <v>1310824878.5864</v>
      </c>
      <c r="F32" s="19" t="s">
        <v>447</v>
      </c>
      <c r="G32" s="38">
        <v>22364</v>
      </c>
      <c r="H32" s="54">
        <v>45097</v>
      </c>
      <c r="I32" s="353" t="s">
        <v>2533</v>
      </c>
      <c r="J32" s="15" t="s">
        <v>449</v>
      </c>
      <c r="K32" s="13" t="s">
        <v>2534</v>
      </c>
      <c r="L32" s="115" t="s">
        <v>1605</v>
      </c>
      <c r="M32" s="13" t="s">
        <v>97</v>
      </c>
      <c r="N32" s="54">
        <v>45042</v>
      </c>
      <c r="O32" s="117"/>
      <c r="P32" s="112"/>
      <c r="Q32" s="14"/>
    </row>
    <row r="33" spans="1:18" s="27" customFormat="1" ht="30" hidden="1" customHeight="1">
      <c r="A33" s="13" t="s">
        <v>47</v>
      </c>
      <c r="B33" s="15" t="s">
        <v>465</v>
      </c>
      <c r="C33" s="55" t="s">
        <v>2789</v>
      </c>
      <c r="D33" s="108">
        <v>247234</v>
      </c>
      <c r="E33" s="109">
        <f>+D33*$A$18</f>
        <v>245285796.08000001</v>
      </c>
      <c r="F33" s="19" t="s">
        <v>454</v>
      </c>
      <c r="G33" s="19">
        <v>220</v>
      </c>
      <c r="H33" s="20">
        <v>45169</v>
      </c>
      <c r="I33" s="110" t="s">
        <v>466</v>
      </c>
      <c r="J33" s="15" t="s">
        <v>449</v>
      </c>
      <c r="K33" s="23" t="s">
        <v>2716</v>
      </c>
      <c r="L33" s="115" t="s">
        <v>2451</v>
      </c>
      <c r="M33" s="13" t="s">
        <v>462</v>
      </c>
      <c r="N33" s="25">
        <v>45118</v>
      </c>
      <c r="O33" s="117"/>
      <c r="P33" s="112"/>
      <c r="Q33" s="14">
        <v>130</v>
      </c>
    </row>
    <row r="34" spans="1:18" s="27" customFormat="1" ht="26.25" hidden="1" customHeight="1">
      <c r="A34" s="13" t="s">
        <v>47</v>
      </c>
      <c r="B34" s="15" t="s">
        <v>465</v>
      </c>
      <c r="C34" s="55" t="s">
        <v>2789</v>
      </c>
      <c r="D34" s="108">
        <v>115000</v>
      </c>
      <c r="E34" s="109">
        <f>+D34*$A$18</f>
        <v>114093800</v>
      </c>
      <c r="F34" s="19" t="s">
        <v>454</v>
      </c>
      <c r="G34" s="19">
        <v>243</v>
      </c>
      <c r="H34" s="20">
        <v>45169</v>
      </c>
      <c r="I34" s="110" t="s">
        <v>467</v>
      </c>
      <c r="J34" s="15" t="s">
        <v>449</v>
      </c>
      <c r="K34" s="23" t="s">
        <v>2716</v>
      </c>
      <c r="L34" s="115" t="s">
        <v>2451</v>
      </c>
      <c r="M34" s="13" t="s">
        <v>462</v>
      </c>
      <c r="N34" s="25">
        <v>45118</v>
      </c>
      <c r="O34" s="117"/>
      <c r="P34" s="112"/>
      <c r="Q34" s="14">
        <v>130</v>
      </c>
    </row>
    <row r="35" spans="1:18" s="27" customFormat="1" ht="34.5" hidden="1" customHeight="1">
      <c r="A35" s="13" t="s">
        <v>2475</v>
      </c>
      <c r="B35" s="13" t="s">
        <v>459</v>
      </c>
      <c r="C35" s="55" t="s">
        <v>2795</v>
      </c>
      <c r="D35" s="114">
        <v>26648.1</v>
      </c>
      <c r="E35" s="109">
        <f>+D35*$A$18</f>
        <v>26438112.971999999</v>
      </c>
      <c r="F35" s="19" t="s">
        <v>447</v>
      </c>
      <c r="G35" s="38">
        <v>22392</v>
      </c>
      <c r="H35" s="54">
        <v>45129</v>
      </c>
      <c r="I35" s="353" t="s">
        <v>2476</v>
      </c>
      <c r="J35" s="15" t="s">
        <v>449</v>
      </c>
      <c r="K35" s="13" t="s">
        <v>2714</v>
      </c>
      <c r="L35" s="115" t="s">
        <v>2451</v>
      </c>
      <c r="M35" s="13" t="s">
        <v>462</v>
      </c>
      <c r="N35" s="54">
        <v>45069</v>
      </c>
      <c r="O35" s="117"/>
      <c r="P35" s="112"/>
      <c r="Q35" s="14"/>
    </row>
    <row r="36" spans="1:18" s="27" customFormat="1" ht="26.25" hidden="1" customHeight="1">
      <c r="A36" s="13" t="s">
        <v>34</v>
      </c>
      <c r="B36" s="60" t="s">
        <v>446</v>
      </c>
      <c r="C36" s="680" t="s">
        <v>2803</v>
      </c>
      <c r="D36" s="108">
        <v>605497.78</v>
      </c>
      <c r="E36" s="109">
        <f t="shared" ref="E36:E39" si="11">+D36*$A$18</f>
        <v>600726457.49360001</v>
      </c>
      <c r="F36" s="19" t="s">
        <v>447</v>
      </c>
      <c r="G36" s="19">
        <v>21942</v>
      </c>
      <c r="H36" s="20">
        <v>45230</v>
      </c>
      <c r="I36" s="110" t="s">
        <v>448</v>
      </c>
      <c r="J36" s="15" t="s">
        <v>449</v>
      </c>
      <c r="K36" s="23" t="s">
        <v>2785</v>
      </c>
      <c r="L36" s="24" t="s">
        <v>39</v>
      </c>
      <c r="M36" s="13" t="s">
        <v>29</v>
      </c>
      <c r="N36" s="25">
        <v>45184</v>
      </c>
      <c r="O36" s="111" t="s">
        <v>450</v>
      </c>
      <c r="P36" s="112"/>
      <c r="Q36" s="40" t="s">
        <v>451</v>
      </c>
    </row>
    <row r="37" spans="1:18" s="27" customFormat="1" ht="18" hidden="1" customHeight="1">
      <c r="A37" s="13" t="s">
        <v>34</v>
      </c>
      <c r="B37" s="60" t="s">
        <v>446</v>
      </c>
      <c r="C37" s="680" t="s">
        <v>2803</v>
      </c>
      <c r="D37" s="108">
        <v>563250</v>
      </c>
      <c r="E37" s="109">
        <f t="shared" si="11"/>
        <v>558811590</v>
      </c>
      <c r="F37" s="19" t="s">
        <v>447</v>
      </c>
      <c r="G37" s="19">
        <v>21992</v>
      </c>
      <c r="H37" s="20">
        <v>45230</v>
      </c>
      <c r="I37" s="110" t="s">
        <v>448</v>
      </c>
      <c r="J37" s="15" t="s">
        <v>449</v>
      </c>
      <c r="K37" s="23" t="s">
        <v>2786</v>
      </c>
      <c r="L37" s="24" t="s">
        <v>39</v>
      </c>
      <c r="M37" s="13" t="s">
        <v>29</v>
      </c>
      <c r="N37" s="29">
        <v>45184</v>
      </c>
      <c r="O37" s="111" t="s">
        <v>452</v>
      </c>
      <c r="P37" s="112"/>
      <c r="Q37" s="14">
        <v>100</v>
      </c>
    </row>
    <row r="38" spans="1:18" s="27" customFormat="1" ht="27" hidden="1" customHeight="1">
      <c r="A38" s="13" t="s">
        <v>34</v>
      </c>
      <c r="B38" s="60" t="s">
        <v>446</v>
      </c>
      <c r="C38" s="680" t="s">
        <v>2803</v>
      </c>
      <c r="D38" s="108">
        <v>486924</v>
      </c>
      <c r="E38" s="109">
        <f t="shared" si="11"/>
        <v>483087038.88</v>
      </c>
      <c r="F38" s="19" t="s">
        <v>447</v>
      </c>
      <c r="G38" s="19">
        <v>22240</v>
      </c>
      <c r="H38" s="20">
        <v>45230</v>
      </c>
      <c r="I38" s="110" t="s">
        <v>448</v>
      </c>
      <c r="J38" s="15" t="s">
        <v>449</v>
      </c>
      <c r="K38" s="23" t="s">
        <v>2787</v>
      </c>
      <c r="L38" s="24" t="s">
        <v>39</v>
      </c>
      <c r="M38" s="13" t="s">
        <v>29</v>
      </c>
      <c r="N38" s="25">
        <v>45219</v>
      </c>
      <c r="O38" s="113"/>
      <c r="P38" s="112"/>
      <c r="Q38" s="14">
        <v>140</v>
      </c>
    </row>
    <row r="39" spans="1:18" s="27" customFormat="1" ht="17.25" hidden="1" customHeight="1">
      <c r="A39" s="13" t="s">
        <v>34</v>
      </c>
      <c r="B39" s="60" t="s">
        <v>446</v>
      </c>
      <c r="C39" s="680" t="s">
        <v>2803</v>
      </c>
      <c r="D39" s="108">
        <v>1500000.64</v>
      </c>
      <c r="E39" s="109">
        <f t="shared" si="11"/>
        <v>1488180634.9568</v>
      </c>
      <c r="F39" s="19" t="s">
        <v>447</v>
      </c>
      <c r="G39" s="19">
        <v>22295</v>
      </c>
      <c r="H39" s="20">
        <v>45291</v>
      </c>
      <c r="I39" s="110" t="s">
        <v>448</v>
      </c>
      <c r="J39" s="15" t="s">
        <v>449</v>
      </c>
      <c r="K39" s="23" t="s">
        <v>2788</v>
      </c>
      <c r="L39" s="24" t="s">
        <v>39</v>
      </c>
      <c r="M39" s="13" t="s">
        <v>29</v>
      </c>
      <c r="N39" s="25">
        <v>45107</v>
      </c>
      <c r="O39" s="113"/>
      <c r="P39" s="112"/>
      <c r="Q39" s="14">
        <v>140</v>
      </c>
    </row>
    <row r="40" spans="1:18" s="27" customFormat="1" ht="35.25" hidden="1" customHeight="1">
      <c r="A40" s="13" t="s">
        <v>116</v>
      </c>
      <c r="B40" s="23" t="s">
        <v>591</v>
      </c>
      <c r="C40" s="680" t="s">
        <v>2806</v>
      </c>
      <c r="D40" s="108">
        <v>474389.50300000003</v>
      </c>
      <c r="E40" s="109">
        <f t="shared" ref="E40:E46" si="12">+D40*$A$18</f>
        <v>470651313.71636003</v>
      </c>
      <c r="F40" s="19" t="s">
        <v>447</v>
      </c>
      <c r="G40" s="19">
        <v>22324</v>
      </c>
      <c r="H40" s="20">
        <v>45138</v>
      </c>
      <c r="I40" s="110" t="s">
        <v>2477</v>
      </c>
      <c r="J40" s="15" t="s">
        <v>449</v>
      </c>
      <c r="K40" s="23" t="s">
        <v>2710</v>
      </c>
      <c r="L40" s="24" t="s">
        <v>39</v>
      </c>
      <c r="M40" s="14" t="s">
        <v>29</v>
      </c>
      <c r="N40" s="25">
        <v>45051</v>
      </c>
      <c r="O40" s="117"/>
      <c r="P40" s="112"/>
      <c r="Q40" s="14">
        <v>130</v>
      </c>
      <c r="R40" s="118"/>
    </row>
    <row r="41" spans="1:18" s="27" customFormat="1" ht="27.75" hidden="1" customHeight="1">
      <c r="A41" s="13" t="s">
        <v>2474</v>
      </c>
      <c r="B41" s="13" t="s">
        <v>459</v>
      </c>
      <c r="C41" s="55" t="s">
        <v>468</v>
      </c>
      <c r="D41" s="114">
        <v>57700.72</v>
      </c>
      <c r="E41" s="109">
        <f t="shared" si="12"/>
        <v>57246038.326400004</v>
      </c>
      <c r="F41" s="19" t="s">
        <v>447</v>
      </c>
      <c r="G41" s="38">
        <v>22345</v>
      </c>
      <c r="H41" s="54">
        <v>45260</v>
      </c>
      <c r="I41" s="353" t="s">
        <v>2476</v>
      </c>
      <c r="J41" s="15" t="s">
        <v>449</v>
      </c>
      <c r="K41" s="13" t="s">
        <v>2713</v>
      </c>
      <c r="L41" s="115" t="s">
        <v>2451</v>
      </c>
      <c r="M41" s="13" t="s">
        <v>462</v>
      </c>
      <c r="N41" s="54">
        <v>45149</v>
      </c>
      <c r="O41" s="117"/>
      <c r="P41" s="112"/>
      <c r="Q41" s="14">
        <v>130</v>
      </c>
      <c r="R41" s="118"/>
    </row>
    <row r="42" spans="1:18" s="27" customFormat="1" ht="27.75" hidden="1" customHeight="1">
      <c r="A42" s="13" t="s">
        <v>2475</v>
      </c>
      <c r="B42" s="13" t="s">
        <v>459</v>
      </c>
      <c r="C42" s="55" t="s">
        <v>468</v>
      </c>
      <c r="D42" s="114">
        <v>62837.2</v>
      </c>
      <c r="E42" s="109">
        <f t="shared" si="12"/>
        <v>62342042.864</v>
      </c>
      <c r="F42" s="19" t="s">
        <v>447</v>
      </c>
      <c r="G42" s="38">
        <v>22354</v>
      </c>
      <c r="H42" s="54">
        <v>45230</v>
      </c>
      <c r="I42" s="353" t="s">
        <v>2476</v>
      </c>
      <c r="J42" s="15" t="s">
        <v>449</v>
      </c>
      <c r="K42" s="13" t="s">
        <v>2791</v>
      </c>
      <c r="L42" s="115" t="s">
        <v>2451</v>
      </c>
      <c r="M42" s="13" t="s">
        <v>462</v>
      </c>
      <c r="N42" s="54">
        <v>45174</v>
      </c>
      <c r="O42" s="117"/>
      <c r="P42" s="112"/>
      <c r="Q42" s="14">
        <v>130</v>
      </c>
      <c r="R42" s="118"/>
    </row>
    <row r="43" spans="1:18" s="27" customFormat="1" ht="27" hidden="1" customHeight="1">
      <c r="A43" s="13" t="s">
        <v>2475</v>
      </c>
      <c r="B43" s="13" t="s">
        <v>459</v>
      </c>
      <c r="C43" s="55" t="s">
        <v>468</v>
      </c>
      <c r="D43" s="114">
        <v>74694.720000000001</v>
      </c>
      <c r="E43" s="109">
        <f t="shared" si="12"/>
        <v>74106125.606399998</v>
      </c>
      <c r="F43" s="19" t="s">
        <v>447</v>
      </c>
      <c r="G43" s="38">
        <v>22458</v>
      </c>
      <c r="H43" s="54">
        <v>45199</v>
      </c>
      <c r="I43" s="353" t="s">
        <v>2476</v>
      </c>
      <c r="J43" s="15" t="s">
        <v>449</v>
      </c>
      <c r="K43" s="13" t="s">
        <v>2794</v>
      </c>
      <c r="L43" s="115" t="s">
        <v>2451</v>
      </c>
      <c r="M43" s="13" t="s">
        <v>462</v>
      </c>
      <c r="N43" s="54">
        <v>45160</v>
      </c>
      <c r="O43" s="117"/>
      <c r="P43" s="112"/>
      <c r="Q43" s="14"/>
      <c r="R43" s="118"/>
    </row>
    <row r="44" spans="1:18" s="27" customFormat="1" ht="63" hidden="1" customHeight="1">
      <c r="A44" s="13" t="s">
        <v>2475</v>
      </c>
      <c r="B44" s="13" t="s">
        <v>459</v>
      </c>
      <c r="C44" s="55" t="s">
        <v>468</v>
      </c>
      <c r="D44" s="114">
        <v>83300.179999999993</v>
      </c>
      <c r="E44" s="109">
        <f t="shared" si="12"/>
        <v>82643774.581599995</v>
      </c>
      <c r="F44" s="19" t="s">
        <v>447</v>
      </c>
      <c r="G44" s="38">
        <v>22447</v>
      </c>
      <c r="H44" s="54">
        <v>45188</v>
      </c>
      <c r="I44" s="353" t="s">
        <v>2476</v>
      </c>
      <c r="J44" s="15" t="s">
        <v>449</v>
      </c>
      <c r="K44" s="13" t="s">
        <v>2715</v>
      </c>
      <c r="L44" s="115" t="s">
        <v>2451</v>
      </c>
      <c r="M44" s="13" t="s">
        <v>462</v>
      </c>
      <c r="N44" s="54">
        <v>45149</v>
      </c>
      <c r="O44" s="117"/>
      <c r="P44" s="112"/>
      <c r="Q44" s="14"/>
      <c r="R44" s="118"/>
    </row>
    <row r="45" spans="1:18" s="27" customFormat="1" ht="84" hidden="1">
      <c r="A45" s="13" t="s">
        <v>2475</v>
      </c>
      <c r="B45" s="13" t="s">
        <v>459</v>
      </c>
      <c r="C45" s="55"/>
      <c r="D45" s="114">
        <v>94242.04</v>
      </c>
      <c r="E45" s="109">
        <f t="shared" si="12"/>
        <v>93499412.724799991</v>
      </c>
      <c r="F45" s="19" t="s">
        <v>447</v>
      </c>
      <c r="G45" s="38">
        <v>22357</v>
      </c>
      <c r="H45" s="54">
        <v>45230</v>
      </c>
      <c r="I45" s="353" t="s">
        <v>2476</v>
      </c>
      <c r="J45" s="15" t="s">
        <v>449</v>
      </c>
      <c r="K45" s="13" t="s">
        <v>2792</v>
      </c>
      <c r="L45" s="115" t="s">
        <v>2451</v>
      </c>
      <c r="M45" s="13" t="s">
        <v>462</v>
      </c>
      <c r="N45" s="54">
        <v>45184</v>
      </c>
      <c r="O45" s="117"/>
      <c r="P45" s="112"/>
      <c r="Q45" s="14"/>
      <c r="R45" s="118"/>
    </row>
    <row r="46" spans="1:18" s="27" customFormat="1" ht="84" hidden="1">
      <c r="A46" s="13" t="s">
        <v>2475</v>
      </c>
      <c r="B46" s="13" t="s">
        <v>459</v>
      </c>
      <c r="C46" s="55"/>
      <c r="D46" s="114">
        <v>78488.5</v>
      </c>
      <c r="E46" s="109">
        <f t="shared" si="12"/>
        <v>77870010.620000005</v>
      </c>
      <c r="F46" s="19" t="s">
        <v>447</v>
      </c>
      <c r="G46" s="38">
        <v>22360</v>
      </c>
      <c r="H46" s="54">
        <v>45230</v>
      </c>
      <c r="I46" s="353" t="s">
        <v>2476</v>
      </c>
      <c r="J46" s="15" t="s">
        <v>449</v>
      </c>
      <c r="K46" s="13" t="s">
        <v>2793</v>
      </c>
      <c r="L46" s="115" t="s">
        <v>2451</v>
      </c>
      <c r="M46" s="13" t="s">
        <v>462</v>
      </c>
      <c r="N46" s="54">
        <v>45196</v>
      </c>
      <c r="O46" s="117"/>
      <c r="P46" s="112"/>
      <c r="Q46" s="14"/>
      <c r="R46" s="118"/>
    </row>
    <row r="47" spans="1:18" s="27" customFormat="1" ht="42" hidden="1">
      <c r="A47" s="13" t="s">
        <v>68</v>
      </c>
      <c r="B47" s="13" t="s">
        <v>457</v>
      </c>
      <c r="C47" s="61"/>
      <c r="D47" s="114">
        <v>175546.79089999999</v>
      </c>
      <c r="E47" s="109">
        <f>+D47*$A$18</f>
        <v>174163482.18770799</v>
      </c>
      <c r="F47" s="19" t="s">
        <v>447</v>
      </c>
      <c r="G47" s="38">
        <v>22299</v>
      </c>
      <c r="H47" s="54">
        <v>45291</v>
      </c>
      <c r="I47" s="353" t="s">
        <v>458</v>
      </c>
      <c r="J47" s="15" t="s">
        <v>449</v>
      </c>
      <c r="K47" s="13" t="s">
        <v>2530</v>
      </c>
      <c r="L47" s="115" t="s">
        <v>1585</v>
      </c>
      <c r="M47" s="14" t="s">
        <v>2531</v>
      </c>
      <c r="N47" s="54">
        <v>45229</v>
      </c>
      <c r="O47" s="111"/>
      <c r="P47" s="112"/>
      <c r="Q47" s="14"/>
      <c r="R47" s="27" t="s">
        <v>2900</v>
      </c>
    </row>
    <row r="48" spans="1:18" s="27" customFormat="1" ht="147" hidden="1">
      <c r="A48" s="13" t="s">
        <v>34</v>
      </c>
      <c r="B48" s="60" t="s">
        <v>446</v>
      </c>
      <c r="C48" s="55"/>
      <c r="D48" s="108">
        <v>2200010.2999999998</v>
      </c>
      <c r="E48" s="109">
        <f>+D48*$A$18</f>
        <v>2182674218.836</v>
      </c>
      <c r="F48" s="19" t="s">
        <v>454</v>
      </c>
      <c r="G48" s="19">
        <v>581</v>
      </c>
      <c r="H48" s="20">
        <v>45382</v>
      </c>
      <c r="I48" s="110" t="s">
        <v>3253</v>
      </c>
      <c r="J48" s="15" t="s">
        <v>449</v>
      </c>
      <c r="K48" s="23" t="s">
        <v>3081</v>
      </c>
      <c r="L48" s="24" t="s">
        <v>39</v>
      </c>
      <c r="M48" s="13" t="s">
        <v>29</v>
      </c>
      <c r="N48" s="25">
        <v>45302</v>
      </c>
      <c r="O48" s="111" t="s">
        <v>450</v>
      </c>
      <c r="P48" s="112"/>
      <c r="Q48" s="40" t="s">
        <v>451</v>
      </c>
    </row>
    <row r="49" spans="1:18" s="27" customFormat="1" ht="52.5" hidden="1">
      <c r="A49" s="13" t="s">
        <v>47</v>
      </c>
      <c r="B49" s="15" t="s">
        <v>465</v>
      </c>
      <c r="C49" s="55"/>
      <c r="D49" s="108">
        <v>362234</v>
      </c>
      <c r="E49" s="109">
        <f>+D49*$A$18</f>
        <v>359379596.07999998</v>
      </c>
      <c r="F49" s="19" t="s">
        <v>454</v>
      </c>
      <c r="G49" s="19">
        <v>563</v>
      </c>
      <c r="H49" s="20">
        <v>45382</v>
      </c>
      <c r="I49" s="110" t="s">
        <v>2790</v>
      </c>
      <c r="J49" s="15" t="s">
        <v>449</v>
      </c>
      <c r="K49" s="23" t="s">
        <v>3082</v>
      </c>
      <c r="L49" s="115" t="s">
        <v>2451</v>
      </c>
      <c r="M49" s="13" t="s">
        <v>462</v>
      </c>
      <c r="N49" s="25">
        <v>45341</v>
      </c>
      <c r="O49" s="117"/>
      <c r="P49" s="112"/>
      <c r="Q49" s="14">
        <v>130</v>
      </c>
      <c r="R49" s="118"/>
    </row>
  </sheetData>
  <phoneticPr fontId="9" type="noConversion"/>
  <pageMargins left="0.31496062992125984" right="0.11811023622047245" top="0.35433070866141736" bottom="0.35433070866141736" header="0.31496062992125984" footer="0.31496062992125984"/>
  <pageSetup scale="75" orientation="landscape" horizontalDpi="4294967294"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FE3C-F895-4424-9A1B-28415388D55A}">
  <dimension ref="A1:R132"/>
  <sheetViews>
    <sheetView topLeftCell="A7" zoomScaleNormal="100" workbookViewId="0">
      <selection activeCell="F34" sqref="F34"/>
    </sheetView>
  </sheetViews>
  <sheetFormatPr baseColWidth="10" defaultColWidth="11.453125" defaultRowHeight="10.5"/>
  <cols>
    <col min="1" max="1" width="11.26953125" style="3" customWidth="1"/>
    <col min="2" max="2" width="30.54296875" style="3" customWidth="1"/>
    <col min="3" max="3" width="10.7265625" style="3" customWidth="1"/>
    <col min="4" max="4" width="13.26953125" style="3" customWidth="1"/>
    <col min="5" max="5" width="10.7265625" style="3" customWidth="1"/>
    <col min="6" max="6" width="13.26953125" style="3" customWidth="1"/>
    <col min="7" max="7" width="13.54296875" style="3" customWidth="1"/>
    <col min="8" max="8" width="9.81640625" style="3" customWidth="1"/>
    <col min="9" max="10" width="12" style="3" customWidth="1"/>
    <col min="11" max="11" width="10.54296875" style="3" customWidth="1"/>
    <col min="12" max="12" width="9.26953125" style="3" customWidth="1"/>
    <col min="13" max="13" width="12.1796875" style="3" customWidth="1"/>
    <col min="14" max="14" width="10.7265625" style="3" customWidth="1"/>
    <col min="15" max="15" width="12.54296875" style="3" customWidth="1"/>
    <col min="16" max="16" width="11.1796875" style="3" customWidth="1"/>
    <col min="17" max="16384" width="11.453125" style="3"/>
  </cols>
  <sheetData>
    <row r="1" spans="1:18" s="125" customFormat="1" ht="13">
      <c r="A1" s="1013" t="s">
        <v>479</v>
      </c>
      <c r="B1" s="1013"/>
      <c r="C1" s="1013"/>
      <c r="D1" s="1013"/>
      <c r="E1" s="124"/>
      <c r="F1" s="124"/>
      <c r="G1" s="124" t="s">
        <v>4296</v>
      </c>
      <c r="H1" s="124"/>
    </row>
    <row r="2" spans="1:18" s="125" customFormat="1" ht="12.75" customHeight="1">
      <c r="A2" s="125" t="s">
        <v>480</v>
      </c>
      <c r="C2" s="126" t="s">
        <v>481</v>
      </c>
    </row>
    <row r="3" spans="1:18" s="125" customFormat="1" ht="13">
      <c r="A3" s="3" t="s">
        <v>482</v>
      </c>
      <c r="C3" s="126" t="s">
        <v>483</v>
      </c>
    </row>
    <row r="4" spans="1:18">
      <c r="A4" s="3" t="s">
        <v>484</v>
      </c>
      <c r="C4" s="127"/>
    </row>
    <row r="6" spans="1:18">
      <c r="A6" s="3" t="s">
        <v>485</v>
      </c>
      <c r="P6" s="128">
        <f>+O6*O5</f>
        <v>0</v>
      </c>
    </row>
    <row r="7" spans="1:18" s="12" customFormat="1" ht="38.25" customHeight="1">
      <c r="A7" s="129" t="s">
        <v>427</v>
      </c>
      <c r="B7" s="129" t="s">
        <v>486</v>
      </c>
      <c r="C7" s="130" t="s">
        <v>487</v>
      </c>
      <c r="D7" s="104" t="s">
        <v>488</v>
      </c>
      <c r="E7" s="104" t="s">
        <v>489</v>
      </c>
      <c r="F7" s="129" t="s">
        <v>490</v>
      </c>
      <c r="G7" s="129" t="s">
        <v>491</v>
      </c>
      <c r="H7" s="104" t="s">
        <v>492</v>
      </c>
      <c r="I7" s="129" t="s">
        <v>493</v>
      </c>
      <c r="J7" s="104" t="s">
        <v>494</v>
      </c>
      <c r="K7" s="129" t="s">
        <v>495</v>
      </c>
      <c r="L7" s="104" t="s">
        <v>496</v>
      </c>
      <c r="M7" s="129" t="s">
        <v>497</v>
      </c>
      <c r="N7" s="129" t="s">
        <v>498</v>
      </c>
      <c r="O7" s="5" t="s">
        <v>499</v>
      </c>
      <c r="P7" s="129" t="s">
        <v>500</v>
      </c>
    </row>
    <row r="8" spans="1:18">
      <c r="A8" s="86" t="s">
        <v>101</v>
      </c>
      <c r="B8" s="86" t="s">
        <v>501</v>
      </c>
      <c r="C8" s="131">
        <v>44439</v>
      </c>
      <c r="D8" s="132">
        <v>5000</v>
      </c>
      <c r="E8" s="132"/>
      <c r="F8" s="133">
        <f t="shared" ref="F8:F17" si="0">+D8*$A$39</f>
        <v>192083450</v>
      </c>
      <c r="G8" s="134">
        <f t="shared" ref="G8:G17" si="1">F8/$A$42</f>
        <v>193609.08962625489</v>
      </c>
      <c r="H8" s="135">
        <f t="shared" ref="H8:H18" si="2">+I8/$A$39</f>
        <v>0</v>
      </c>
      <c r="I8" s="136">
        <v>0</v>
      </c>
      <c r="J8" s="136">
        <v>0</v>
      </c>
      <c r="K8" s="137">
        <f t="shared" ref="K8:K18" si="3">+I8/$A$42</f>
        <v>0</v>
      </c>
      <c r="L8" s="135">
        <f t="shared" ref="L8:L14" si="4">+D8-H8</f>
        <v>5000</v>
      </c>
      <c r="M8" s="136">
        <f>+F8-I8</f>
        <v>192083450</v>
      </c>
      <c r="N8" s="131"/>
      <c r="O8" s="138">
        <v>103711000</v>
      </c>
      <c r="P8" s="665">
        <v>45176</v>
      </c>
      <c r="Q8" s="3" t="s">
        <v>502</v>
      </c>
    </row>
    <row r="9" spans="1:18">
      <c r="A9" s="86" t="s">
        <v>503</v>
      </c>
      <c r="B9" s="86" t="s">
        <v>504</v>
      </c>
      <c r="C9" s="131">
        <v>44419</v>
      </c>
      <c r="D9" s="132">
        <v>10000</v>
      </c>
      <c r="E9" s="132"/>
      <c r="F9" s="133">
        <f t="shared" si="0"/>
        <v>384166900</v>
      </c>
      <c r="G9" s="134">
        <f t="shared" si="1"/>
        <v>387218.17925250978</v>
      </c>
      <c r="H9" s="135">
        <f t="shared" si="2"/>
        <v>3103.5763882833216</v>
      </c>
      <c r="I9" s="136">
        <v>119229132</v>
      </c>
      <c r="J9" s="136">
        <v>53596009</v>
      </c>
      <c r="K9" s="137">
        <f t="shared" si="3"/>
        <v>120176.11982421481</v>
      </c>
      <c r="L9" s="676">
        <f t="shared" si="4"/>
        <v>6896.4236117166784</v>
      </c>
      <c r="M9" s="677">
        <f>+F9-I9</f>
        <v>264937768</v>
      </c>
      <c r="N9" s="139">
        <v>45663</v>
      </c>
      <c r="O9" s="138">
        <v>368000000</v>
      </c>
      <c r="P9" s="665">
        <v>45509</v>
      </c>
      <c r="Q9" s="3" t="s">
        <v>502</v>
      </c>
    </row>
    <row r="10" spans="1:18" ht="13.5" customHeight="1">
      <c r="A10" s="86" t="s">
        <v>505</v>
      </c>
      <c r="B10" s="533" t="s">
        <v>506</v>
      </c>
      <c r="C10" s="131">
        <v>44413</v>
      </c>
      <c r="D10" s="132">
        <v>15000</v>
      </c>
      <c r="E10" s="132"/>
      <c r="F10" s="133">
        <f t="shared" si="0"/>
        <v>576250350</v>
      </c>
      <c r="G10" s="134">
        <f t="shared" si="1"/>
        <v>580827.26887876471</v>
      </c>
      <c r="H10" s="135">
        <f t="shared" si="2"/>
        <v>0</v>
      </c>
      <c r="I10" s="136">
        <v>0</v>
      </c>
      <c r="J10" s="136">
        <v>0</v>
      </c>
      <c r="K10" s="137">
        <f t="shared" si="3"/>
        <v>0</v>
      </c>
      <c r="L10" s="676">
        <f t="shared" si="4"/>
        <v>15000</v>
      </c>
      <c r="M10" s="677">
        <f>+F10-I10</f>
        <v>576250350</v>
      </c>
      <c r="N10" s="139"/>
      <c r="O10" s="138">
        <v>542443500</v>
      </c>
      <c r="P10" s="666">
        <v>45389</v>
      </c>
      <c r="Q10" s="3" t="s">
        <v>502</v>
      </c>
      <c r="R10" s="141" t="s">
        <v>507</v>
      </c>
    </row>
    <row r="11" spans="1:18">
      <c r="A11" s="86" t="s">
        <v>508</v>
      </c>
      <c r="B11" s="86" t="s">
        <v>509</v>
      </c>
      <c r="C11" s="131">
        <v>44488</v>
      </c>
      <c r="D11" s="132">
        <v>10000</v>
      </c>
      <c r="E11" s="132">
        <v>180</v>
      </c>
      <c r="F11" s="133">
        <f t="shared" si="0"/>
        <v>384166900</v>
      </c>
      <c r="G11" s="134">
        <f t="shared" si="1"/>
        <v>387218.17925250978</v>
      </c>
      <c r="H11" s="135">
        <f t="shared" si="2"/>
        <v>0</v>
      </c>
      <c r="I11" s="136">
        <v>0</v>
      </c>
      <c r="J11" s="136">
        <v>0</v>
      </c>
      <c r="K11" s="137">
        <f t="shared" si="3"/>
        <v>0</v>
      </c>
      <c r="L11" s="135">
        <f t="shared" si="4"/>
        <v>10000</v>
      </c>
      <c r="M11" s="136">
        <f>+F11-I11</f>
        <v>384166900</v>
      </c>
      <c r="N11" s="131"/>
      <c r="O11" s="138">
        <v>300000000</v>
      </c>
      <c r="P11" s="665">
        <v>45444</v>
      </c>
      <c r="Q11" s="141" t="s">
        <v>507</v>
      </c>
    </row>
    <row r="12" spans="1:18">
      <c r="A12" s="86" t="s">
        <v>510</v>
      </c>
      <c r="B12" s="533" t="s">
        <v>511</v>
      </c>
      <c r="C12" s="131">
        <v>44841</v>
      </c>
      <c r="D12" s="132">
        <v>5000</v>
      </c>
      <c r="E12" s="132"/>
      <c r="F12" s="133">
        <f t="shared" si="0"/>
        <v>192083450</v>
      </c>
      <c r="G12" s="134">
        <f t="shared" si="1"/>
        <v>193609.08962625489</v>
      </c>
      <c r="H12" s="135">
        <f t="shared" si="2"/>
        <v>0</v>
      </c>
      <c r="I12" s="136">
        <v>0</v>
      </c>
      <c r="J12" s="142">
        <v>0</v>
      </c>
      <c r="K12" s="137">
        <f t="shared" si="3"/>
        <v>0</v>
      </c>
      <c r="L12" s="135">
        <f t="shared" si="4"/>
        <v>5000</v>
      </c>
      <c r="M12" s="136">
        <f>+F12-I12</f>
        <v>192083450</v>
      </c>
      <c r="N12" s="131"/>
      <c r="O12" s="138">
        <v>230000000</v>
      </c>
      <c r="P12" s="665">
        <v>45350</v>
      </c>
      <c r="Q12" s="3" t="s">
        <v>502</v>
      </c>
    </row>
    <row r="13" spans="1:18">
      <c r="A13" s="86" t="s">
        <v>513</v>
      </c>
      <c r="B13" s="86" t="s">
        <v>514</v>
      </c>
      <c r="C13" s="131">
        <v>44421</v>
      </c>
      <c r="D13" s="132">
        <v>17000</v>
      </c>
      <c r="E13" s="132"/>
      <c r="F13" s="133">
        <f t="shared" si="0"/>
        <v>653083730</v>
      </c>
      <c r="G13" s="134">
        <f t="shared" si="1"/>
        <v>658270.90472926665</v>
      </c>
      <c r="H13" s="135">
        <f t="shared" si="2"/>
        <v>0</v>
      </c>
      <c r="I13" s="86"/>
      <c r="J13" s="86"/>
      <c r="K13" s="137">
        <f t="shared" si="3"/>
        <v>0</v>
      </c>
      <c r="L13" s="135">
        <f t="shared" si="4"/>
        <v>17000</v>
      </c>
      <c r="M13" s="136"/>
      <c r="N13" s="86"/>
      <c r="O13" s="138">
        <v>587000000</v>
      </c>
      <c r="P13" s="666">
        <v>45138</v>
      </c>
      <c r="Q13" s="3" t="s">
        <v>502</v>
      </c>
    </row>
    <row r="14" spans="1:18">
      <c r="A14" s="86" t="s">
        <v>54</v>
      </c>
      <c r="B14" s="86" t="s">
        <v>515</v>
      </c>
      <c r="C14" s="131">
        <v>44418</v>
      </c>
      <c r="D14" s="132">
        <v>3000</v>
      </c>
      <c r="E14" s="132"/>
      <c r="F14" s="133">
        <f t="shared" si="0"/>
        <v>115250070</v>
      </c>
      <c r="G14" s="134">
        <f t="shared" si="1"/>
        <v>116165.45377575293</v>
      </c>
      <c r="H14" s="135">
        <f t="shared" si="2"/>
        <v>0</v>
      </c>
      <c r="I14" s="86"/>
      <c r="J14" s="86"/>
      <c r="K14" s="137">
        <f t="shared" si="3"/>
        <v>0</v>
      </c>
      <c r="L14" s="143">
        <f t="shared" si="4"/>
        <v>3000</v>
      </c>
      <c r="M14" s="136"/>
      <c r="N14" s="86"/>
      <c r="O14" s="138">
        <v>103000000</v>
      </c>
      <c r="P14" s="665">
        <v>45318</v>
      </c>
      <c r="Q14" s="3" t="s">
        <v>502</v>
      </c>
    </row>
    <row r="15" spans="1:18">
      <c r="A15" s="86" t="s">
        <v>2735</v>
      </c>
      <c r="B15" s="86" t="s">
        <v>2734</v>
      </c>
      <c r="C15" s="131">
        <v>45061</v>
      </c>
      <c r="D15" s="132">
        <v>8000</v>
      </c>
      <c r="E15" s="132">
        <v>180</v>
      </c>
      <c r="F15" s="133">
        <f t="shared" si="0"/>
        <v>307333520</v>
      </c>
      <c r="G15" s="134">
        <f t="shared" si="1"/>
        <v>309774.54340200784</v>
      </c>
      <c r="H15" s="135">
        <f t="shared" si="2"/>
        <v>7041.8561047294806</v>
      </c>
      <c r="I15" s="136">
        <v>270524803</v>
      </c>
      <c r="J15" s="136">
        <v>270524803</v>
      </c>
      <c r="K15" s="137">
        <f t="shared" si="3"/>
        <v>272673.46994315204</v>
      </c>
      <c r="L15" s="676">
        <f t="shared" ref="L15" si="5">+D15-H15</f>
        <v>958.14389527051935</v>
      </c>
      <c r="M15" s="677">
        <f>+F15-I15</f>
        <v>36808717</v>
      </c>
      <c r="N15" s="139">
        <v>45748</v>
      </c>
      <c r="O15" s="138">
        <v>221000000</v>
      </c>
      <c r="P15" s="665">
        <v>45491</v>
      </c>
    </row>
    <row r="16" spans="1:18">
      <c r="A16" s="86" t="s">
        <v>3083</v>
      </c>
      <c r="B16" s="86" t="s">
        <v>3084</v>
      </c>
      <c r="C16" s="131">
        <v>45125</v>
      </c>
      <c r="D16" s="132">
        <v>10000</v>
      </c>
      <c r="E16" s="132">
        <v>180</v>
      </c>
      <c r="F16" s="133">
        <f t="shared" si="0"/>
        <v>384166900</v>
      </c>
      <c r="G16" s="134">
        <f t="shared" si="1"/>
        <v>387218.17925250978</v>
      </c>
      <c r="H16" s="135">
        <f t="shared" si="2"/>
        <v>0</v>
      </c>
      <c r="I16" s="136">
        <v>0</v>
      </c>
      <c r="J16" s="136">
        <v>0</v>
      </c>
      <c r="K16" s="137">
        <f t="shared" si="3"/>
        <v>0</v>
      </c>
      <c r="L16" s="676">
        <f t="shared" ref="L16" si="6">+D16-H16</f>
        <v>10000</v>
      </c>
      <c r="M16" s="677">
        <v>0</v>
      </c>
      <c r="N16" s="139"/>
      <c r="O16" s="138">
        <v>365000000</v>
      </c>
      <c r="P16" s="665">
        <v>45420</v>
      </c>
      <c r="Q16" s="3" t="s">
        <v>4321</v>
      </c>
    </row>
    <row r="17" spans="1:16">
      <c r="A17" s="86" t="s">
        <v>84</v>
      </c>
      <c r="B17" s="86" t="s">
        <v>3085</v>
      </c>
      <c r="C17" s="131">
        <v>45218</v>
      </c>
      <c r="D17" s="132">
        <v>5000</v>
      </c>
      <c r="E17" s="132">
        <v>180</v>
      </c>
      <c r="F17" s="133">
        <f t="shared" si="0"/>
        <v>192083450</v>
      </c>
      <c r="G17" s="134">
        <f t="shared" si="1"/>
        <v>193609.08962625489</v>
      </c>
      <c r="H17" s="135">
        <f t="shared" si="2"/>
        <v>4715.3296392791772</v>
      </c>
      <c r="I17" s="136">
        <v>181147357</v>
      </c>
      <c r="J17" s="136">
        <v>181147357</v>
      </c>
      <c r="K17" s="137">
        <f t="shared" si="3"/>
        <v>182586.1357497077</v>
      </c>
      <c r="L17" s="676">
        <f t="shared" ref="L17" si="7">+D17-H17</f>
        <v>284.67036072082283</v>
      </c>
      <c r="M17" s="677">
        <f>+F17-I17</f>
        <v>10936093</v>
      </c>
      <c r="N17" s="139">
        <v>45751</v>
      </c>
      <c r="O17" s="138">
        <v>180000000</v>
      </c>
      <c r="P17" s="665">
        <v>45474</v>
      </c>
    </row>
    <row r="18" spans="1:16">
      <c r="A18" s="86" t="s">
        <v>3086</v>
      </c>
      <c r="B18" s="86" t="s">
        <v>3087</v>
      </c>
      <c r="C18" s="131">
        <v>45201</v>
      </c>
      <c r="D18" s="132">
        <v>4000</v>
      </c>
      <c r="E18" s="132">
        <v>180</v>
      </c>
      <c r="F18" s="133">
        <f t="shared" ref="F18" si="8">+D18*$A$39</f>
        <v>153666760</v>
      </c>
      <c r="G18" s="134">
        <f t="shared" ref="G18" si="9">F18/$A$42</f>
        <v>154887.27170100392</v>
      </c>
      <c r="H18" s="135">
        <f t="shared" si="2"/>
        <v>0</v>
      </c>
      <c r="I18" s="136">
        <v>0</v>
      </c>
      <c r="J18" s="136">
        <v>0</v>
      </c>
      <c r="K18" s="137">
        <f t="shared" si="3"/>
        <v>0</v>
      </c>
      <c r="L18" s="676">
        <f t="shared" ref="L18" si="10">+D18-H18</f>
        <v>4000</v>
      </c>
      <c r="M18" s="677">
        <f>+F18-I18</f>
        <v>153666760</v>
      </c>
      <c r="N18" s="139"/>
      <c r="O18" s="138">
        <v>150000000</v>
      </c>
      <c r="P18" s="665">
        <v>45400</v>
      </c>
    </row>
    <row r="19" spans="1:16">
      <c r="C19" s="144" t="s">
        <v>516</v>
      </c>
      <c r="D19" s="145">
        <f>SUM(D8:D18)</f>
        <v>92000</v>
      </c>
      <c r="E19" s="145"/>
      <c r="F19" s="146">
        <f t="shared" ref="F19:L19" si="11">SUM(F8:F18)</f>
        <v>3534335480</v>
      </c>
      <c r="G19" s="147">
        <f t="shared" si="11"/>
        <v>3562407.2491230904</v>
      </c>
      <c r="H19" s="148">
        <f t="shared" si="11"/>
        <v>14860.76213229198</v>
      </c>
      <c r="I19" s="146">
        <f t="shared" si="11"/>
        <v>570901292</v>
      </c>
      <c r="J19" s="146">
        <f t="shared" si="11"/>
        <v>505268169</v>
      </c>
      <c r="K19" s="149">
        <f t="shared" si="11"/>
        <v>575435.72551707458</v>
      </c>
      <c r="L19" s="150">
        <f t="shared" si="11"/>
        <v>77139.237867708012</v>
      </c>
      <c r="M19" s="146">
        <f>SUM(M8+M9+M10+M11+M12)</f>
        <v>1609521918</v>
      </c>
      <c r="N19" s="146"/>
      <c r="O19" s="149">
        <f>SUM(O8:O18)</f>
        <v>3150154500</v>
      </c>
      <c r="P19" s="127"/>
    </row>
    <row r="20" spans="1:16">
      <c r="G20" s="151"/>
      <c r="I20" s="152"/>
      <c r="J20" s="152"/>
      <c r="K20" s="152"/>
    </row>
    <row r="21" spans="1:16">
      <c r="I21" s="152"/>
      <c r="J21" s="152"/>
      <c r="K21" s="152"/>
      <c r="O21" s="153"/>
    </row>
    <row r="22" spans="1:16">
      <c r="A22" s="154" t="s">
        <v>3587</v>
      </c>
      <c r="I22" s="152"/>
      <c r="J22" s="152"/>
      <c r="K22" s="152"/>
      <c r="O22" s="153"/>
    </row>
    <row r="23" spans="1:16">
      <c r="I23" s="152"/>
      <c r="J23" s="152"/>
      <c r="K23" s="152"/>
      <c r="O23" s="153"/>
    </row>
    <row r="24" spans="1:16">
      <c r="I24" s="152"/>
      <c r="J24" s="152"/>
      <c r="K24" s="152"/>
    </row>
    <row r="25" spans="1:16">
      <c r="I25" s="152"/>
      <c r="J25" s="152"/>
      <c r="K25" s="152"/>
    </row>
    <row r="26" spans="1:16">
      <c r="A26" s="1014" t="s">
        <v>517</v>
      </c>
      <c r="B26" s="1014"/>
      <c r="I26" s="152"/>
      <c r="J26" s="152"/>
      <c r="K26" s="152"/>
    </row>
    <row r="27" spans="1:16">
      <c r="A27" s="3" t="s">
        <v>518</v>
      </c>
      <c r="B27" s="155">
        <v>1002021002199</v>
      </c>
    </row>
    <row r="28" spans="1:16">
      <c r="A28" s="3" t="s">
        <v>519</v>
      </c>
      <c r="B28" s="3" t="s">
        <v>520</v>
      </c>
    </row>
    <row r="29" spans="1:16">
      <c r="A29" s="3" t="s">
        <v>3311</v>
      </c>
      <c r="B29" s="3" t="s">
        <v>3312</v>
      </c>
    </row>
    <row r="30" spans="1:16">
      <c r="A30" s="3" t="s">
        <v>521</v>
      </c>
      <c r="B30" s="3" t="s">
        <v>3088</v>
      </c>
    </row>
    <row r="31" spans="1:16" ht="21">
      <c r="A31" s="12" t="s">
        <v>522</v>
      </c>
      <c r="B31" s="27" t="s">
        <v>523</v>
      </c>
    </row>
    <row r="32" spans="1:16">
      <c r="A32" s="3" t="s">
        <v>524</v>
      </c>
      <c r="B32" s="156" t="s">
        <v>3588</v>
      </c>
    </row>
    <row r="33" spans="1:11" ht="31.5" customHeight="1">
      <c r="A33" s="12" t="s">
        <v>525</v>
      </c>
      <c r="B33" s="27" t="s">
        <v>526</v>
      </c>
    </row>
    <row r="34" spans="1:11" ht="33" customHeight="1">
      <c r="A34" s="157" t="s">
        <v>527</v>
      </c>
      <c r="B34" s="27" t="s">
        <v>528</v>
      </c>
    </row>
    <row r="35" spans="1:11">
      <c r="A35" s="3" t="s">
        <v>529</v>
      </c>
      <c r="B35" s="3" t="s">
        <v>530</v>
      </c>
    </row>
    <row r="36" spans="1:11" ht="33.75" customHeight="1">
      <c r="A36" s="157" t="s">
        <v>531</v>
      </c>
      <c r="B36" s="158" t="s">
        <v>532</v>
      </c>
    </row>
    <row r="37" spans="1:11">
      <c r="I37" s="152"/>
      <c r="J37" s="152"/>
      <c r="K37" s="152"/>
    </row>
    <row r="38" spans="1:11">
      <c r="A38" s="127" t="s">
        <v>4297</v>
      </c>
      <c r="B38" s="127"/>
      <c r="I38" s="152"/>
      <c r="J38" s="152"/>
      <c r="K38" s="152"/>
    </row>
    <row r="39" spans="1:11">
      <c r="A39" s="159">
        <v>38416.69</v>
      </c>
      <c r="B39" s="127"/>
      <c r="I39" s="152"/>
      <c r="J39" s="152"/>
      <c r="K39" s="152"/>
    </row>
    <row r="40" spans="1:11">
      <c r="A40" s="160"/>
      <c r="I40" s="152"/>
      <c r="J40" s="152"/>
      <c r="K40" s="152"/>
    </row>
    <row r="41" spans="1:11">
      <c r="A41" s="127" t="s">
        <v>4290</v>
      </c>
      <c r="I41" s="152"/>
      <c r="J41" s="152"/>
      <c r="K41" s="152"/>
    </row>
    <row r="42" spans="1:11">
      <c r="A42" s="161">
        <v>992.12</v>
      </c>
      <c r="I42" s="152"/>
      <c r="J42" s="152"/>
      <c r="K42" s="152"/>
    </row>
    <row r="49" spans="1:1">
      <c r="A49" s="3" t="s">
        <v>533</v>
      </c>
    </row>
    <row r="50" spans="1:1">
      <c r="A50" s="3" t="s">
        <v>534</v>
      </c>
    </row>
    <row r="51" spans="1:1">
      <c r="A51" s="3" t="s">
        <v>535</v>
      </c>
    </row>
    <row r="101" spans="1:16" ht="12.75" customHeight="1">
      <c r="A101" s="3">
        <v>91033975</v>
      </c>
      <c r="B101" s="3" t="s">
        <v>536</v>
      </c>
      <c r="C101" s="3" t="s">
        <v>537</v>
      </c>
      <c r="I101" s="152">
        <v>44502</v>
      </c>
      <c r="J101" s="152"/>
      <c r="K101" s="152"/>
      <c r="P101" s="3">
        <v>10000</v>
      </c>
    </row>
    <row r="102" spans="1:16" ht="15" customHeight="1">
      <c r="A102" s="3">
        <v>96259229</v>
      </c>
      <c r="B102" s="3" t="s">
        <v>538</v>
      </c>
      <c r="C102" s="3" t="s">
        <v>539</v>
      </c>
      <c r="I102" s="152">
        <v>44503</v>
      </c>
      <c r="J102" s="152"/>
      <c r="K102" s="152"/>
      <c r="P102" s="3">
        <v>30000</v>
      </c>
    </row>
    <row r="103" spans="1:16" ht="14.25" customHeight="1">
      <c r="A103" s="3">
        <v>117762871</v>
      </c>
      <c r="B103" s="3" t="s">
        <v>540</v>
      </c>
      <c r="C103" s="3" t="s">
        <v>541</v>
      </c>
      <c r="I103" s="152">
        <v>44491</v>
      </c>
      <c r="J103" s="152"/>
      <c r="K103" s="152"/>
      <c r="P103" s="3">
        <v>17000</v>
      </c>
    </row>
    <row r="104" spans="1:16" ht="10.5" customHeight="1">
      <c r="A104" s="3">
        <v>116678331</v>
      </c>
      <c r="B104" s="3" t="s">
        <v>542</v>
      </c>
      <c r="C104" s="3" t="s">
        <v>543</v>
      </c>
      <c r="I104" s="152">
        <v>44494</v>
      </c>
      <c r="J104" s="152"/>
      <c r="K104" s="152"/>
      <c r="P104" s="3">
        <v>10000</v>
      </c>
    </row>
    <row r="105" spans="1:16" ht="17.25" customHeight="1">
      <c r="A105" s="3">
        <v>110022694</v>
      </c>
      <c r="B105" s="3" t="s">
        <v>544</v>
      </c>
      <c r="C105" s="3" t="s">
        <v>545</v>
      </c>
      <c r="I105" s="152">
        <v>44490</v>
      </c>
      <c r="J105" s="152"/>
      <c r="K105" s="152"/>
      <c r="P105" s="3">
        <v>15000</v>
      </c>
    </row>
    <row r="106" spans="1:16" ht="12" customHeight="1">
      <c r="A106" s="3">
        <v>107597985</v>
      </c>
      <c r="B106" s="3" t="s">
        <v>546</v>
      </c>
      <c r="C106" s="3" t="s">
        <v>547</v>
      </c>
      <c r="I106" s="152">
        <v>44490</v>
      </c>
      <c r="J106" s="152"/>
      <c r="K106" s="152"/>
      <c r="P106" s="3">
        <v>17000</v>
      </c>
    </row>
    <row r="107" spans="1:16" ht="24" customHeight="1">
      <c r="A107" s="3">
        <v>107592675</v>
      </c>
      <c r="B107" s="3" t="s">
        <v>548</v>
      </c>
      <c r="C107" s="3" t="s">
        <v>549</v>
      </c>
      <c r="I107" s="152">
        <v>44494</v>
      </c>
      <c r="J107" s="152"/>
      <c r="K107" s="152"/>
      <c r="P107" s="3">
        <v>15000</v>
      </c>
    </row>
    <row r="108" spans="1:16" ht="15" customHeight="1">
      <c r="A108" s="3">
        <v>118107990</v>
      </c>
      <c r="B108" s="3" t="s">
        <v>550</v>
      </c>
      <c r="C108" s="3" t="s">
        <v>551</v>
      </c>
      <c r="I108" s="152">
        <v>44491</v>
      </c>
      <c r="J108" s="152"/>
      <c r="K108" s="152"/>
      <c r="P108" s="3">
        <v>15000</v>
      </c>
    </row>
    <row r="109" spans="1:16" ht="22.5" customHeight="1">
      <c r="A109" s="3">
        <v>107593055</v>
      </c>
      <c r="B109" s="3" t="s">
        <v>552</v>
      </c>
      <c r="C109" s="3" t="s">
        <v>553</v>
      </c>
      <c r="I109" s="152">
        <v>44490</v>
      </c>
      <c r="J109" s="152"/>
      <c r="K109" s="152"/>
      <c r="P109" s="3">
        <v>15000</v>
      </c>
    </row>
    <row r="110" spans="1:16" ht="19.5" customHeight="1">
      <c r="A110" s="3">
        <v>98142036</v>
      </c>
      <c r="B110" s="3" t="s">
        <v>554</v>
      </c>
      <c r="C110" s="3" t="s">
        <v>555</v>
      </c>
      <c r="I110" s="152">
        <v>44491</v>
      </c>
      <c r="J110" s="152"/>
      <c r="K110" s="152"/>
      <c r="P110" s="3">
        <v>15000</v>
      </c>
    </row>
    <row r="111" spans="1:16" ht="21.75" customHeight="1">
      <c r="A111" s="3">
        <v>113217966</v>
      </c>
      <c r="B111" s="3" t="s">
        <v>556</v>
      </c>
      <c r="C111" s="3" t="s">
        <v>557</v>
      </c>
      <c r="I111" s="152">
        <v>44490</v>
      </c>
      <c r="J111" s="152"/>
      <c r="K111" s="152"/>
      <c r="P111" s="3">
        <v>15000</v>
      </c>
    </row>
    <row r="112" spans="1:16" ht="23.25" customHeight="1">
      <c r="A112" s="3">
        <v>111240443</v>
      </c>
      <c r="B112" s="3" t="s">
        <v>558</v>
      </c>
      <c r="C112" s="3" t="s">
        <v>559</v>
      </c>
      <c r="I112" s="152">
        <v>44490</v>
      </c>
      <c r="J112" s="152"/>
      <c r="K112" s="152"/>
      <c r="P112" s="3">
        <v>14000</v>
      </c>
    </row>
    <row r="113" spans="1:16" ht="26.25" customHeight="1">
      <c r="A113" s="3">
        <v>110824484</v>
      </c>
      <c r="B113" s="3" t="s">
        <v>560</v>
      </c>
      <c r="C113" s="3" t="s">
        <v>561</v>
      </c>
      <c r="I113" s="152">
        <v>44495</v>
      </c>
      <c r="J113" s="152"/>
      <c r="K113" s="152"/>
      <c r="P113" s="3">
        <v>17000</v>
      </c>
    </row>
    <row r="114" spans="1:16" ht="13.5" customHeight="1">
      <c r="A114" s="3">
        <v>107590384</v>
      </c>
      <c r="B114" s="3" t="s">
        <v>562</v>
      </c>
      <c r="C114" s="3" t="s">
        <v>563</v>
      </c>
      <c r="I114" s="152">
        <v>44490</v>
      </c>
      <c r="J114" s="152"/>
      <c r="K114" s="152"/>
      <c r="P114" s="3">
        <v>10000</v>
      </c>
    </row>
    <row r="115" spans="1:16" ht="32.25" customHeight="1">
      <c r="A115" s="3">
        <v>110644749</v>
      </c>
      <c r="B115" s="3" t="s">
        <v>564</v>
      </c>
      <c r="C115" s="3" t="s">
        <v>565</v>
      </c>
      <c r="I115" s="152">
        <v>44490</v>
      </c>
      <c r="J115" s="152"/>
      <c r="K115" s="152"/>
      <c r="P115" s="3">
        <v>17000</v>
      </c>
    </row>
    <row r="116" spans="1:16" ht="15.75" customHeight="1">
      <c r="A116" s="3">
        <v>15162067</v>
      </c>
      <c r="B116" s="3" t="s">
        <v>566</v>
      </c>
      <c r="C116" s="3" t="s">
        <v>567</v>
      </c>
      <c r="I116" s="152">
        <v>44487</v>
      </c>
      <c r="J116" s="152"/>
      <c r="K116" s="152"/>
      <c r="P116" s="3">
        <v>15000</v>
      </c>
    </row>
    <row r="117" spans="1:16" ht="16.5" customHeight="1">
      <c r="A117" s="3">
        <v>117753628</v>
      </c>
      <c r="B117" s="3" t="s">
        <v>568</v>
      </c>
      <c r="C117" s="3" t="s">
        <v>569</v>
      </c>
      <c r="I117" s="152">
        <v>44487</v>
      </c>
      <c r="J117" s="152"/>
      <c r="K117" s="152"/>
      <c r="P117" s="3">
        <v>10000</v>
      </c>
    </row>
    <row r="118" spans="1:16" ht="10.5" customHeight="1">
      <c r="A118" s="3">
        <v>107591242</v>
      </c>
      <c r="B118" s="3" t="s">
        <v>570</v>
      </c>
      <c r="C118" s="3" t="s">
        <v>571</v>
      </c>
      <c r="I118" s="152">
        <v>44460</v>
      </c>
      <c r="J118" s="152"/>
      <c r="K118" s="152"/>
      <c r="P118" s="3">
        <v>7000</v>
      </c>
    </row>
    <row r="119" spans="1:16" ht="15" customHeight="1">
      <c r="A119" s="3">
        <v>105687223</v>
      </c>
      <c r="B119" s="3" t="s">
        <v>572</v>
      </c>
      <c r="C119" s="3" t="s">
        <v>573</v>
      </c>
      <c r="I119" s="152">
        <v>44449</v>
      </c>
      <c r="J119" s="152"/>
      <c r="K119" s="152"/>
      <c r="P119" s="3">
        <v>5000</v>
      </c>
    </row>
    <row r="120" spans="1:16" ht="33" customHeight="1">
      <c r="A120" s="3">
        <v>107589848</v>
      </c>
      <c r="B120" s="3" t="s">
        <v>574</v>
      </c>
      <c r="C120" s="3" t="s">
        <v>575</v>
      </c>
      <c r="I120" s="152">
        <v>44442</v>
      </c>
      <c r="J120" s="152"/>
      <c r="K120" s="152"/>
      <c r="P120" s="3">
        <v>17000</v>
      </c>
    </row>
    <row r="121" spans="1:16" ht="44.25" customHeight="1">
      <c r="A121" s="3">
        <v>99322128</v>
      </c>
      <c r="B121" s="3" t="s">
        <v>576</v>
      </c>
      <c r="C121" s="3" t="s">
        <v>577</v>
      </c>
      <c r="I121" s="152">
        <v>44442</v>
      </c>
      <c r="J121" s="152"/>
      <c r="K121" s="152"/>
      <c r="P121" s="3">
        <v>7000</v>
      </c>
    </row>
    <row r="122" spans="1:16" ht="19.5" customHeight="1">
      <c r="A122" s="3">
        <v>8010518</v>
      </c>
      <c r="B122" s="3" t="s">
        <v>578</v>
      </c>
      <c r="C122" s="3" t="s">
        <v>579</v>
      </c>
      <c r="I122" s="152">
        <v>44442</v>
      </c>
      <c r="J122" s="152"/>
      <c r="K122" s="152"/>
      <c r="P122" s="3">
        <v>15000</v>
      </c>
    </row>
    <row r="123" spans="1:16" ht="18.75" customHeight="1">
      <c r="A123" s="3">
        <v>8003727</v>
      </c>
      <c r="B123" s="3" t="s">
        <v>580</v>
      </c>
      <c r="C123" s="3" t="s">
        <v>581</v>
      </c>
      <c r="I123" s="152">
        <v>44442</v>
      </c>
      <c r="J123" s="152"/>
      <c r="K123" s="152"/>
      <c r="P123" s="3">
        <v>15000</v>
      </c>
    </row>
    <row r="124" spans="1:16" ht="25.5" customHeight="1">
      <c r="A124" s="3">
        <v>110513253</v>
      </c>
      <c r="B124" s="3" t="s">
        <v>582</v>
      </c>
      <c r="C124" s="3" t="s">
        <v>583</v>
      </c>
      <c r="I124" s="152">
        <v>44440</v>
      </c>
      <c r="J124" s="152"/>
      <c r="K124" s="152"/>
      <c r="P124" s="3">
        <v>15000</v>
      </c>
    </row>
    <row r="125" spans="1:16" ht="33" customHeight="1">
      <c r="A125" s="3">
        <v>104767944</v>
      </c>
      <c r="B125" s="3" t="s">
        <v>584</v>
      </c>
      <c r="C125" s="3" t="s">
        <v>585</v>
      </c>
      <c r="I125" s="152">
        <v>44440</v>
      </c>
      <c r="J125" s="152"/>
      <c r="K125" s="152"/>
      <c r="P125" s="3">
        <v>8000</v>
      </c>
    </row>
    <row r="126" spans="1:16" ht="30" customHeight="1">
      <c r="A126" s="3">
        <v>86852045</v>
      </c>
      <c r="B126" s="3" t="s">
        <v>586</v>
      </c>
      <c r="C126" s="3" t="s">
        <v>587</v>
      </c>
      <c r="I126" s="152">
        <v>44442</v>
      </c>
      <c r="J126" s="152"/>
      <c r="K126" s="152"/>
      <c r="P126" s="3">
        <v>10000</v>
      </c>
    </row>
    <row r="127" spans="1:16" ht="14.25" customHeight="1">
      <c r="A127" s="3">
        <v>99772387</v>
      </c>
      <c r="B127" s="3" t="s">
        <v>588</v>
      </c>
      <c r="C127" s="3" t="s">
        <v>589</v>
      </c>
      <c r="I127" s="152">
        <v>44440</v>
      </c>
      <c r="J127" s="152"/>
      <c r="K127" s="152"/>
      <c r="P127" s="3">
        <v>7000</v>
      </c>
    </row>
    <row r="128" spans="1:16" ht="40.5" customHeight="1">
      <c r="A128" s="3">
        <v>115417681</v>
      </c>
      <c r="B128" s="3" t="s">
        <v>590</v>
      </c>
      <c r="C128" s="3" t="s">
        <v>591</v>
      </c>
      <c r="I128" s="152">
        <v>44438</v>
      </c>
      <c r="J128" s="152"/>
      <c r="K128" s="152"/>
      <c r="P128" s="3">
        <v>5500</v>
      </c>
    </row>
    <row r="129" spans="1:16" ht="62.25" customHeight="1">
      <c r="A129" s="3">
        <v>107684660</v>
      </c>
      <c r="B129" s="3" t="s">
        <v>592</v>
      </c>
      <c r="C129" s="3" t="s">
        <v>593</v>
      </c>
      <c r="I129" s="152">
        <v>44438</v>
      </c>
      <c r="J129" s="152"/>
      <c r="K129" s="152"/>
      <c r="P129" s="3">
        <v>10000</v>
      </c>
    </row>
    <row r="130" spans="1:16" ht="34.5" customHeight="1">
      <c r="A130" s="3">
        <v>91158877</v>
      </c>
      <c r="B130" s="3" t="s">
        <v>594</v>
      </c>
      <c r="C130" s="3" t="s">
        <v>595</v>
      </c>
      <c r="I130" s="152">
        <v>44427</v>
      </c>
      <c r="J130" s="152"/>
      <c r="K130" s="152"/>
      <c r="P130" s="3">
        <v>9000</v>
      </c>
    </row>
    <row r="131" spans="1:16" ht="17.25" customHeight="1">
      <c r="A131" s="3">
        <v>8004269</v>
      </c>
      <c r="B131" s="3" t="s">
        <v>596</v>
      </c>
      <c r="C131" s="3" t="s">
        <v>597</v>
      </c>
      <c r="I131" s="152">
        <v>44425</v>
      </c>
      <c r="J131" s="152"/>
      <c r="K131" s="152"/>
      <c r="P131" s="3">
        <v>8000</v>
      </c>
    </row>
    <row r="132" spans="1:16" ht="45.75" customHeight="1">
      <c r="A132" s="3">
        <v>110611685</v>
      </c>
      <c r="B132" s="3" t="s">
        <v>598</v>
      </c>
      <c r="C132" s="3" t="s">
        <v>599</v>
      </c>
      <c r="I132" s="152">
        <v>44419</v>
      </c>
      <c r="J132" s="152"/>
      <c r="K132" s="152"/>
      <c r="P132" s="3">
        <v>17000</v>
      </c>
    </row>
  </sheetData>
  <mergeCells count="2">
    <mergeCell ref="A1:D1"/>
    <mergeCell ref="A26:B26"/>
  </mergeCells>
  <pageMargins left="0.19685039370078741" right="0.19685039370078741" top="0.74803149606299213" bottom="0.74803149606299213" header="0.31496062992125984" footer="0.31496062992125984"/>
  <pageSetup scale="75" orientation="landscape"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8</vt:i4>
      </vt:variant>
    </vt:vector>
  </HeadingPairs>
  <TitlesOfParts>
    <vt:vector size="30" baseType="lpstr">
      <vt:lpstr>Dato</vt:lpstr>
      <vt:lpstr>RESUMEN</vt:lpstr>
      <vt:lpstr>TIPO</vt:lpstr>
      <vt:lpstr>GRUPO</vt:lpstr>
      <vt:lpstr>PRODUCTO</vt:lpstr>
      <vt:lpstr>GARANTIA</vt:lpstr>
      <vt:lpstr>Detalle de garantías</vt:lpstr>
      <vt:lpstr>Warrants</vt:lpstr>
      <vt:lpstr>Poliza Finan. Inv</vt:lpstr>
      <vt:lpstr>Poliza Credito</vt:lpstr>
      <vt:lpstr>KP</vt:lpstr>
      <vt:lpstr>Fogain Leasing</vt:lpstr>
      <vt:lpstr>Fogain Factoring</vt:lpstr>
      <vt:lpstr>Prenda Contratos factoring</vt:lpstr>
      <vt:lpstr>Prenda contratos leasing</vt:lpstr>
      <vt:lpstr>G. sin Mov</vt:lpstr>
      <vt:lpstr>Ejecutoriadas</vt:lpstr>
      <vt:lpstr>Alzadas</vt:lpstr>
      <vt:lpstr>G. Errazuriz</vt:lpstr>
      <vt:lpstr>ptes</vt:lpstr>
      <vt:lpstr>Tasui</vt:lpstr>
      <vt:lpstr>D. Errazuriz</vt:lpstr>
      <vt:lpstr>'Detalle de garantías'!Área_de_impresión</vt:lpstr>
      <vt:lpstr>'Fogain Factoring'!Área_de_impresión</vt:lpstr>
      <vt:lpstr>'Fogain Leasing'!Área_de_impresión</vt:lpstr>
      <vt:lpstr>'G. sin Mov'!Área_de_impresión</vt:lpstr>
      <vt:lpstr>KP!Área_de_impresión</vt:lpstr>
      <vt:lpstr>'Poliza Credito'!Área_de_impresión</vt:lpstr>
      <vt:lpstr>'Poliza Finan. Inv'!Área_de_impresión</vt:lpstr>
      <vt:lpstr>Warrants!Área_de_impresión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Godoy</dc:creator>
  <cp:lastModifiedBy>Juan Pablo Lucero Espinoza</cp:lastModifiedBy>
  <cp:lastPrinted>2025-01-09T13:59:31Z</cp:lastPrinted>
  <dcterms:created xsi:type="dcterms:W3CDTF">2022-11-30T13:05:19Z</dcterms:created>
  <dcterms:modified xsi:type="dcterms:W3CDTF">2025-01-09T19:59:40Z</dcterms:modified>
</cp:coreProperties>
</file>