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/Documents/lab/vargas-experiments/optimization_experiments/100bp/"/>
    </mc:Choice>
  </mc:AlternateContent>
  <xr:revisionPtr revIDLastSave="0" documentId="13_ncr:1_{47DC1B62-3D7C-0944-9FB1-7B745E1D15ED}" xr6:coauthVersionLast="45" xr6:coauthVersionMax="45" xr10:uidLastSave="{00000000-0000-0000-0000-000000000000}"/>
  <bookViews>
    <workbookView xWindow="26180" yWindow="1760" windowWidth="22380" windowHeight="17440" activeTab="3" xr2:uid="{17103F55-0FB9-2349-B8D4-1A31FF93485D}"/>
  </bookViews>
  <sheets>
    <sheet name="Bowtie 2 Local" sheetId="1" r:id="rId1"/>
    <sheet name="Bowtie 2 SG" sheetId="2" r:id="rId2"/>
    <sheet name="BWA-MEM" sheetId="3" r:id="rId3"/>
    <sheet name="vg + MAF10 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I14" i="4"/>
  <c r="I11" i="3" l="1"/>
  <c r="I14" i="2"/>
  <c r="I12" i="1"/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<sst xmlns="http://schemas.openxmlformats.org/spreadsheetml/2006/main" count="59" uniqueCount="11">
  <si>
    <t>Seed size</t>
  </si>
  <si>
    <t>Incorrect/All</t>
  </si>
  <si>
    <t>Aligned/All</t>
  </si>
  <si>
    <t>Incorrect/Aln</t>
  </si>
  <si>
    <t>Avg. diff (all)</t>
  </si>
  <si>
    <t>Avg. diff (incorr)</t>
  </si>
  <si>
    <t>Time (s)</t>
  </si>
  <si>
    <t>default</t>
  </si>
  <si>
    <t>optimal</t>
  </si>
  <si>
    <t>best &lt; 1.5X slower</t>
  </si>
  <si>
    <t>too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</si>
</sst>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43AB-D014-8340-ADCA-F5B5823AE45A}">
  <dimension ref="A1:I24"/>
  <sheetViews>
    <sheetView workbookViewId="0">
      <selection activeCell="F1" sqref="F1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9" x14ac:dyDescent="0.2">
      <c r="B2">
        <v>10</v>
      </c>
      <c r="C2" s="2">
        <v>0.330982548410231</v>
      </c>
      <c r="D2" s="2">
        <v>0.35907243605068101</v>
      </c>
      <c r="E2" s="2">
        <v>0.92177097203728298</v>
      </c>
      <c r="F2" s="2">
        <v>57.921438082556499</v>
      </c>
      <c r="G2" s="2">
        <v>62.837125315998499</v>
      </c>
      <c r="H2" s="3">
        <f>1*60+2.7</f>
        <v>62.7</v>
      </c>
      <c r="I2" t="s">
        <v>10</v>
      </c>
    </row>
    <row r="3" spans="1:9" x14ac:dyDescent="0.2">
      <c r="B3">
        <v>11</v>
      </c>
      <c r="C3" s="2">
        <v>0.33540521157064301</v>
      </c>
      <c r="D3" s="2">
        <v>0.42015300023906199</v>
      </c>
      <c r="E3" s="2">
        <v>0.79829302987197703</v>
      </c>
      <c r="F3" s="2">
        <v>47.159032716927399</v>
      </c>
      <c r="G3" s="2">
        <v>59.074839629365599</v>
      </c>
      <c r="H3" s="3">
        <f>0*60+44.59</f>
        <v>44.59</v>
      </c>
      <c r="I3" t="s">
        <v>10</v>
      </c>
    </row>
    <row r="4" spans="1:9" x14ac:dyDescent="0.2">
      <c r="B4">
        <v>12</v>
      </c>
      <c r="C4" s="2">
        <v>0.31006454697585401</v>
      </c>
      <c r="D4" s="2">
        <v>0.50334688022950003</v>
      </c>
      <c r="E4" s="2">
        <v>0.61600569935882199</v>
      </c>
      <c r="F4" s="2">
        <v>33.871052006649201</v>
      </c>
      <c r="G4" s="2">
        <v>54.984965304548901</v>
      </c>
      <c r="H4" s="3">
        <f>0*60+34.71</f>
        <v>34.71</v>
      </c>
      <c r="I4" t="s">
        <v>10</v>
      </c>
    </row>
    <row r="5" spans="1:9" x14ac:dyDescent="0.2">
      <c r="B5">
        <v>13</v>
      </c>
      <c r="C5" s="2">
        <v>0.27850824766913701</v>
      </c>
      <c r="D5" s="2">
        <v>0.61654315084867295</v>
      </c>
      <c r="E5" s="2">
        <v>0.45172547499030602</v>
      </c>
      <c r="F5" s="2">
        <v>22.539937960449699</v>
      </c>
      <c r="G5" s="2">
        <v>49.897424892703803</v>
      </c>
      <c r="H5" s="3">
        <f>0*60+27.06</f>
        <v>27.06</v>
      </c>
      <c r="I5" t="s">
        <v>10</v>
      </c>
    </row>
    <row r="6" spans="1:9" x14ac:dyDescent="0.2">
      <c r="B6">
        <v>14</v>
      </c>
      <c r="C6" s="2">
        <v>0.21981831221611201</v>
      </c>
      <c r="D6" s="2">
        <v>0.75077695433899105</v>
      </c>
      <c r="E6" s="2">
        <v>0.29278777264766698</v>
      </c>
      <c r="F6" s="2">
        <v>12.299315395637599</v>
      </c>
      <c r="G6" s="2">
        <v>42.007612833061401</v>
      </c>
      <c r="H6" s="3">
        <f>0*60+21.75</f>
        <v>21.75</v>
      </c>
      <c r="I6" t="s">
        <v>10</v>
      </c>
    </row>
    <row r="7" spans="1:9" x14ac:dyDescent="0.2">
      <c r="B7">
        <v>15</v>
      </c>
      <c r="C7" s="2">
        <v>0.179297155151804</v>
      </c>
      <c r="D7" s="2">
        <v>0.89206311259861304</v>
      </c>
      <c r="E7" s="2">
        <v>0.20099155835454899</v>
      </c>
      <c r="F7" s="2">
        <v>6.47795792576711</v>
      </c>
      <c r="G7" s="2">
        <v>32.229999999999997</v>
      </c>
      <c r="H7" s="3">
        <f>0*60+18.33</f>
        <v>18.329999999999998</v>
      </c>
      <c r="I7" t="s">
        <v>10</v>
      </c>
    </row>
    <row r="8" spans="1:9" x14ac:dyDescent="0.2">
      <c r="B8">
        <v>16</v>
      </c>
      <c r="C8" s="2">
        <v>0.15001195314367599</v>
      </c>
      <c r="D8" s="2">
        <v>0.93832177862777899</v>
      </c>
      <c r="E8" s="2">
        <v>0.15987261146496801</v>
      </c>
      <c r="F8" s="2">
        <v>4.3522292993630503</v>
      </c>
      <c r="G8" s="2">
        <v>27.223107569721101</v>
      </c>
      <c r="H8" s="3">
        <f>0*60+15.32</f>
        <v>15.32</v>
      </c>
    </row>
    <row r="9" spans="1:9" x14ac:dyDescent="0.2">
      <c r="B9">
        <v>17</v>
      </c>
      <c r="C9" s="2">
        <v>0.13937365527133599</v>
      </c>
      <c r="D9" s="2">
        <v>0.95075304805163696</v>
      </c>
      <c r="E9" s="2">
        <v>0.14659290922806101</v>
      </c>
      <c r="F9" s="2">
        <v>3.6782750817198799</v>
      </c>
      <c r="G9" s="2">
        <v>25.091766723842099</v>
      </c>
      <c r="H9" s="3">
        <f>0*60+12.74</f>
        <v>12.74</v>
      </c>
    </row>
    <row r="10" spans="1:9" x14ac:dyDescent="0.2">
      <c r="B10">
        <v>18</v>
      </c>
      <c r="C10" s="2">
        <v>0.137222089409514</v>
      </c>
      <c r="D10" s="2">
        <v>0.95744680851063801</v>
      </c>
      <c r="E10" s="2">
        <v>0.14332084893882599</v>
      </c>
      <c r="F10" s="2">
        <v>3.35156054931335</v>
      </c>
      <c r="G10" s="2">
        <v>23.385017421602701</v>
      </c>
      <c r="H10" s="3">
        <f>0*60+10.84</f>
        <v>10.84</v>
      </c>
    </row>
    <row r="11" spans="1:9" x14ac:dyDescent="0.2">
      <c r="B11">
        <v>19</v>
      </c>
      <c r="C11" s="2">
        <v>0.13471192923738901</v>
      </c>
      <c r="D11" s="2">
        <v>0.96055462586660201</v>
      </c>
      <c r="E11" s="2">
        <v>0.14024390243902399</v>
      </c>
      <c r="F11" s="2">
        <v>3.2360627177700301</v>
      </c>
      <c r="G11" s="2">
        <v>23.0745341614906</v>
      </c>
      <c r="H11" s="3">
        <f>0*60+9.55</f>
        <v>9.5500000000000007</v>
      </c>
    </row>
    <row r="12" spans="1:9" x14ac:dyDescent="0.2">
      <c r="A12" t="s">
        <v>7</v>
      </c>
      <c r="B12">
        <v>20</v>
      </c>
      <c r="C12" s="2">
        <v>0.13136504900788901</v>
      </c>
      <c r="D12" s="2">
        <v>0.96043509442983499</v>
      </c>
      <c r="E12" s="2">
        <v>0.136776602364654</v>
      </c>
      <c r="F12" s="2">
        <v>2.94797759800871</v>
      </c>
      <c r="G12" s="2">
        <v>21.5532302092811</v>
      </c>
      <c r="H12" s="3">
        <f>0*60+11.73</f>
        <v>11.73</v>
      </c>
      <c r="I12">
        <f>1.5*H12</f>
        <v>17.594999999999999</v>
      </c>
    </row>
    <row r="13" spans="1:9" x14ac:dyDescent="0.2">
      <c r="B13">
        <v>21</v>
      </c>
      <c r="C13" s="2">
        <v>0.13530958642122801</v>
      </c>
      <c r="D13" s="2">
        <v>0.95923978006215604</v>
      </c>
      <c r="E13" s="2">
        <v>0.141059190031152</v>
      </c>
      <c r="F13" s="2">
        <v>3.1147663551401799</v>
      </c>
      <c r="G13" s="2">
        <v>22.081272084805601</v>
      </c>
      <c r="H13" s="3">
        <f>0*60+7.65</f>
        <v>7.65</v>
      </c>
    </row>
    <row r="14" spans="1:9" x14ac:dyDescent="0.2">
      <c r="B14">
        <v>22</v>
      </c>
      <c r="C14" s="2">
        <v>0.132082237628496</v>
      </c>
      <c r="D14" s="2">
        <v>0.95876165431508398</v>
      </c>
      <c r="E14" s="2">
        <v>0.13776337115072901</v>
      </c>
      <c r="F14" s="2">
        <v>2.9487595062959699</v>
      </c>
      <c r="G14" s="2">
        <v>21.404524886877802</v>
      </c>
      <c r="H14" s="3">
        <f>0*60+9.7</f>
        <v>9.6999999999999993</v>
      </c>
    </row>
    <row r="15" spans="1:9" x14ac:dyDescent="0.2">
      <c r="B15">
        <v>23</v>
      </c>
      <c r="C15" s="2">
        <v>0.12574707147979899</v>
      </c>
      <c r="D15" s="2">
        <v>0.95876165431508398</v>
      </c>
      <c r="E15" s="2">
        <v>0.131155716244857</v>
      </c>
      <c r="F15" s="2">
        <v>2.8148609899014998</v>
      </c>
      <c r="G15" s="2">
        <v>21.461977186311699</v>
      </c>
      <c r="H15" s="3">
        <f>0*60+6.59</f>
        <v>6.59</v>
      </c>
    </row>
    <row r="16" spans="1:9" x14ac:dyDescent="0.2">
      <c r="B16">
        <v>24</v>
      </c>
      <c r="C16" s="2">
        <v>0.12550800860626299</v>
      </c>
      <c r="D16" s="2">
        <v>0.95792493425770897</v>
      </c>
      <c r="E16" s="2">
        <v>0.13102071375093499</v>
      </c>
      <c r="F16" s="2">
        <v>2.7720239580733699</v>
      </c>
      <c r="G16" s="2">
        <v>21.157142857142802</v>
      </c>
      <c r="H16" s="3">
        <f>0*60+6.15</f>
        <v>6.15</v>
      </c>
    </row>
    <row r="17" spans="1:8" x14ac:dyDescent="0.2">
      <c r="B17">
        <v>25</v>
      </c>
      <c r="C17" s="2">
        <v>0.12562754004303101</v>
      </c>
      <c r="D17" s="2">
        <v>0.95672961989003102</v>
      </c>
      <c r="E17" s="2">
        <v>0.13130934532733601</v>
      </c>
      <c r="F17" s="2">
        <v>2.7000249875062399</v>
      </c>
      <c r="G17" s="2">
        <v>20.562321598477599</v>
      </c>
      <c r="H17" s="3">
        <f>0*60+5.85</f>
        <v>5.85</v>
      </c>
    </row>
    <row r="18" spans="1:8" x14ac:dyDescent="0.2">
      <c r="B18">
        <v>26</v>
      </c>
      <c r="C18" s="2">
        <v>0.124910351422424</v>
      </c>
      <c r="D18" s="2">
        <v>0.95445852259144104</v>
      </c>
      <c r="E18" s="2">
        <v>0.130870381966186</v>
      </c>
      <c r="F18" s="2">
        <v>2.7663118346900402</v>
      </c>
      <c r="G18" s="2">
        <v>21.137799043062198</v>
      </c>
      <c r="H18" s="3">
        <f>0*60+5.62</f>
        <v>5.62</v>
      </c>
    </row>
    <row r="19" spans="1:8" x14ac:dyDescent="0.2">
      <c r="B19">
        <v>27</v>
      </c>
      <c r="C19" s="2">
        <v>0.11941190533110201</v>
      </c>
      <c r="D19" s="2">
        <v>0.95170929954577999</v>
      </c>
      <c r="E19" s="2">
        <v>0.12547098718914801</v>
      </c>
      <c r="F19" s="2">
        <v>2.7187892489324201</v>
      </c>
      <c r="G19" s="2">
        <v>21.668668668668602</v>
      </c>
      <c r="H19" s="3">
        <f>0*60+5.51</f>
        <v>5.51</v>
      </c>
    </row>
    <row r="20" spans="1:8" x14ac:dyDescent="0.2">
      <c r="B20">
        <v>28</v>
      </c>
      <c r="C20" s="2">
        <v>0.117977528089887</v>
      </c>
      <c r="D20" s="2">
        <v>0.94931867081042298</v>
      </c>
      <c r="E20" s="2">
        <v>0.124276001007302</v>
      </c>
      <c r="F20" s="2">
        <v>2.6566356081591498</v>
      </c>
      <c r="G20" s="2">
        <v>21.3768996960486</v>
      </c>
      <c r="H20" s="3">
        <f>0*60+5.24</f>
        <v>5.24</v>
      </c>
    </row>
    <row r="21" spans="1:8" x14ac:dyDescent="0.2">
      <c r="B21">
        <v>29</v>
      </c>
      <c r="C21" s="2">
        <v>0.119890031078173</v>
      </c>
      <c r="D21" s="2">
        <v>0.93270380109968898</v>
      </c>
      <c r="E21" s="2">
        <v>0.128540305010893</v>
      </c>
      <c r="F21" s="2">
        <v>2.8786364218890101</v>
      </c>
      <c r="G21" s="2">
        <v>22.3948155533399</v>
      </c>
      <c r="H21" s="3">
        <f>0*60+5.04</f>
        <v>5.04</v>
      </c>
    </row>
    <row r="22" spans="1:8" x14ac:dyDescent="0.2">
      <c r="B22">
        <v>30</v>
      </c>
      <c r="C22" s="2">
        <v>0.11558689935453</v>
      </c>
      <c r="D22" s="2">
        <v>0.92672722926129503</v>
      </c>
      <c r="E22" s="2">
        <v>0.12472591254998</v>
      </c>
      <c r="F22" s="2">
        <v>2.7843415452082998</v>
      </c>
      <c r="G22" s="2">
        <v>22.323681489141599</v>
      </c>
      <c r="H22" s="3">
        <f>0*60+4.85</f>
        <v>4.8499999999999996</v>
      </c>
    </row>
    <row r="23" spans="1:8" x14ac:dyDescent="0.2">
      <c r="B23">
        <v>31</v>
      </c>
      <c r="C23" s="2">
        <v>0.113554864929476</v>
      </c>
      <c r="D23" s="2">
        <v>0.92075065742290196</v>
      </c>
      <c r="E23" s="2">
        <v>0.123328573283136</v>
      </c>
      <c r="F23" s="2">
        <v>2.6714267168635502</v>
      </c>
      <c r="G23" s="2">
        <v>21.661052631578901</v>
      </c>
      <c r="H23" s="3">
        <f>0*60+4.79</f>
        <v>4.79</v>
      </c>
    </row>
    <row r="24" spans="1:8" x14ac:dyDescent="0.2">
      <c r="A24" t="s">
        <v>8</v>
      </c>
      <c r="B24">
        <v>32</v>
      </c>
      <c r="C24" s="2">
        <v>0.110447047573511</v>
      </c>
      <c r="D24" s="2">
        <v>0.91573033707865104</v>
      </c>
      <c r="E24" s="2">
        <v>0.12061088630727</v>
      </c>
      <c r="F24" s="4">
        <v>2.6461297480746602</v>
      </c>
      <c r="G24" s="2">
        <v>21.939393939393899</v>
      </c>
      <c r="H24" s="3">
        <f>0*60+6.6</f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EC2D-962E-4B44-84B0-84F20107F826}">
  <dimension ref="A1:I24"/>
  <sheetViews>
    <sheetView workbookViewId="0">
      <selection activeCell="F1" sqref="F1"/>
    </sheetView>
  </sheetViews>
  <sheetFormatPr baseColWidth="10" defaultRowHeight="16" x14ac:dyDescent="0.2"/>
  <cols>
    <col min="3" max="5" width="11" bestFit="1" customWidth="1"/>
    <col min="6" max="7" width="11.6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9" x14ac:dyDescent="0.2">
      <c r="B2">
        <v>10</v>
      </c>
      <c r="C2" s="2">
        <v>9.3365212193664004E-2</v>
      </c>
      <c r="D2" s="2">
        <v>0.11775254034668201</v>
      </c>
      <c r="E2" s="2">
        <v>0.79289340101522798</v>
      </c>
      <c r="F2" s="2">
        <v>18.300507614213199</v>
      </c>
      <c r="G2" s="2">
        <v>23.080665813060101</v>
      </c>
      <c r="H2" s="3">
        <v>45.79</v>
      </c>
      <c r="I2" t="s">
        <v>10</v>
      </c>
    </row>
    <row r="3" spans="1:9" x14ac:dyDescent="0.2">
      <c r="B3">
        <v>11</v>
      </c>
      <c r="C3" s="2">
        <v>0.115481171548117</v>
      </c>
      <c r="D3" s="2">
        <v>0.18457860131500201</v>
      </c>
      <c r="E3" s="2">
        <v>0.62564766839378205</v>
      </c>
      <c r="F3" s="2">
        <v>13.304404145077701</v>
      </c>
      <c r="G3" s="2">
        <v>21.265010351966801</v>
      </c>
      <c r="H3" s="3">
        <v>37.549999999999997</v>
      </c>
      <c r="I3" t="s">
        <v>10</v>
      </c>
    </row>
    <row r="4" spans="1:9" x14ac:dyDescent="0.2">
      <c r="B4">
        <v>12</v>
      </c>
      <c r="C4" s="2">
        <v>0.122534369396294</v>
      </c>
      <c r="D4" s="2">
        <v>0.28643156007172699</v>
      </c>
      <c r="E4" s="2">
        <v>0.42779632721201999</v>
      </c>
      <c r="F4" s="2">
        <v>8.6915692821368893</v>
      </c>
      <c r="G4" s="2">
        <v>20.3170731707317</v>
      </c>
      <c r="H4" s="3">
        <v>29.89</v>
      </c>
      <c r="I4" t="s">
        <v>10</v>
      </c>
    </row>
    <row r="5" spans="1:9" x14ac:dyDescent="0.2">
      <c r="B5">
        <v>13</v>
      </c>
      <c r="C5" s="2">
        <v>0.121936640765092</v>
      </c>
      <c r="D5" s="2">
        <v>0.41888822474596499</v>
      </c>
      <c r="E5" s="2">
        <v>0.29109589041095801</v>
      </c>
      <c r="F5" s="2">
        <v>5.4454908675798999</v>
      </c>
      <c r="G5" s="2">
        <v>18.706862745098</v>
      </c>
      <c r="H5" s="3">
        <v>23.78</v>
      </c>
      <c r="I5" t="s">
        <v>10</v>
      </c>
    </row>
    <row r="6" spans="1:9" x14ac:dyDescent="0.2">
      <c r="B6">
        <v>14</v>
      </c>
      <c r="C6" s="2">
        <v>0.114524805738194</v>
      </c>
      <c r="D6" s="2">
        <v>0.59928272564255802</v>
      </c>
      <c r="E6" s="2">
        <v>0.19110313185717101</v>
      </c>
      <c r="F6" s="2">
        <v>3.3309395571514</v>
      </c>
      <c r="G6" s="2">
        <v>17.430062630480101</v>
      </c>
      <c r="H6" s="3">
        <v>19.38</v>
      </c>
      <c r="I6" t="s">
        <v>10</v>
      </c>
    </row>
    <row r="7" spans="1:9" x14ac:dyDescent="0.2">
      <c r="B7">
        <v>15</v>
      </c>
      <c r="C7" s="2">
        <v>9.7907949790794896E-2</v>
      </c>
      <c r="D7" s="2">
        <v>0.77071129707112895</v>
      </c>
      <c r="E7" s="2">
        <v>0.12703583061889201</v>
      </c>
      <c r="F7" s="2">
        <v>1.9906933457422</v>
      </c>
      <c r="G7" s="2">
        <v>15.6703296703296</v>
      </c>
      <c r="H7" s="3">
        <v>17.059999999999999</v>
      </c>
      <c r="I7" t="s">
        <v>10</v>
      </c>
    </row>
    <row r="8" spans="1:9" x14ac:dyDescent="0.2">
      <c r="B8">
        <v>16</v>
      </c>
      <c r="C8" s="2">
        <v>9.1213389121338903E-2</v>
      </c>
      <c r="D8" s="2">
        <v>0.83586371787208602</v>
      </c>
      <c r="E8" s="2">
        <v>0.10912471395881</v>
      </c>
      <c r="F8" s="2">
        <v>1.53032036613272</v>
      </c>
      <c r="G8" s="2">
        <v>14.0235910878112</v>
      </c>
      <c r="H8" s="3">
        <v>13.8</v>
      </c>
      <c r="I8" t="s">
        <v>10</v>
      </c>
    </row>
    <row r="9" spans="1:9" x14ac:dyDescent="0.2">
      <c r="B9">
        <v>17</v>
      </c>
      <c r="C9" s="2">
        <v>8.6670651524207998E-2</v>
      </c>
      <c r="D9" s="2">
        <v>0.85008965929467994</v>
      </c>
      <c r="E9" s="2">
        <v>0.101954718042469</v>
      </c>
      <c r="F9" s="2">
        <v>1.4415693995218599</v>
      </c>
      <c r="G9" s="2">
        <v>14.1393103448275</v>
      </c>
      <c r="H9" s="3">
        <v>11.36</v>
      </c>
    </row>
    <row r="10" spans="1:9" x14ac:dyDescent="0.2">
      <c r="B10">
        <v>18</v>
      </c>
      <c r="C10" s="2">
        <v>8.4877465630603693E-2</v>
      </c>
      <c r="D10" s="2">
        <v>0.85929468021518196</v>
      </c>
      <c r="E10" s="2">
        <v>9.8775737340011105E-2</v>
      </c>
      <c r="F10" s="2">
        <v>1.3441847523650501</v>
      </c>
      <c r="G10" s="2">
        <v>13.6084507042253</v>
      </c>
      <c r="H10" s="3">
        <v>13.45</v>
      </c>
    </row>
    <row r="11" spans="1:9" x14ac:dyDescent="0.2">
      <c r="B11">
        <v>19</v>
      </c>
      <c r="C11" s="2">
        <v>8.1410639569635304E-2</v>
      </c>
      <c r="D11" s="2">
        <v>0.86072922893006498</v>
      </c>
      <c r="E11" s="2">
        <v>9.4583333333333297E-2</v>
      </c>
      <c r="F11" s="2">
        <v>1.2533333333333301</v>
      </c>
      <c r="G11" s="2">
        <v>13.251101321585899</v>
      </c>
      <c r="H11" s="3">
        <v>8.7200000000000006</v>
      </c>
    </row>
    <row r="12" spans="1:9" x14ac:dyDescent="0.2">
      <c r="B12">
        <v>20</v>
      </c>
      <c r="C12" s="2">
        <v>7.8421996413628195E-2</v>
      </c>
      <c r="D12" s="2">
        <v>0.86120741183502603</v>
      </c>
      <c r="E12" s="2">
        <v>9.1060521932259803E-2</v>
      </c>
      <c r="F12" s="2">
        <v>1.1093836757357001</v>
      </c>
      <c r="G12" s="2">
        <v>12.182926829268199</v>
      </c>
      <c r="H12" s="3">
        <v>7.72</v>
      </c>
    </row>
    <row r="13" spans="1:9" x14ac:dyDescent="0.2">
      <c r="B13">
        <v>21</v>
      </c>
      <c r="C13" s="2">
        <v>7.6270173341302996E-2</v>
      </c>
      <c r="D13" s="2">
        <v>0.86431560071727398</v>
      </c>
      <c r="E13" s="2">
        <v>8.8243430152143795E-2</v>
      </c>
      <c r="F13" s="2">
        <v>1.06210235131396</v>
      </c>
      <c r="G13" s="2">
        <v>12.036050156739799</v>
      </c>
      <c r="H13" s="3">
        <v>7.07</v>
      </c>
    </row>
    <row r="14" spans="1:9" x14ac:dyDescent="0.2">
      <c r="A14" t="s">
        <v>7</v>
      </c>
      <c r="B14">
        <v>22</v>
      </c>
      <c r="C14" s="2">
        <v>7.4716078900179297E-2</v>
      </c>
      <c r="D14" s="2">
        <v>0.86300059772863102</v>
      </c>
      <c r="E14" s="2">
        <v>8.6577088239368299E-2</v>
      </c>
      <c r="F14" s="2">
        <v>1.03629311538994</v>
      </c>
      <c r="G14" s="2">
        <v>11.9696</v>
      </c>
      <c r="H14" s="3">
        <v>8.9700000000000006</v>
      </c>
      <c r="I14" s="3">
        <f>1.5*H14</f>
        <v>13.455000000000002</v>
      </c>
    </row>
    <row r="15" spans="1:9" x14ac:dyDescent="0.2">
      <c r="B15">
        <v>23</v>
      </c>
      <c r="C15" s="2">
        <v>7.4237895995218101E-2</v>
      </c>
      <c r="D15" s="2">
        <v>0.86407650926479296</v>
      </c>
      <c r="E15" s="2">
        <v>8.5915882678472597E-2</v>
      </c>
      <c r="F15" s="2">
        <v>1.03348090758162</v>
      </c>
      <c r="G15" s="2">
        <v>12.028985507246301</v>
      </c>
      <c r="H15" s="3">
        <v>8.4600000000000009</v>
      </c>
    </row>
    <row r="16" spans="1:9" x14ac:dyDescent="0.2">
      <c r="B16">
        <v>24</v>
      </c>
      <c r="C16" s="2">
        <v>7.2803347280334704E-2</v>
      </c>
      <c r="D16" s="2">
        <v>0.86586969515839796</v>
      </c>
      <c r="E16" s="2">
        <v>8.4081181830733098E-2</v>
      </c>
      <c r="F16" s="2">
        <v>0.97335358276956996</v>
      </c>
      <c r="G16" s="2">
        <v>11.5763546798029</v>
      </c>
      <c r="H16" s="3">
        <v>7.76</v>
      </c>
    </row>
    <row r="17" spans="1:8" x14ac:dyDescent="0.2">
      <c r="B17">
        <v>25</v>
      </c>
      <c r="C17" s="2">
        <v>7.1727435744172105E-2</v>
      </c>
      <c r="D17" s="2">
        <v>0.86598924088463802</v>
      </c>
      <c r="E17" s="2">
        <v>8.28271673108779E-2</v>
      </c>
      <c r="F17" s="2">
        <v>0.922142462727774</v>
      </c>
      <c r="G17" s="2">
        <v>11.133333333333301</v>
      </c>
      <c r="H17" s="3">
        <v>5.52</v>
      </c>
    </row>
    <row r="18" spans="1:8" x14ac:dyDescent="0.2">
      <c r="B18">
        <v>26</v>
      </c>
      <c r="C18" s="2">
        <v>7.1249252839210894E-2</v>
      </c>
      <c r="D18" s="2">
        <v>0.86371787208607198</v>
      </c>
      <c r="E18" s="2">
        <v>8.2491349480968798E-2</v>
      </c>
      <c r="F18" s="2">
        <v>0.91141868512110702</v>
      </c>
      <c r="G18" s="2">
        <v>11.048657718120801</v>
      </c>
      <c r="H18" s="3">
        <v>5.23</v>
      </c>
    </row>
    <row r="19" spans="1:8" x14ac:dyDescent="0.2">
      <c r="B19">
        <v>27</v>
      </c>
      <c r="C19" s="2">
        <v>6.8738792588164899E-2</v>
      </c>
      <c r="D19" s="2">
        <v>0.86347878063359196</v>
      </c>
      <c r="E19" s="2">
        <v>7.9606811574138098E-2</v>
      </c>
      <c r="F19" s="2">
        <v>0.88093589921085402</v>
      </c>
      <c r="G19" s="2">
        <v>11.066086956521699</v>
      </c>
      <c r="H19" s="3">
        <v>5.01</v>
      </c>
    </row>
    <row r="20" spans="1:8" x14ac:dyDescent="0.2">
      <c r="A20" t="s">
        <v>8</v>
      </c>
      <c r="B20">
        <v>28</v>
      </c>
      <c r="C20" s="2">
        <v>6.8977884040645504E-2</v>
      </c>
      <c r="D20" s="2">
        <v>0.86180514046622803</v>
      </c>
      <c r="E20" s="2">
        <v>8.0038840338465797E-2</v>
      </c>
      <c r="F20" s="4">
        <v>0.84977111943404005</v>
      </c>
      <c r="G20" s="2">
        <v>10.6169844020797</v>
      </c>
      <c r="H20" s="3">
        <v>6.8</v>
      </c>
    </row>
    <row r="21" spans="1:8" x14ac:dyDescent="0.2">
      <c r="B21">
        <v>29</v>
      </c>
      <c r="C21" s="2">
        <v>7.1368798565451197E-2</v>
      </c>
      <c r="D21" s="2">
        <v>0.83873281530185295</v>
      </c>
      <c r="E21" s="2">
        <v>8.5091220068415005E-2</v>
      </c>
      <c r="F21" s="2">
        <v>0.96308437856328299</v>
      </c>
      <c r="G21" s="2">
        <v>11.3182579564489</v>
      </c>
      <c r="H21" s="3">
        <v>4.55</v>
      </c>
    </row>
    <row r="22" spans="1:8" x14ac:dyDescent="0.2">
      <c r="B22">
        <v>30</v>
      </c>
      <c r="C22" s="2">
        <v>7.1727435744172105E-2</v>
      </c>
      <c r="D22" s="2">
        <v>0.83610280932456604</v>
      </c>
      <c r="E22" s="2">
        <v>8.5787818129825499E-2</v>
      </c>
      <c r="F22" s="2">
        <v>1.00300257363454</v>
      </c>
      <c r="G22" s="2">
        <v>11.691666666666601</v>
      </c>
      <c r="H22" s="3">
        <v>4.34</v>
      </c>
    </row>
    <row r="23" spans="1:8" x14ac:dyDescent="0.2">
      <c r="B23">
        <v>31</v>
      </c>
      <c r="C23" s="2">
        <v>6.9695158398087195E-2</v>
      </c>
      <c r="D23" s="2">
        <v>0.831440526001195</v>
      </c>
      <c r="E23" s="2">
        <v>8.3824586628324899E-2</v>
      </c>
      <c r="F23" s="2">
        <v>0.95729690869877704</v>
      </c>
      <c r="G23" s="2">
        <v>11.420240137221199</v>
      </c>
      <c r="H23" s="3">
        <v>4.24</v>
      </c>
    </row>
    <row r="24" spans="1:8" x14ac:dyDescent="0.2">
      <c r="B24">
        <v>32</v>
      </c>
      <c r="C24" s="2">
        <v>6.9814704124327498E-2</v>
      </c>
      <c r="D24" s="2">
        <v>0.828451882845188</v>
      </c>
      <c r="E24" s="2">
        <v>8.4271284271284205E-2</v>
      </c>
      <c r="F24" s="2">
        <v>0.96854256854256804</v>
      </c>
      <c r="G24" s="2">
        <v>11.4931506849315</v>
      </c>
      <c r="H24" s="3">
        <v>4.09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3075-BF0F-9349-A2D1-2F61BC19455E}">
  <dimension ref="A1:I24"/>
  <sheetViews>
    <sheetView workbookViewId="0">
      <selection activeCell="A9" sqref="A9"/>
    </sheetView>
  </sheetViews>
  <sheetFormatPr baseColWidth="10" defaultRowHeight="16" x14ac:dyDescent="0.2"/>
  <cols>
    <col min="1" max="1" width="16.3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s="5" t="s">
        <v>3</v>
      </c>
      <c r="F1" s="1" t="s">
        <v>4</v>
      </c>
      <c r="G1" t="s">
        <v>5</v>
      </c>
      <c r="H1" t="s">
        <v>6</v>
      </c>
    </row>
    <row r="2" spans="1:9" x14ac:dyDescent="0.2">
      <c r="B2">
        <v>10</v>
      </c>
      <c r="C2" s="2">
        <v>6.0620300751879699E-2</v>
      </c>
      <c r="D2" s="2">
        <v>0.95911654135338298</v>
      </c>
      <c r="E2" s="2">
        <v>6.3204311611954903E-2</v>
      </c>
      <c r="F2" s="2">
        <v>0.61244487996080299</v>
      </c>
      <c r="G2" s="2">
        <v>9.6899224806201492</v>
      </c>
      <c r="H2" s="3">
        <v>42.99</v>
      </c>
      <c r="I2" t="s">
        <v>10</v>
      </c>
    </row>
    <row r="3" spans="1:9" x14ac:dyDescent="0.2">
      <c r="B3">
        <v>11</v>
      </c>
      <c r="C3" s="2">
        <v>6.0737781954887202E-2</v>
      </c>
      <c r="D3" s="2">
        <v>0.95911654135338298</v>
      </c>
      <c r="E3" s="2">
        <v>6.3326800587946999E-2</v>
      </c>
      <c r="F3" s="2">
        <v>0.61281234688877995</v>
      </c>
      <c r="G3" s="2">
        <v>9.6769825918762091</v>
      </c>
      <c r="H3" s="3">
        <v>22.26</v>
      </c>
      <c r="I3" t="s">
        <v>10</v>
      </c>
    </row>
    <row r="4" spans="1:9" x14ac:dyDescent="0.2">
      <c r="B4">
        <v>12</v>
      </c>
      <c r="C4" s="2">
        <v>6.0303279652051199E-2</v>
      </c>
      <c r="D4" s="2">
        <v>0.9590925120489</v>
      </c>
      <c r="E4" s="2">
        <v>6.2875352371614096E-2</v>
      </c>
      <c r="F4" s="2">
        <v>0.60056379458266895</v>
      </c>
      <c r="G4" s="2">
        <v>9.5516569200779706</v>
      </c>
      <c r="H4" s="3">
        <v>21.76</v>
      </c>
      <c r="I4" t="s">
        <v>10</v>
      </c>
    </row>
    <row r="5" spans="1:9" x14ac:dyDescent="0.2">
      <c r="B5">
        <v>13</v>
      </c>
      <c r="C5" s="2">
        <v>6.0545497296026297E-2</v>
      </c>
      <c r="D5" s="2">
        <v>0.95908770279802402</v>
      </c>
      <c r="E5" s="2">
        <v>6.3128217700416697E-2</v>
      </c>
      <c r="F5" s="2">
        <v>0.60345672959058505</v>
      </c>
      <c r="G5" s="2">
        <v>9.5592233009708707</v>
      </c>
      <c r="H5" s="3">
        <v>15.34</v>
      </c>
      <c r="I5" t="s">
        <v>10</v>
      </c>
    </row>
    <row r="6" spans="1:9" x14ac:dyDescent="0.2">
      <c r="A6" t="s">
        <v>8</v>
      </c>
      <c r="B6">
        <v>14</v>
      </c>
      <c r="C6" s="2">
        <v>6.04350382128159E-2</v>
      </c>
      <c r="D6" s="2">
        <v>0.95920047031158095</v>
      </c>
      <c r="E6" s="2">
        <v>6.3005638636920797E-2</v>
      </c>
      <c r="F6" s="4">
        <v>0.600024515812699</v>
      </c>
      <c r="G6" s="2">
        <v>9.5233463035019401</v>
      </c>
      <c r="H6" s="3">
        <v>17.649999999999999</v>
      </c>
      <c r="I6" t="s">
        <v>10</v>
      </c>
    </row>
    <row r="7" spans="1:9" x14ac:dyDescent="0.2">
      <c r="B7">
        <v>15</v>
      </c>
      <c r="C7" s="2">
        <v>6.0883874000940197E-2</v>
      </c>
      <c r="D7" s="2">
        <v>0.95909732016925198</v>
      </c>
      <c r="E7" s="2">
        <v>6.34803921568627E-2</v>
      </c>
      <c r="F7" s="2">
        <v>0.60404411764705801</v>
      </c>
      <c r="G7" s="2">
        <v>9.5154440154440092</v>
      </c>
      <c r="H7" s="3">
        <v>12.47</v>
      </c>
    </row>
    <row r="8" spans="1:9" x14ac:dyDescent="0.2">
      <c r="B8">
        <v>16</v>
      </c>
      <c r="C8" s="2">
        <v>6.1258083480305703E-2</v>
      </c>
      <c r="D8" s="2">
        <v>0.95896531452086997</v>
      </c>
      <c r="E8" s="2">
        <v>6.3879352623835206E-2</v>
      </c>
      <c r="F8" s="2">
        <v>0.620892594409024</v>
      </c>
      <c r="G8" s="2">
        <v>9.7197696737044108</v>
      </c>
      <c r="H8" s="3">
        <v>15.29</v>
      </c>
      <c r="I8" t="s">
        <v>10</v>
      </c>
    </row>
    <row r="9" spans="1:9" x14ac:dyDescent="0.2">
      <c r="A9" t="s">
        <v>9</v>
      </c>
      <c r="B9">
        <v>17</v>
      </c>
      <c r="C9" s="2">
        <v>6.1250881730543098E-2</v>
      </c>
      <c r="D9" s="2">
        <v>0.95897013872560499</v>
      </c>
      <c r="E9" s="2">
        <v>6.3871521392668801E-2</v>
      </c>
      <c r="F9" s="4">
        <v>0.62755915164888998</v>
      </c>
      <c r="G9" s="2">
        <v>9.8253358925143903</v>
      </c>
      <c r="H9" s="3">
        <v>10.79</v>
      </c>
    </row>
    <row r="10" spans="1:9" x14ac:dyDescent="0.2">
      <c r="B10">
        <v>18</v>
      </c>
      <c r="C10" s="2">
        <v>6.21840836957799E-2</v>
      </c>
      <c r="D10" s="2">
        <v>0.95885741154343396</v>
      </c>
      <c r="E10" s="2">
        <v>6.4852274120387396E-2</v>
      </c>
      <c r="F10" s="2">
        <v>0.64349638347431604</v>
      </c>
      <c r="G10" s="2">
        <v>9.9224952741020793</v>
      </c>
      <c r="H10" s="3">
        <v>13.07</v>
      </c>
    </row>
    <row r="11" spans="1:9" x14ac:dyDescent="0.2">
      <c r="A11" t="s">
        <v>7</v>
      </c>
      <c r="B11">
        <v>19</v>
      </c>
      <c r="C11" s="2">
        <v>6.3006935464911207E-2</v>
      </c>
      <c r="D11" s="2">
        <v>0.95885741154343396</v>
      </c>
      <c r="E11" s="2">
        <v>6.5710432757141099E-2</v>
      </c>
      <c r="F11" s="2">
        <v>0.64263822483756206</v>
      </c>
      <c r="G11" s="2">
        <v>9.7798507462686501</v>
      </c>
      <c r="H11" s="3">
        <v>8.9700000000000006</v>
      </c>
      <c r="I11" s="3">
        <f>1.5*H11</f>
        <v>13.455000000000002</v>
      </c>
    </row>
    <row r="12" spans="1:9" x14ac:dyDescent="0.2">
      <c r="B12">
        <v>20</v>
      </c>
      <c r="C12" s="2">
        <v>6.5255731922398502E-2</v>
      </c>
      <c r="D12" s="2">
        <v>0.95825984714873602</v>
      </c>
      <c r="E12" s="2">
        <v>6.8098159509202394E-2</v>
      </c>
      <c r="F12" s="2">
        <v>0.67631901840490705</v>
      </c>
      <c r="G12" s="2">
        <v>9.9315315315315296</v>
      </c>
      <c r="H12" s="3">
        <v>12.01</v>
      </c>
    </row>
    <row r="13" spans="1:9" x14ac:dyDescent="0.2">
      <c r="B13">
        <v>21</v>
      </c>
      <c r="C13" s="2">
        <v>6.55062918969775E-2</v>
      </c>
      <c r="D13" s="2">
        <v>0.95813242385040498</v>
      </c>
      <c r="E13" s="2">
        <v>6.8368724683932694E-2</v>
      </c>
      <c r="F13" s="2">
        <v>0.68859702958144098</v>
      </c>
      <c r="G13" s="2">
        <v>10.0718132854578</v>
      </c>
      <c r="H13" s="3">
        <v>8.31</v>
      </c>
    </row>
    <row r="14" spans="1:9" x14ac:dyDescent="0.2">
      <c r="B14">
        <v>22</v>
      </c>
      <c r="C14" s="2">
        <v>6.6227502646747399E-2</v>
      </c>
      <c r="D14" s="2">
        <v>0.95753440771673903</v>
      </c>
      <c r="E14" s="2">
        <v>6.9164619164619107E-2</v>
      </c>
      <c r="F14" s="2">
        <v>0.69840294840294803</v>
      </c>
      <c r="G14" s="2">
        <v>10.0976909413854</v>
      </c>
      <c r="H14" s="3">
        <v>11.25</v>
      </c>
    </row>
    <row r="15" spans="1:9" x14ac:dyDescent="0.2">
      <c r="B15">
        <v>23</v>
      </c>
      <c r="C15" s="2">
        <v>6.8219242531169094E-2</v>
      </c>
      <c r="D15" s="2">
        <v>0.95742178310985604</v>
      </c>
      <c r="E15" s="2">
        <v>7.1253071253071204E-2</v>
      </c>
      <c r="F15" s="2">
        <v>0.73660933660933603</v>
      </c>
      <c r="G15" s="2">
        <v>10.3379310344827</v>
      </c>
      <c r="H15" s="3">
        <v>7.83</v>
      </c>
    </row>
    <row r="16" spans="1:9" x14ac:dyDescent="0.2">
      <c r="B16">
        <v>24</v>
      </c>
      <c r="C16" s="2">
        <v>7.0697564992353801E-2</v>
      </c>
      <c r="D16" s="2">
        <v>0.95694624161863295</v>
      </c>
      <c r="E16" s="2">
        <v>7.3878303626305999E-2</v>
      </c>
      <c r="F16" s="2">
        <v>0.77615242778119198</v>
      </c>
      <c r="G16" s="2">
        <v>10.5058236272878</v>
      </c>
      <c r="H16" s="3">
        <v>7.4</v>
      </c>
    </row>
    <row r="17" spans="2:8" x14ac:dyDescent="0.2">
      <c r="B17">
        <v>25</v>
      </c>
      <c r="C17" s="2">
        <v>7.0957872440574193E-2</v>
      </c>
      <c r="D17" s="2">
        <v>0.95598964462226399</v>
      </c>
      <c r="E17" s="2">
        <v>7.4224519940915806E-2</v>
      </c>
      <c r="F17" s="2">
        <v>0.791112752338749</v>
      </c>
      <c r="G17" s="2">
        <v>10.6583747927031</v>
      </c>
      <c r="H17" s="3">
        <v>10.56</v>
      </c>
    </row>
    <row r="18" spans="2:8" x14ac:dyDescent="0.2">
      <c r="B18">
        <v>26</v>
      </c>
      <c r="C18" s="2">
        <v>7.3699081704732702E-2</v>
      </c>
      <c r="D18" s="2">
        <v>0.95455615728749699</v>
      </c>
      <c r="E18" s="2">
        <v>7.7207696102614701E-2</v>
      </c>
      <c r="F18" s="2">
        <v>0.84274790330537697</v>
      </c>
      <c r="G18" s="2">
        <v>10.9153354632587</v>
      </c>
      <c r="H18" s="3">
        <v>7.11</v>
      </c>
    </row>
    <row r="19" spans="2:8" x14ac:dyDescent="0.2">
      <c r="B19">
        <v>27</v>
      </c>
      <c r="C19" s="2">
        <v>7.6180383845519797E-2</v>
      </c>
      <c r="D19" s="2">
        <v>0.95325562227716898</v>
      </c>
      <c r="E19" s="2">
        <v>7.9916007905138295E-2</v>
      </c>
      <c r="F19" s="2">
        <v>0.876729249011857</v>
      </c>
      <c r="G19" s="2">
        <v>10.970633693972101</v>
      </c>
      <c r="H19" s="3">
        <v>10.18</v>
      </c>
    </row>
    <row r="20" spans="2:8" x14ac:dyDescent="0.2">
      <c r="B20">
        <v>28</v>
      </c>
      <c r="C20" s="2">
        <v>7.8544512482336307E-2</v>
      </c>
      <c r="D20" s="2">
        <v>0.95242581252943903</v>
      </c>
      <c r="E20" s="2">
        <v>8.2467853610286801E-2</v>
      </c>
      <c r="F20" s="2">
        <v>0.92371414441147304</v>
      </c>
      <c r="G20" s="2">
        <v>11.200899550224801</v>
      </c>
      <c r="H20" s="3">
        <v>6.95</v>
      </c>
    </row>
    <row r="21" spans="2:8" x14ac:dyDescent="0.2">
      <c r="B21">
        <v>29</v>
      </c>
      <c r="C21" s="2">
        <v>7.9995287464655895E-2</v>
      </c>
      <c r="D21" s="2">
        <v>0.95016493873704</v>
      </c>
      <c r="E21" s="2">
        <v>8.4190948543087396E-2</v>
      </c>
      <c r="F21" s="2">
        <v>0.95077495350278896</v>
      </c>
      <c r="G21" s="2">
        <v>11.2930780559646</v>
      </c>
      <c r="H21" s="3">
        <v>9.5299999999999994</v>
      </c>
    </row>
    <row r="22" spans="2:8" x14ac:dyDescent="0.2">
      <c r="B22">
        <v>30</v>
      </c>
      <c r="C22" s="2">
        <v>8.3166450700907002E-2</v>
      </c>
      <c r="D22" s="2">
        <v>0.94746142066203298</v>
      </c>
      <c r="E22" s="2">
        <v>8.77781922168345E-2</v>
      </c>
      <c r="F22" s="2">
        <v>1.0382941688424701</v>
      </c>
      <c r="G22" s="2">
        <v>11.8286118980169</v>
      </c>
      <c r="H22" s="3">
        <v>6.24</v>
      </c>
    </row>
    <row r="23" spans="2:8" x14ac:dyDescent="0.2">
      <c r="B23">
        <v>31</v>
      </c>
      <c r="C23" s="2">
        <v>8.1422831481919103E-2</v>
      </c>
      <c r="D23" s="2">
        <v>0.94150319073504996</v>
      </c>
      <c r="E23" s="2">
        <v>8.6481737165808897E-2</v>
      </c>
      <c r="F23" s="2">
        <v>1.01280281159784</v>
      </c>
      <c r="G23" s="2">
        <v>11.7111756168359</v>
      </c>
      <c r="H23" s="3">
        <v>8.9600000000000009</v>
      </c>
    </row>
    <row r="24" spans="2:8" x14ac:dyDescent="0.2">
      <c r="B24">
        <v>32</v>
      </c>
      <c r="C24" s="2">
        <v>8.2632887415650502E-2</v>
      </c>
      <c r="D24" s="2">
        <v>0.93500651118740297</v>
      </c>
      <c r="E24" s="2">
        <v>8.8376804254241506E-2</v>
      </c>
      <c r="F24" s="2">
        <v>1.01911876424411</v>
      </c>
      <c r="G24" s="2">
        <v>11.5315186246418</v>
      </c>
      <c r="H24" s="3">
        <v>5.83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D91D-9504-A146-B06E-0BAB9D438AA6}">
  <dimension ref="A1:I24"/>
  <sheetViews>
    <sheetView tabSelected="1" workbookViewId="0">
      <selection activeCell="H4" sqref="H4"/>
    </sheetView>
  </sheetViews>
  <sheetFormatPr baseColWidth="10" defaultRowHeight="16" x14ac:dyDescent="0.2"/>
  <cols>
    <col min="1" max="1" width="16.3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9" x14ac:dyDescent="0.2">
      <c r="A2" t="s">
        <v>8</v>
      </c>
      <c r="B2">
        <v>10</v>
      </c>
      <c r="C2" s="2">
        <v>3.9210998206814097E-2</v>
      </c>
      <c r="D2" s="2">
        <v>1</v>
      </c>
      <c r="E2" s="2">
        <v>3.9210998206814097E-2</v>
      </c>
      <c r="F2" s="4">
        <v>0.21589958158995801</v>
      </c>
      <c r="G2" s="2">
        <v>5.5060975609755998</v>
      </c>
      <c r="H2" s="3">
        <f>2*60+50.38</f>
        <v>170.38</v>
      </c>
      <c r="I2" t="s">
        <v>10</v>
      </c>
    </row>
    <row r="3" spans="1:9" x14ac:dyDescent="0.2">
      <c r="B3">
        <v>11</v>
      </c>
      <c r="C3" s="2">
        <v>4.0167364016736401E-2</v>
      </c>
      <c r="D3" s="2">
        <v>1</v>
      </c>
      <c r="E3" s="2">
        <v>4.0167364016736401E-2</v>
      </c>
      <c r="F3" s="2">
        <v>0.231201434548714</v>
      </c>
      <c r="G3" s="2">
        <v>5.7559523809523796</v>
      </c>
      <c r="H3" s="3">
        <f>2*60+8.81</f>
        <v>128.81</v>
      </c>
      <c r="I3" t="s">
        <v>10</v>
      </c>
    </row>
    <row r="4" spans="1:9" x14ac:dyDescent="0.2">
      <c r="A4" t="s">
        <v>9</v>
      </c>
      <c r="B4">
        <v>12</v>
      </c>
      <c r="C4" s="2">
        <v>4.0526001195457198E-2</v>
      </c>
      <c r="D4" s="2">
        <v>1</v>
      </c>
      <c r="E4" s="2">
        <v>4.0526001195457198E-2</v>
      </c>
      <c r="F4" s="4">
        <v>0.23395098625224101</v>
      </c>
      <c r="G4" s="2">
        <v>5.7728613569321503</v>
      </c>
      <c r="H4" s="3">
        <f>2*60+1.05</f>
        <v>121.05</v>
      </c>
    </row>
    <row r="5" spans="1:9" x14ac:dyDescent="0.2">
      <c r="B5">
        <v>13</v>
      </c>
      <c r="C5" s="2">
        <v>4.1004184100418402E-2</v>
      </c>
      <c r="D5" s="2">
        <v>1</v>
      </c>
      <c r="E5" s="2">
        <v>4.1004184100418402E-2</v>
      </c>
      <c r="F5" s="2">
        <v>0.23550508069336501</v>
      </c>
      <c r="G5" s="2">
        <v>5.74344023323615</v>
      </c>
      <c r="H5" s="3">
        <f>1*60+56.51</f>
        <v>116.50999999999999</v>
      </c>
    </row>
    <row r="6" spans="1:9" x14ac:dyDescent="0.2">
      <c r="B6">
        <v>14</v>
      </c>
      <c r="C6" s="2">
        <v>4.1123729826658698E-2</v>
      </c>
      <c r="D6" s="2">
        <v>1</v>
      </c>
      <c r="E6" s="2">
        <v>4.1123729826658698E-2</v>
      </c>
      <c r="F6" s="2">
        <v>0.234787806335923</v>
      </c>
      <c r="G6" s="2">
        <v>5.7093023255813904</v>
      </c>
      <c r="H6" s="3">
        <f>1*60+53.11</f>
        <v>113.11</v>
      </c>
    </row>
    <row r="7" spans="1:9" x14ac:dyDescent="0.2">
      <c r="B7">
        <v>15</v>
      </c>
      <c r="C7" s="2">
        <v>4.1841004184100403E-2</v>
      </c>
      <c r="D7" s="2">
        <v>1</v>
      </c>
      <c r="E7" s="2">
        <v>4.1841004184100403E-2</v>
      </c>
      <c r="F7" s="2">
        <v>0.24219964136282099</v>
      </c>
      <c r="G7" s="2">
        <v>5.7885714285714203</v>
      </c>
      <c r="H7" s="3">
        <f>1*60+54.85</f>
        <v>114.85</v>
      </c>
    </row>
    <row r="8" spans="1:9" x14ac:dyDescent="0.2">
      <c r="B8">
        <v>16</v>
      </c>
      <c r="C8" s="2">
        <v>4.1841004184100403E-2</v>
      </c>
      <c r="D8" s="2">
        <v>1</v>
      </c>
      <c r="E8" s="2">
        <v>4.1841004184100403E-2</v>
      </c>
      <c r="F8" s="2">
        <v>0.24124327555289801</v>
      </c>
      <c r="G8" s="2">
        <v>5.7657142857142798</v>
      </c>
      <c r="H8" s="3">
        <f>1*60+54.45</f>
        <v>114.45</v>
      </c>
    </row>
    <row r="9" spans="1:9" x14ac:dyDescent="0.2">
      <c r="B9">
        <v>17</v>
      </c>
      <c r="C9" s="2">
        <v>4.3514644351464397E-2</v>
      </c>
      <c r="D9" s="2">
        <v>1</v>
      </c>
      <c r="E9" s="2">
        <v>4.3514644351464397E-2</v>
      </c>
      <c r="F9" s="2">
        <v>0.26359832635983199</v>
      </c>
      <c r="G9" s="2">
        <v>6.0576923076923004</v>
      </c>
      <c r="H9" s="3">
        <f>1*60+40.71</f>
        <v>100.71000000000001</v>
      </c>
    </row>
    <row r="10" spans="1:9" x14ac:dyDescent="0.2">
      <c r="B10">
        <v>18</v>
      </c>
      <c r="C10" s="2">
        <v>4.4351464435146398E-2</v>
      </c>
      <c r="D10" s="2">
        <v>0.99964136282127902</v>
      </c>
      <c r="E10" s="2">
        <v>4.4367376225783302E-2</v>
      </c>
      <c r="F10" s="2">
        <v>0.26692178904568198</v>
      </c>
      <c r="G10" s="2">
        <v>6.0161725067385401</v>
      </c>
      <c r="H10" s="3">
        <f>1*60+43.93</f>
        <v>103.93</v>
      </c>
    </row>
    <row r="11" spans="1:9" x14ac:dyDescent="0.2">
      <c r="B11">
        <v>19</v>
      </c>
      <c r="C11" s="2">
        <v>4.6264196054990998E-2</v>
      </c>
      <c r="D11" s="2">
        <v>0.998206814106395</v>
      </c>
      <c r="E11" s="2">
        <v>4.6347305389221501E-2</v>
      </c>
      <c r="F11" s="2">
        <v>0.27844311377245501</v>
      </c>
      <c r="G11" s="2">
        <v>6.0077519379844899</v>
      </c>
      <c r="H11" s="3">
        <f>1*60+32.91</f>
        <v>92.91</v>
      </c>
    </row>
    <row r="12" spans="1:9" x14ac:dyDescent="0.2">
      <c r="B12">
        <v>20</v>
      </c>
      <c r="C12" s="2">
        <v>4.8057381948595303E-2</v>
      </c>
      <c r="D12" s="2">
        <v>0.99282725642558201</v>
      </c>
      <c r="E12" s="2">
        <v>4.8404575556893398E-2</v>
      </c>
      <c r="F12" s="2">
        <v>0.302709211318482</v>
      </c>
      <c r="G12" s="2">
        <v>6.2537313432835804</v>
      </c>
      <c r="H12" s="3">
        <f>1*60+31.12</f>
        <v>91.12</v>
      </c>
    </row>
    <row r="13" spans="1:9" x14ac:dyDescent="0.2">
      <c r="B13">
        <v>21</v>
      </c>
      <c r="C13" s="2">
        <v>4.9731022115959297E-2</v>
      </c>
      <c r="D13" s="2">
        <v>0.98505678421996401</v>
      </c>
      <c r="E13" s="2">
        <v>5.0485436893203797E-2</v>
      </c>
      <c r="F13" s="2">
        <v>0.337621359223301</v>
      </c>
      <c r="G13" s="2">
        <v>6.6875</v>
      </c>
      <c r="H13" s="3">
        <f>1*60+25.57</f>
        <v>85.57</v>
      </c>
    </row>
    <row r="14" spans="1:9" x14ac:dyDescent="0.2">
      <c r="A14" t="s">
        <v>7</v>
      </c>
      <c r="B14">
        <v>22</v>
      </c>
      <c r="C14" s="2">
        <v>5.0926479378362199E-2</v>
      </c>
      <c r="D14" s="2">
        <v>0.97776449491930595</v>
      </c>
      <c r="E14" s="2">
        <v>5.20846069201613E-2</v>
      </c>
      <c r="F14" s="2">
        <v>0.35322166524024901</v>
      </c>
      <c r="G14" s="2">
        <v>6.78169014084507</v>
      </c>
      <c r="H14" s="3">
        <f>1*60+25.61</f>
        <v>85.61</v>
      </c>
      <c r="I14" s="3">
        <f>1.5*H14</f>
        <v>128.41499999999999</v>
      </c>
    </row>
    <row r="15" spans="1:9" x14ac:dyDescent="0.2">
      <c r="B15">
        <v>23</v>
      </c>
      <c r="C15" s="2">
        <v>5.3317393903167899E-2</v>
      </c>
      <c r="D15" s="2">
        <v>0.972863120143454</v>
      </c>
      <c r="E15" s="2">
        <v>5.4804620299827897E-2</v>
      </c>
      <c r="F15" s="2">
        <v>0.384492504300811</v>
      </c>
      <c r="G15" s="2">
        <v>7.0156950672645699</v>
      </c>
      <c r="H15" s="3">
        <f>1*60+25.21</f>
        <v>85.210000000000008</v>
      </c>
    </row>
    <row r="16" spans="1:9" x14ac:dyDescent="0.2">
      <c r="B16">
        <v>24</v>
      </c>
      <c r="C16" s="2">
        <v>5.5349671249252802E-2</v>
      </c>
      <c r="D16" s="2">
        <v>0.96999402271368795</v>
      </c>
      <c r="E16" s="2">
        <v>5.7061868375647001E-2</v>
      </c>
      <c r="F16" s="2">
        <v>0.41681045107221998</v>
      </c>
      <c r="G16" s="2">
        <v>7.3045356371490202</v>
      </c>
      <c r="H16" s="3">
        <f>1*60+19.4</f>
        <v>79.400000000000006</v>
      </c>
    </row>
    <row r="17" spans="2:8" x14ac:dyDescent="0.2">
      <c r="B17">
        <v>25</v>
      </c>
      <c r="C17" s="2">
        <v>5.7501494321578001E-2</v>
      </c>
      <c r="D17" s="2">
        <v>0.96664674237895998</v>
      </c>
      <c r="E17" s="2">
        <v>5.9485530546623797E-2</v>
      </c>
      <c r="F17" s="2">
        <v>0.46772198862231001</v>
      </c>
      <c r="G17" s="2">
        <v>7.8627858627858602</v>
      </c>
      <c r="H17" s="3">
        <f>1*60+19.72</f>
        <v>79.72</v>
      </c>
    </row>
    <row r="18" spans="2:8" x14ac:dyDescent="0.2">
      <c r="B18">
        <v>26</v>
      </c>
      <c r="C18" s="2">
        <v>6.0011954572624003E-2</v>
      </c>
      <c r="D18" s="2">
        <v>0.96246264196054898</v>
      </c>
      <c r="E18" s="2">
        <v>6.2352502794683802E-2</v>
      </c>
      <c r="F18" s="2">
        <v>0.529499441063222</v>
      </c>
      <c r="G18" s="2">
        <v>8.4920318725099602</v>
      </c>
      <c r="H18" s="3">
        <f>1*60+15.97</f>
        <v>75.97</v>
      </c>
    </row>
    <row r="19" spans="2:8" x14ac:dyDescent="0.2">
      <c r="B19">
        <v>27</v>
      </c>
      <c r="C19" s="2">
        <v>6.1446503287507399E-2</v>
      </c>
      <c r="D19" s="2">
        <v>0.95959354453078305</v>
      </c>
      <c r="E19" s="2">
        <v>6.4033885635978505E-2</v>
      </c>
      <c r="F19" s="2">
        <v>0.54578298243428403</v>
      </c>
      <c r="G19" s="2">
        <v>8.5233463035019401</v>
      </c>
      <c r="H19" s="3">
        <f>1*60+11.6</f>
        <v>71.599999999999994</v>
      </c>
    </row>
    <row r="20" spans="2:8" x14ac:dyDescent="0.2">
      <c r="B20">
        <v>28</v>
      </c>
      <c r="C20" s="2">
        <v>6.2761506276150597E-2</v>
      </c>
      <c r="D20" s="2">
        <v>0.95636580992229503</v>
      </c>
      <c r="E20" s="2">
        <v>6.5625000000000003E-2</v>
      </c>
      <c r="F20" s="2">
        <v>0.55787500000000001</v>
      </c>
      <c r="G20" s="2">
        <v>8.5009523809523806</v>
      </c>
      <c r="H20" s="3">
        <f>1*60+12.26</f>
        <v>72.260000000000005</v>
      </c>
    </row>
    <row r="21" spans="2:8" x14ac:dyDescent="0.2">
      <c r="B21">
        <v>29</v>
      </c>
      <c r="C21" s="2">
        <v>6.5511057979677198E-2</v>
      </c>
      <c r="D21" s="2">
        <v>0.95277943813508603</v>
      </c>
      <c r="E21" s="2">
        <v>6.8757841907151798E-2</v>
      </c>
      <c r="F21" s="2">
        <v>0.60388958594730202</v>
      </c>
      <c r="G21" s="2">
        <v>8.7828467153284606</v>
      </c>
      <c r="H21" s="3">
        <f>1*60+6.76</f>
        <v>66.760000000000005</v>
      </c>
    </row>
    <row r="22" spans="2:8" x14ac:dyDescent="0.2">
      <c r="B22">
        <v>30</v>
      </c>
      <c r="C22" s="2">
        <v>6.8260609683203799E-2</v>
      </c>
      <c r="D22" s="2">
        <v>0.94847579199043597</v>
      </c>
      <c r="E22" s="2">
        <v>7.1968742122510698E-2</v>
      </c>
      <c r="F22" s="2">
        <v>0.66990168893370305</v>
      </c>
      <c r="G22" s="2">
        <v>9.3082311733800296</v>
      </c>
      <c r="H22" s="3">
        <f>1*60+7.27</f>
        <v>67.27</v>
      </c>
    </row>
    <row r="23" spans="2:8" x14ac:dyDescent="0.2">
      <c r="B23">
        <v>31</v>
      </c>
      <c r="C23" s="2">
        <v>6.9934249850567801E-2</v>
      </c>
      <c r="D23" s="2">
        <v>0.94357441721458402</v>
      </c>
      <c r="E23" s="2">
        <v>7.4116305587229106E-2</v>
      </c>
      <c r="F23" s="2">
        <v>0.73634866337260796</v>
      </c>
      <c r="G23" s="2">
        <v>9.9350427350427299</v>
      </c>
      <c r="H23" s="3">
        <f>1*60+6.13</f>
        <v>66.13</v>
      </c>
    </row>
    <row r="24" spans="2:8" x14ac:dyDescent="0.2">
      <c r="B24">
        <v>32</v>
      </c>
      <c r="C24" s="2">
        <v>7.1249252839210894E-2</v>
      </c>
      <c r="D24" s="2">
        <v>0.93759713090257002</v>
      </c>
      <c r="E24" s="2">
        <v>7.5991329848272296E-2</v>
      </c>
      <c r="F24" s="2">
        <v>0.76654341450975305</v>
      </c>
      <c r="G24" s="2">
        <v>10.0872483221476</v>
      </c>
      <c r="H24" s="3">
        <f>1*60+3.91</f>
        <v>63.91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Bowtie 2 Local</vt:lpstr>
      <vt:lpstr>Bowtie 2 SG</vt:lpstr>
      <vt:lpstr>BWA-MEM</vt:lpstr>
      <vt:lpstr>vg + MAF10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Darby</dc:creator>
  <cp:lastModifiedBy>Charlotte Darby</cp:lastModifiedBy>
  <dcterms:created xsi:type="dcterms:W3CDTF">2020-02-26T15:24:03Z</dcterms:created>
  <dcterms:modified xsi:type="dcterms:W3CDTF">2020-03-06T20:26:31Z</dcterms:modified>
</cp:coreProperties>
</file>