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/Documents/lab/vargas-experiments/optimization_experiments/chipseq/"/>
    </mc:Choice>
  </mc:AlternateContent>
  <xr:revisionPtr revIDLastSave="0" documentId="13_ncr:1_{F30BC77F-D78C-1D49-BB70-C9D5ED429878}" xr6:coauthVersionLast="45" xr6:coauthVersionMax="45" xr10:uidLastSave="{00000000-0000-0000-0000-000000000000}"/>
  <bookViews>
    <workbookView xWindow="25560" yWindow="2420" windowWidth="19800" windowHeight="21440" activeTab="2" xr2:uid="{16C93C56-2063-D443-B52A-71E2F35BBB86}"/>
  </bookViews>
  <sheets>
    <sheet name="Bowtie 2" sheetId="1" r:id="rId1"/>
    <sheet name="BWA-MEM" sheetId="2" r:id="rId2"/>
    <sheet name="vg + MAF10 grap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3" l="1"/>
  <c r="I2" i="3"/>
  <c r="I5" i="3"/>
  <c r="I8" i="3"/>
  <c r="I11" i="3"/>
  <c r="I14" i="3"/>
  <c r="I17" i="3"/>
  <c r="I3" i="3"/>
  <c r="I6" i="3"/>
  <c r="I9" i="3"/>
  <c r="I12" i="3"/>
  <c r="I15" i="3"/>
  <c r="I18" i="3"/>
  <c r="I4" i="3"/>
  <c r="I7" i="3"/>
  <c r="I10" i="3"/>
  <c r="I13" i="3"/>
  <c r="I16" i="3"/>
  <c r="I19" i="3"/>
  <c r="J15" i="2" l="1"/>
  <c r="O12" i="3" l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J38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</calcChain>
</file>

<file path=xl/sharedStrings.xml><?xml version="1.0" encoding="utf-8"?>
<sst xmlns="http://schemas.openxmlformats.org/spreadsheetml/2006/main" count="65" uniqueCount="20">
  <si>
    <t>Seed size</t>
  </si>
  <si>
    <t>Extensions</t>
  </si>
  <si>
    <t>Incorrect/All</t>
  </si>
  <si>
    <t>Aligned/All</t>
  </si>
  <si>
    <t>Incorrect/Aln</t>
  </si>
  <si>
    <t>Avg. diff (all)</t>
  </si>
  <si>
    <t>Avg. diff (incorr)</t>
  </si>
  <si>
    <t>New Alignments Only</t>
  </si>
  <si>
    <t>Time (s)</t>
  </si>
  <si>
    <t>very-sensitive</t>
  </si>
  <si>
    <t>Min MEM</t>
  </si>
  <si>
    <t>Reseeding</t>
  </si>
  <si>
    <t>default</t>
  </si>
  <si>
    <t>optimal</t>
  </si>
  <si>
    <t>very-fast</t>
  </si>
  <si>
    <t>fast</t>
  </si>
  <si>
    <t>too slow</t>
  </si>
  <si>
    <t>sensitive (default)</t>
  </si>
  <si>
    <t>best &lt; 1.5X slower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</si>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</sst>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4" fontId="2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7783-175D-D948-8782-F09222887053}">
  <dimension ref="A1:J39"/>
  <sheetViews>
    <sheetView workbookViewId="0">
      <selection activeCell="I39" sqref="I39"/>
    </sheetView>
  </sheetViews>
  <sheetFormatPr baseColWidth="10" defaultRowHeight="16" x14ac:dyDescent="0.2"/>
  <cols>
    <col min="1" max="1" width="16" bestFit="1" customWidth="1"/>
  </cols>
  <sheetData>
    <row r="1" spans="1:10" x14ac:dyDescent="0.2">
      <c r="D1" s="1" t="s">
        <v>7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</row>
    <row r="3" spans="1:10" x14ac:dyDescent="0.2">
      <c r="B3">
        <v>12</v>
      </c>
      <c r="C3">
        <v>20</v>
      </c>
      <c r="D3" s="2">
        <v>9.6199999999999994E-2</v>
      </c>
      <c r="E3" s="2">
        <v>0.22620000000000001</v>
      </c>
      <c r="F3" s="2">
        <v>0.42528735632183901</v>
      </c>
      <c r="G3" s="2">
        <v>2.99336870026525</v>
      </c>
      <c r="H3" s="2">
        <v>7.0384615384615303</v>
      </c>
      <c r="I3" s="9">
        <v>12.65</v>
      </c>
      <c r="J3" t="s">
        <v>16</v>
      </c>
    </row>
    <row r="4" spans="1:10" x14ac:dyDescent="0.2">
      <c r="B4">
        <v>12</v>
      </c>
      <c r="C4">
        <v>60</v>
      </c>
      <c r="D4" s="2">
        <v>0.1249</v>
      </c>
      <c r="E4" s="2">
        <v>0.38269999999999998</v>
      </c>
      <c r="F4" s="2">
        <v>0.32636529918996598</v>
      </c>
      <c r="G4" s="2">
        <v>2.0765612751502398</v>
      </c>
      <c r="H4" s="2">
        <v>6.3626901521216901</v>
      </c>
      <c r="I4" s="9">
        <f>16.95</f>
        <v>16.95</v>
      </c>
      <c r="J4" t="s">
        <v>16</v>
      </c>
    </row>
    <row r="5" spans="1:10" x14ac:dyDescent="0.2">
      <c r="B5">
        <v>12</v>
      </c>
      <c r="C5">
        <v>100</v>
      </c>
      <c r="D5" s="2">
        <v>0.1323</v>
      </c>
      <c r="E5" s="2">
        <v>0.46629999999999999</v>
      </c>
      <c r="F5" s="2">
        <v>0.28372292515547898</v>
      </c>
      <c r="G5" s="2">
        <v>1.72978769032811</v>
      </c>
      <c r="H5" s="2">
        <v>6.0967498110355196</v>
      </c>
      <c r="I5" s="9">
        <f>20.91</f>
        <v>20.91</v>
      </c>
      <c r="J5" t="s">
        <v>16</v>
      </c>
    </row>
    <row r="6" spans="1:10" x14ac:dyDescent="0.2">
      <c r="B6">
        <v>14</v>
      </c>
      <c r="C6">
        <v>20</v>
      </c>
      <c r="D6" s="2">
        <v>0.1195</v>
      </c>
      <c r="E6" s="2">
        <v>0.50739999999999996</v>
      </c>
      <c r="F6" s="2">
        <v>0.23551438707134401</v>
      </c>
      <c r="G6" s="2">
        <v>1.36381553015372</v>
      </c>
      <c r="H6" s="2">
        <v>5.7907949790794904</v>
      </c>
      <c r="I6" s="9">
        <f>8.09</f>
        <v>8.09</v>
      </c>
      <c r="J6" t="s">
        <v>16</v>
      </c>
    </row>
    <row r="7" spans="1:10" x14ac:dyDescent="0.2">
      <c r="B7">
        <v>14</v>
      </c>
      <c r="C7">
        <v>60</v>
      </c>
      <c r="D7" s="2">
        <v>0.11210000000000001</v>
      </c>
      <c r="E7" s="2">
        <v>0.70179999999999998</v>
      </c>
      <c r="F7" s="2">
        <v>0.15973211741236801</v>
      </c>
      <c r="G7" s="2">
        <v>0.78840125391849503</v>
      </c>
      <c r="H7" s="2">
        <v>4.9357716324709999</v>
      </c>
      <c r="I7" s="9">
        <f>11.23</f>
        <v>11.23</v>
      </c>
      <c r="J7" t="s">
        <v>16</v>
      </c>
    </row>
    <row r="8" spans="1:10" x14ac:dyDescent="0.2">
      <c r="A8" t="s">
        <v>13</v>
      </c>
      <c r="B8">
        <v>14</v>
      </c>
      <c r="C8">
        <v>100</v>
      </c>
      <c r="D8" s="2">
        <v>0.10639999999999999</v>
      </c>
      <c r="E8" s="2">
        <v>0.7671</v>
      </c>
      <c r="F8" s="2">
        <v>0.138704210663538</v>
      </c>
      <c r="G8" s="2">
        <v>0.63407639160474505</v>
      </c>
      <c r="H8" s="2">
        <v>4.5714285714285703</v>
      </c>
      <c r="I8" s="9">
        <f>13.68</f>
        <v>13.68</v>
      </c>
      <c r="J8" t="s">
        <v>16</v>
      </c>
    </row>
    <row r="9" spans="1:10" x14ac:dyDescent="0.2">
      <c r="B9">
        <v>16</v>
      </c>
      <c r="C9">
        <v>20</v>
      </c>
      <c r="D9" s="2">
        <v>0.12139999999999999</v>
      </c>
      <c r="E9" s="2">
        <v>0.70430000000000004</v>
      </c>
      <c r="F9" s="2">
        <v>0.17236972880874599</v>
      </c>
      <c r="G9" s="2">
        <v>0.87320744001135797</v>
      </c>
      <c r="H9" s="2">
        <v>5.0658978583195999</v>
      </c>
      <c r="I9" s="9">
        <f>5.5</f>
        <v>5.5</v>
      </c>
      <c r="J9" t="s">
        <v>16</v>
      </c>
    </row>
    <row r="10" spans="1:10" x14ac:dyDescent="0.2">
      <c r="B10">
        <v>16</v>
      </c>
      <c r="C10">
        <v>60</v>
      </c>
      <c r="D10" s="2">
        <v>0.113</v>
      </c>
      <c r="E10" s="2">
        <v>0.74039999999999995</v>
      </c>
      <c r="F10" s="2">
        <v>0.15262020529443501</v>
      </c>
      <c r="G10" s="2">
        <v>0.69719070772555303</v>
      </c>
      <c r="H10" s="2">
        <v>4.5681415929203499</v>
      </c>
      <c r="I10" s="9">
        <f>6.68</f>
        <v>6.68</v>
      </c>
      <c r="J10" t="s">
        <v>16</v>
      </c>
    </row>
    <row r="11" spans="1:10" x14ac:dyDescent="0.2">
      <c r="B11">
        <v>16</v>
      </c>
      <c r="C11">
        <v>100</v>
      </c>
      <c r="D11" s="2">
        <v>0.106</v>
      </c>
      <c r="E11" s="2">
        <v>0.74919999999999998</v>
      </c>
      <c r="F11" s="2">
        <v>0.141484249866524</v>
      </c>
      <c r="G11" s="2">
        <v>0.62439935931660395</v>
      </c>
      <c r="H11" s="2">
        <v>4.4132075471698098</v>
      </c>
      <c r="I11" s="9">
        <f>7.75</f>
        <v>7.75</v>
      </c>
      <c r="J11" t="s">
        <v>16</v>
      </c>
    </row>
    <row r="12" spans="1:10" x14ac:dyDescent="0.2">
      <c r="B12">
        <v>18</v>
      </c>
      <c r="C12">
        <v>20</v>
      </c>
      <c r="D12" s="2">
        <v>0.1177</v>
      </c>
      <c r="E12" s="2">
        <v>0.69589999999999996</v>
      </c>
      <c r="F12" s="2">
        <v>0.16913349619198101</v>
      </c>
      <c r="G12" s="2">
        <v>0.796091392441442</v>
      </c>
      <c r="H12" s="2">
        <v>4.7068819031435796</v>
      </c>
      <c r="I12" s="9">
        <f>3.92</f>
        <v>3.92</v>
      </c>
      <c r="J12" t="s">
        <v>16</v>
      </c>
    </row>
    <row r="13" spans="1:10" x14ac:dyDescent="0.2">
      <c r="B13">
        <v>18</v>
      </c>
      <c r="C13">
        <v>60</v>
      </c>
      <c r="D13" s="2">
        <v>0.10390000000000001</v>
      </c>
      <c r="E13" s="2">
        <v>0.71189999999999998</v>
      </c>
      <c r="F13" s="2">
        <v>0.14594746453153501</v>
      </c>
      <c r="G13" s="2">
        <v>0.62607107739851098</v>
      </c>
      <c r="H13" s="2">
        <v>4.2897016361886404</v>
      </c>
      <c r="I13" s="9">
        <f>5.07</f>
        <v>5.07</v>
      </c>
      <c r="J13" t="s">
        <v>16</v>
      </c>
    </row>
    <row r="14" spans="1:10" x14ac:dyDescent="0.2">
      <c r="B14">
        <v>18</v>
      </c>
      <c r="C14">
        <v>100</v>
      </c>
      <c r="D14" s="2">
        <v>9.7000000000000003E-2</v>
      </c>
      <c r="E14" s="2">
        <v>0.71550000000000002</v>
      </c>
      <c r="F14" s="2">
        <v>0.135569531795946</v>
      </c>
      <c r="G14" s="2">
        <v>0.56631726065688304</v>
      </c>
      <c r="H14" s="2">
        <v>4.17731958762886</v>
      </c>
      <c r="I14" s="9">
        <f>5.81</f>
        <v>5.81</v>
      </c>
      <c r="J14" t="s">
        <v>16</v>
      </c>
    </row>
    <row r="15" spans="1:10" x14ac:dyDescent="0.2">
      <c r="B15">
        <v>20</v>
      </c>
      <c r="C15">
        <v>20</v>
      </c>
      <c r="D15" s="2">
        <v>0.1123</v>
      </c>
      <c r="E15" s="2">
        <v>0.65869999999999995</v>
      </c>
      <c r="F15" s="2">
        <v>0.170487323516016</v>
      </c>
      <c r="G15" s="2">
        <v>0.78487930772734105</v>
      </c>
      <c r="H15" s="2">
        <v>4.60373998219056</v>
      </c>
      <c r="I15" s="9">
        <f>2.92</f>
        <v>2.92</v>
      </c>
    </row>
    <row r="16" spans="1:10" x14ac:dyDescent="0.2">
      <c r="B16">
        <v>20</v>
      </c>
      <c r="C16">
        <v>60</v>
      </c>
      <c r="D16" s="2">
        <v>0.1007</v>
      </c>
      <c r="E16" s="2">
        <v>0.66839999999999999</v>
      </c>
      <c r="F16" s="2">
        <v>0.15065828845002899</v>
      </c>
      <c r="G16" s="2">
        <v>0.65185517654099301</v>
      </c>
      <c r="H16" s="2">
        <v>4.3267130089374302</v>
      </c>
      <c r="I16" s="9">
        <f>3.68</f>
        <v>3.68</v>
      </c>
    </row>
    <row r="17" spans="1:10" x14ac:dyDescent="0.2">
      <c r="B17">
        <v>20</v>
      </c>
      <c r="C17">
        <v>100</v>
      </c>
      <c r="D17" s="2">
        <v>9.5600000000000004E-2</v>
      </c>
      <c r="E17" s="2">
        <v>0.67010000000000003</v>
      </c>
      <c r="F17" s="2">
        <v>0.14266527383972499</v>
      </c>
      <c r="G17" s="2">
        <v>0.60961050589464205</v>
      </c>
      <c r="H17" s="2">
        <v>4.2730125523012497</v>
      </c>
      <c r="I17" s="9">
        <f>4.31</f>
        <v>4.3099999999999996</v>
      </c>
      <c r="J17" t="s">
        <v>16</v>
      </c>
    </row>
    <row r="18" spans="1:10" x14ac:dyDescent="0.2">
      <c r="B18">
        <v>22</v>
      </c>
      <c r="C18">
        <v>20</v>
      </c>
      <c r="D18" s="2">
        <v>0.10050000000000001</v>
      </c>
      <c r="E18" s="2">
        <v>0.61150000000000004</v>
      </c>
      <c r="F18" s="2">
        <v>0.16434995911692499</v>
      </c>
      <c r="G18" s="2">
        <v>0.72330335241210097</v>
      </c>
      <c r="H18" s="2">
        <v>4.4009950248756198</v>
      </c>
      <c r="I18" s="9">
        <f>2.44</f>
        <v>2.44</v>
      </c>
    </row>
    <row r="19" spans="1:10" x14ac:dyDescent="0.2">
      <c r="B19">
        <v>22</v>
      </c>
      <c r="C19">
        <v>60</v>
      </c>
      <c r="D19" s="2">
        <v>9.2399999999999996E-2</v>
      </c>
      <c r="E19" s="2">
        <v>0.61599999999999999</v>
      </c>
      <c r="F19" s="2">
        <v>0.15</v>
      </c>
      <c r="G19" s="2">
        <v>0.63620129870129805</v>
      </c>
      <c r="H19" s="2">
        <v>4.2413419913419901</v>
      </c>
      <c r="I19" s="9">
        <f>2.95</f>
        <v>2.95</v>
      </c>
    </row>
    <row r="20" spans="1:10" x14ac:dyDescent="0.2">
      <c r="A20" s="8" t="s">
        <v>18</v>
      </c>
      <c r="B20">
        <v>22</v>
      </c>
      <c r="C20">
        <v>100</v>
      </c>
      <c r="D20" s="2">
        <v>8.8900000000000007E-2</v>
      </c>
      <c r="E20" s="2">
        <v>0.61670000000000003</v>
      </c>
      <c r="F20" s="2">
        <v>0.14415437003405199</v>
      </c>
      <c r="G20" s="2">
        <v>0.60580509161666896</v>
      </c>
      <c r="H20" s="2">
        <v>4.2024746906636601</v>
      </c>
      <c r="I20" s="9">
        <f>3.29</f>
        <v>3.29</v>
      </c>
    </row>
    <row r="21" spans="1:10" x14ac:dyDescent="0.2">
      <c r="B21">
        <v>24</v>
      </c>
      <c r="C21">
        <v>20</v>
      </c>
      <c r="D21" s="2">
        <v>7.8200000000000006E-2</v>
      </c>
      <c r="E21" s="2">
        <v>0.42459999999999998</v>
      </c>
      <c r="F21" s="2">
        <v>0.18417333961375401</v>
      </c>
      <c r="G21" s="2">
        <v>0.79415920866697998</v>
      </c>
      <c r="H21" s="2">
        <v>4.3120204603580499</v>
      </c>
      <c r="I21" s="9">
        <f>2.14</f>
        <v>2.14</v>
      </c>
    </row>
    <row r="22" spans="1:10" x14ac:dyDescent="0.2">
      <c r="B22">
        <v>24</v>
      </c>
      <c r="C22">
        <v>60</v>
      </c>
      <c r="D22" s="2">
        <v>7.3999999999999996E-2</v>
      </c>
      <c r="E22" s="2">
        <v>0.42780000000000001</v>
      </c>
      <c r="F22" s="2">
        <v>0.172978027115474</v>
      </c>
      <c r="G22" s="2">
        <v>0.72907900888265498</v>
      </c>
      <c r="H22" s="2">
        <v>4.2148648648648601</v>
      </c>
      <c r="I22" s="9">
        <f>2.39</f>
        <v>2.39</v>
      </c>
    </row>
    <row r="23" spans="1:10" x14ac:dyDescent="0.2">
      <c r="B23">
        <v>24</v>
      </c>
      <c r="C23">
        <v>100</v>
      </c>
      <c r="D23" s="2">
        <v>7.0999999999999994E-2</v>
      </c>
      <c r="E23" s="2">
        <v>0.42809999999999998</v>
      </c>
      <c r="F23" s="2">
        <v>0.16584910067741099</v>
      </c>
      <c r="G23" s="2">
        <v>0.69352954917075404</v>
      </c>
      <c r="H23" s="2">
        <v>4.1816901408450704</v>
      </c>
      <c r="I23" s="9">
        <f>2.52</f>
        <v>2.52</v>
      </c>
    </row>
    <row r="24" spans="1:10" x14ac:dyDescent="0.2">
      <c r="B24">
        <v>26</v>
      </c>
      <c r="C24">
        <v>20</v>
      </c>
      <c r="D24" s="2">
        <v>6.7500000000000004E-2</v>
      </c>
      <c r="E24" s="2">
        <v>0.35560000000000003</v>
      </c>
      <c r="F24" s="2">
        <v>0.18982002249718699</v>
      </c>
      <c r="G24" s="2">
        <v>0.80427446569178795</v>
      </c>
      <c r="H24" s="2">
        <v>4.2370370370370303</v>
      </c>
      <c r="I24" s="9">
        <f>2.09</f>
        <v>2.09</v>
      </c>
    </row>
    <row r="25" spans="1:10" x14ac:dyDescent="0.2">
      <c r="B25">
        <v>26</v>
      </c>
      <c r="C25">
        <v>60</v>
      </c>
      <c r="D25" s="2">
        <v>6.3799999999999996E-2</v>
      </c>
      <c r="E25" s="2">
        <v>0.35639999999999999</v>
      </c>
      <c r="F25" s="2">
        <v>0.179012345679012</v>
      </c>
      <c r="G25" s="2">
        <v>0.75589225589225495</v>
      </c>
      <c r="H25" s="2">
        <v>4.22257053291536</v>
      </c>
      <c r="I25" s="9">
        <f>2.14</f>
        <v>2.14</v>
      </c>
    </row>
    <row r="26" spans="1:10" x14ac:dyDescent="0.2">
      <c r="B26" s="6">
        <v>26</v>
      </c>
      <c r="C26">
        <v>100</v>
      </c>
      <c r="D26" s="4">
        <v>6.2199999999999998E-2</v>
      </c>
      <c r="E26" s="4">
        <v>0.35639999999999999</v>
      </c>
      <c r="F26" s="4">
        <v>0.17452300785634101</v>
      </c>
      <c r="G26" s="4">
        <v>0.73569023569023495</v>
      </c>
      <c r="H26" s="4">
        <v>4.2154340836012798</v>
      </c>
      <c r="I26" s="9">
        <f>2.13</f>
        <v>2.13</v>
      </c>
    </row>
    <row r="27" spans="1:10" x14ac:dyDescent="0.2">
      <c r="B27">
        <v>28</v>
      </c>
      <c r="C27">
        <v>20</v>
      </c>
      <c r="D27" s="2">
        <v>5.3600000000000002E-2</v>
      </c>
      <c r="E27" s="2">
        <v>0.29160000000000003</v>
      </c>
      <c r="F27" s="2">
        <v>0.183813443072702</v>
      </c>
      <c r="G27" s="2">
        <v>0.78566529492455395</v>
      </c>
      <c r="H27" s="2">
        <v>4.27425373134328</v>
      </c>
      <c r="I27" s="9">
        <f>1.93</f>
        <v>1.93</v>
      </c>
    </row>
    <row r="28" spans="1:10" x14ac:dyDescent="0.2">
      <c r="B28">
        <v>28</v>
      </c>
      <c r="C28">
        <v>60</v>
      </c>
      <c r="D28" s="2">
        <v>5.1700000000000003E-2</v>
      </c>
      <c r="E28" s="2">
        <v>0.29189999999999999</v>
      </c>
      <c r="F28" s="2">
        <v>0.17711545049674501</v>
      </c>
      <c r="G28" s="2">
        <v>0.73826652963343598</v>
      </c>
      <c r="H28" s="2">
        <v>4.1682785299806504</v>
      </c>
      <c r="I28" s="9">
        <f>1.96</f>
        <v>1.96</v>
      </c>
    </row>
    <row r="29" spans="1:10" x14ac:dyDescent="0.2">
      <c r="B29">
        <v>28</v>
      </c>
      <c r="C29">
        <v>100</v>
      </c>
      <c r="D29" s="2">
        <v>5.0900000000000001E-2</v>
      </c>
      <c r="E29" s="2">
        <v>0.29189999999999999</v>
      </c>
      <c r="F29" s="2">
        <v>0.174374785885577</v>
      </c>
      <c r="G29" s="2">
        <v>0.72593353888317902</v>
      </c>
      <c r="H29" s="2">
        <v>4.1630648330058904</v>
      </c>
      <c r="I29" s="9">
        <f>1.96</f>
        <v>1.96</v>
      </c>
    </row>
    <row r="30" spans="1:10" x14ac:dyDescent="0.2">
      <c r="B30">
        <v>30</v>
      </c>
      <c r="C30">
        <v>20</v>
      </c>
      <c r="D30" s="2">
        <v>2.1399999999999999E-2</v>
      </c>
      <c r="E30" s="2">
        <v>0.107</v>
      </c>
      <c r="F30" s="2">
        <v>0.2</v>
      </c>
      <c r="G30" s="2">
        <v>0.855140186915887</v>
      </c>
      <c r="H30" s="2">
        <v>4.2757009345794303</v>
      </c>
      <c r="I30" s="9">
        <f>1.81</f>
        <v>1.81</v>
      </c>
    </row>
    <row r="31" spans="1:10" x14ac:dyDescent="0.2">
      <c r="B31">
        <v>30</v>
      </c>
      <c r="C31">
        <v>60</v>
      </c>
      <c r="D31" s="2">
        <v>2.1299999999999999E-2</v>
      </c>
      <c r="E31" s="2">
        <v>0.1071</v>
      </c>
      <c r="F31" s="2">
        <v>0.198879551820728</v>
      </c>
      <c r="G31" s="2">
        <v>0.85620915032679701</v>
      </c>
      <c r="H31" s="2">
        <v>4.3051643192488198</v>
      </c>
      <c r="I31" s="9">
        <f>1.8</f>
        <v>1.8</v>
      </c>
    </row>
    <row r="32" spans="1:10" x14ac:dyDescent="0.2">
      <c r="B32">
        <v>30</v>
      </c>
      <c r="C32">
        <v>100</v>
      </c>
      <c r="D32" s="2">
        <v>2.12E-2</v>
      </c>
      <c r="E32" s="2">
        <v>0.1071</v>
      </c>
      <c r="F32" s="2">
        <v>0.197945845004668</v>
      </c>
      <c r="G32" s="2">
        <v>0.85434173669467695</v>
      </c>
      <c r="H32" s="2">
        <v>4.3160377358490498</v>
      </c>
      <c r="I32" s="9">
        <f>1.81</f>
        <v>1.81</v>
      </c>
    </row>
    <row r="33" spans="1:10" x14ac:dyDescent="0.2">
      <c r="B33">
        <v>32</v>
      </c>
      <c r="C33">
        <v>20</v>
      </c>
      <c r="D33" s="2">
        <v>1.0500000000000001E-2</v>
      </c>
      <c r="E33" s="2">
        <v>5.67E-2</v>
      </c>
      <c r="F33" s="2">
        <v>0.18518518518518501</v>
      </c>
      <c r="G33" s="2">
        <v>0.64726631393297995</v>
      </c>
      <c r="H33" s="2">
        <v>3.4952380952380899</v>
      </c>
      <c r="I33" s="9">
        <f>1.88</f>
        <v>1.88</v>
      </c>
    </row>
    <row r="34" spans="1:10" x14ac:dyDescent="0.2">
      <c r="B34">
        <v>32</v>
      </c>
      <c r="C34">
        <v>60</v>
      </c>
      <c r="D34" s="2">
        <v>1.0500000000000001E-2</v>
      </c>
      <c r="E34" s="2">
        <v>5.67E-2</v>
      </c>
      <c r="F34" s="2">
        <v>0.18518518518518501</v>
      </c>
      <c r="G34" s="2">
        <v>0.63844797178130497</v>
      </c>
      <c r="H34" s="2">
        <v>3.4476190476190398</v>
      </c>
      <c r="I34" s="9">
        <f>1.87</f>
        <v>1.87</v>
      </c>
    </row>
    <row r="35" spans="1:10" x14ac:dyDescent="0.2">
      <c r="B35">
        <v>32</v>
      </c>
      <c r="C35">
        <v>100</v>
      </c>
      <c r="D35" s="2">
        <v>1.0500000000000001E-2</v>
      </c>
      <c r="E35" s="2">
        <v>5.67E-2</v>
      </c>
      <c r="F35" s="2">
        <v>0.18518518518518501</v>
      </c>
      <c r="G35" s="2">
        <v>0.63844797178130497</v>
      </c>
      <c r="H35" s="2">
        <v>3.4476190476190398</v>
      </c>
      <c r="I35" s="9">
        <f>1.87</f>
        <v>1.87</v>
      </c>
    </row>
    <row r="36" spans="1:10" x14ac:dyDescent="0.2">
      <c r="A36" t="s">
        <v>14</v>
      </c>
      <c r="B36">
        <v>22</v>
      </c>
      <c r="C36">
        <v>5</v>
      </c>
      <c r="D36" s="2">
        <v>6.7599999999999993E-2</v>
      </c>
      <c r="E36" s="2">
        <v>0.29649999999999999</v>
      </c>
      <c r="F36" s="2">
        <v>0.227993254637436</v>
      </c>
      <c r="G36" s="2">
        <v>1.2836424957841399</v>
      </c>
      <c r="H36" s="2">
        <v>5.6301775147928996</v>
      </c>
      <c r="I36">
        <v>1.98</v>
      </c>
    </row>
    <row r="37" spans="1:10" x14ac:dyDescent="0.2">
      <c r="A37" t="s">
        <v>15</v>
      </c>
      <c r="B37">
        <v>22</v>
      </c>
      <c r="C37">
        <v>10</v>
      </c>
      <c r="D37" s="2">
        <v>7.0300000000000001E-2</v>
      </c>
      <c r="E37" s="2">
        <v>0.309</v>
      </c>
      <c r="F37" s="2">
        <v>0.227508090614886</v>
      </c>
      <c r="G37" s="2">
        <v>1.1886731391585701</v>
      </c>
      <c r="H37" s="2">
        <v>5.2247510668563297</v>
      </c>
      <c r="I37" s="9">
        <v>2.1</v>
      </c>
    </row>
    <row r="38" spans="1:10" x14ac:dyDescent="0.2">
      <c r="A38" t="s">
        <v>17</v>
      </c>
      <c r="B38">
        <v>22</v>
      </c>
      <c r="C38">
        <v>15</v>
      </c>
      <c r="D38" s="2">
        <v>0.10249999999999999</v>
      </c>
      <c r="E38" s="2">
        <v>0.60909999999999997</v>
      </c>
      <c r="F38" s="2">
        <v>0.168281070431784</v>
      </c>
      <c r="G38" s="2">
        <v>0.75176489903135701</v>
      </c>
      <c r="H38" s="2">
        <v>4.4673170731707303</v>
      </c>
      <c r="I38" s="9">
        <v>2.5</v>
      </c>
      <c r="J38">
        <f>1.5*I38</f>
        <v>3.75</v>
      </c>
    </row>
    <row r="39" spans="1:10" x14ac:dyDescent="0.2">
      <c r="A39" t="s">
        <v>9</v>
      </c>
      <c r="B39">
        <v>20</v>
      </c>
      <c r="C39">
        <v>20</v>
      </c>
      <c r="D39" s="2">
        <v>0.1038</v>
      </c>
      <c r="E39" s="2">
        <v>0.69910000000000005</v>
      </c>
      <c r="F39" s="2">
        <v>0.14847661278787</v>
      </c>
      <c r="G39" s="2">
        <v>0.65498498068945699</v>
      </c>
      <c r="H39" s="2">
        <v>4.4113680154142498</v>
      </c>
      <c r="I39">
        <v>3.72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1297-7ED4-F044-9407-5CC7FFFC913A}">
  <dimension ref="A1:J34"/>
  <sheetViews>
    <sheetView workbookViewId="0">
      <selection activeCell="B21" sqref="B21"/>
    </sheetView>
  </sheetViews>
  <sheetFormatPr baseColWidth="10" defaultRowHeight="16" x14ac:dyDescent="0.2"/>
  <cols>
    <col min="1" max="1" width="16.33203125" bestFit="1" customWidth="1"/>
  </cols>
  <sheetData>
    <row r="1" spans="1:10" x14ac:dyDescent="0.2">
      <c r="B1" t="s">
        <v>0</v>
      </c>
      <c r="C1" t="s">
        <v>11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8</v>
      </c>
    </row>
    <row r="2" spans="1:10" x14ac:dyDescent="0.2">
      <c r="A2" t="s">
        <v>13</v>
      </c>
      <c r="B2">
        <v>11</v>
      </c>
      <c r="C2">
        <v>1.2</v>
      </c>
      <c r="D2" s="2">
        <v>5.0715214564369303E-2</v>
      </c>
      <c r="E2" s="2">
        <v>0.73051915574672399</v>
      </c>
      <c r="F2" s="2">
        <v>6.9423524578940105E-2</v>
      </c>
      <c r="G2" s="3">
        <v>0.21210461454196899</v>
      </c>
      <c r="H2" s="2">
        <v>3.05522682445759</v>
      </c>
      <c r="I2">
        <v>19.14</v>
      </c>
      <c r="J2" t="s">
        <v>16</v>
      </c>
    </row>
    <row r="3" spans="1:10" x14ac:dyDescent="0.2">
      <c r="B3">
        <v>11</v>
      </c>
      <c r="C3">
        <v>1.5</v>
      </c>
      <c r="D3" s="2">
        <v>5.3015904771431401E-2</v>
      </c>
      <c r="E3" s="2">
        <v>0.72471741522456701</v>
      </c>
      <c r="F3" s="2">
        <v>7.3153899240855705E-2</v>
      </c>
      <c r="G3" s="4">
        <v>0.22374051069703199</v>
      </c>
      <c r="H3" s="2">
        <v>3.05849056603773</v>
      </c>
      <c r="I3">
        <v>15.25</v>
      </c>
      <c r="J3" t="s">
        <v>16</v>
      </c>
    </row>
    <row r="4" spans="1:10" x14ac:dyDescent="0.2">
      <c r="B4">
        <v>11</v>
      </c>
      <c r="C4">
        <v>2</v>
      </c>
      <c r="D4" s="2">
        <v>7.6522956887066104E-2</v>
      </c>
      <c r="E4" s="2">
        <v>0.69950985295588597</v>
      </c>
      <c r="F4" s="2">
        <v>0.10939510939510901</v>
      </c>
      <c r="G4" s="4">
        <v>0.37208637208637202</v>
      </c>
      <c r="H4" s="2">
        <v>3.40130718954248</v>
      </c>
      <c r="I4">
        <v>7.56</v>
      </c>
      <c r="J4" t="s">
        <v>16</v>
      </c>
    </row>
    <row r="5" spans="1:10" x14ac:dyDescent="0.2">
      <c r="B5">
        <v>13</v>
      </c>
      <c r="C5">
        <v>1.2</v>
      </c>
      <c r="D5" s="2">
        <v>5.3315994798439501E-2</v>
      </c>
      <c r="E5" s="2">
        <v>0.72401720516154799</v>
      </c>
      <c r="F5" s="2">
        <v>7.3639126830616103E-2</v>
      </c>
      <c r="G5" s="2">
        <v>0.22547665100856501</v>
      </c>
      <c r="H5" s="2">
        <v>3.0619136960600302</v>
      </c>
      <c r="I5" s="9">
        <v>18.059999999999999</v>
      </c>
      <c r="J5" t="s">
        <v>16</v>
      </c>
    </row>
    <row r="6" spans="1:10" x14ac:dyDescent="0.2">
      <c r="B6">
        <v>13</v>
      </c>
      <c r="C6">
        <v>1.5</v>
      </c>
      <c r="D6" s="2">
        <v>6.2318695608682598E-2</v>
      </c>
      <c r="E6" s="2">
        <v>0.70521156346904001</v>
      </c>
      <c r="F6" s="2">
        <v>8.8368794326241104E-2</v>
      </c>
      <c r="G6" s="2">
        <v>0.28241134751773</v>
      </c>
      <c r="H6" s="2">
        <v>3.1958266452648401</v>
      </c>
      <c r="I6" s="9">
        <v>9.08</v>
      </c>
      <c r="J6" t="s">
        <v>16</v>
      </c>
    </row>
    <row r="7" spans="1:10" x14ac:dyDescent="0.2">
      <c r="B7">
        <v>13</v>
      </c>
      <c r="C7">
        <v>2</v>
      </c>
      <c r="D7" s="2">
        <v>8.23246974092227E-2</v>
      </c>
      <c r="E7" s="2">
        <v>0.69850955286585903</v>
      </c>
      <c r="F7" s="2">
        <v>0.117857654303308</v>
      </c>
      <c r="G7" s="2">
        <v>0.39667764571101199</v>
      </c>
      <c r="H7" s="2">
        <v>3.36573511543134</v>
      </c>
      <c r="I7" s="9">
        <v>5.6</v>
      </c>
      <c r="J7" t="s">
        <v>16</v>
      </c>
    </row>
    <row r="8" spans="1:10" x14ac:dyDescent="0.2">
      <c r="B8">
        <v>15</v>
      </c>
      <c r="C8">
        <v>1.2</v>
      </c>
      <c r="D8" s="2">
        <v>6.36190857257177E-2</v>
      </c>
      <c r="E8" s="2">
        <v>0.70401120336100798</v>
      </c>
      <c r="F8" s="2">
        <v>9.0366581415174702E-2</v>
      </c>
      <c r="G8" s="2">
        <v>0.29241261722080097</v>
      </c>
      <c r="H8" s="2">
        <v>3.2358490566037701</v>
      </c>
      <c r="I8" s="9">
        <v>8.91</v>
      </c>
      <c r="J8" t="s">
        <v>16</v>
      </c>
    </row>
    <row r="9" spans="1:10" x14ac:dyDescent="0.2">
      <c r="A9" s="8" t="s">
        <v>18</v>
      </c>
      <c r="B9">
        <v>15</v>
      </c>
      <c r="C9">
        <v>1.5</v>
      </c>
      <c r="D9" s="2">
        <v>8.0924277283184895E-2</v>
      </c>
      <c r="E9" s="2">
        <v>0.689706912073622</v>
      </c>
      <c r="F9" s="2">
        <v>0.117331399564902</v>
      </c>
      <c r="G9" s="3">
        <v>0.40507614213197901</v>
      </c>
      <c r="H9" s="2">
        <v>3.45241038318912</v>
      </c>
      <c r="I9" s="9">
        <v>5.13</v>
      </c>
    </row>
    <row r="10" spans="1:10" x14ac:dyDescent="0.2">
      <c r="B10">
        <v>15</v>
      </c>
      <c r="C10">
        <v>2</v>
      </c>
      <c r="D10" s="2">
        <v>8.7326197859357801E-2</v>
      </c>
      <c r="E10" s="2">
        <v>0.689706912073622</v>
      </c>
      <c r="F10" s="2">
        <v>0.12661348803480699</v>
      </c>
      <c r="G10" s="2">
        <v>0.429731689630166</v>
      </c>
      <c r="H10" s="2">
        <v>3.3940435280641399</v>
      </c>
      <c r="I10" s="9">
        <v>4.67</v>
      </c>
    </row>
    <row r="11" spans="1:10" x14ac:dyDescent="0.2">
      <c r="B11">
        <v>17</v>
      </c>
      <c r="C11">
        <v>1.2</v>
      </c>
      <c r="D11" s="2">
        <v>8.5125537661298295E-2</v>
      </c>
      <c r="E11" s="2">
        <v>0.65009502850855205</v>
      </c>
      <c r="F11" s="2">
        <v>0.13094322203415901</v>
      </c>
      <c r="G11" s="2">
        <v>0.454993075857824</v>
      </c>
      <c r="H11" s="2">
        <v>3.4747356051703799</v>
      </c>
      <c r="I11" s="9">
        <v>4.7</v>
      </c>
    </row>
    <row r="12" spans="1:10" x14ac:dyDescent="0.2">
      <c r="B12">
        <v>17</v>
      </c>
      <c r="C12">
        <v>1.5</v>
      </c>
      <c r="D12" s="2">
        <v>0.10033009902970801</v>
      </c>
      <c r="E12" s="2">
        <v>0.65009502850855205</v>
      </c>
      <c r="F12" s="2">
        <v>0.15433143560547699</v>
      </c>
      <c r="G12" s="2">
        <v>0.55377750423142003</v>
      </c>
      <c r="H12" s="2">
        <v>3.5882352941176401</v>
      </c>
      <c r="I12" s="9">
        <v>3.97</v>
      </c>
    </row>
    <row r="13" spans="1:10" x14ac:dyDescent="0.2">
      <c r="B13">
        <v>17</v>
      </c>
      <c r="C13">
        <v>2</v>
      </c>
      <c r="D13" s="2">
        <v>0.101830549164749</v>
      </c>
      <c r="E13" s="2">
        <v>0.65009502850855205</v>
      </c>
      <c r="F13" s="2">
        <v>0.15663948299738401</v>
      </c>
      <c r="G13" s="2">
        <v>0.55854746884135997</v>
      </c>
      <c r="H13" s="2">
        <v>3.5658153241650199</v>
      </c>
      <c r="I13" s="9">
        <v>3.82</v>
      </c>
    </row>
    <row r="14" spans="1:10" x14ac:dyDescent="0.2">
      <c r="B14">
        <v>19</v>
      </c>
      <c r="C14">
        <v>1.2</v>
      </c>
      <c r="D14" s="2">
        <v>0.126112611261126</v>
      </c>
      <c r="E14" s="2">
        <v>0.55265526552655198</v>
      </c>
      <c r="F14" s="2">
        <v>0.22819399203763999</v>
      </c>
      <c r="G14" s="2">
        <v>0.90680419833514203</v>
      </c>
      <c r="H14" s="2">
        <v>3.9738302934179202</v>
      </c>
      <c r="I14" s="9">
        <v>3.82</v>
      </c>
    </row>
    <row r="15" spans="1:10" x14ac:dyDescent="0.2">
      <c r="A15" t="s">
        <v>12</v>
      </c>
      <c r="B15">
        <v>19</v>
      </c>
      <c r="C15">
        <v>1.5</v>
      </c>
      <c r="D15" s="2">
        <v>0.13021302130213</v>
      </c>
      <c r="E15" s="2">
        <v>0.55265526552655198</v>
      </c>
      <c r="F15" s="2">
        <v>0.23561346362649199</v>
      </c>
      <c r="G15" s="2">
        <v>0.92725298588490701</v>
      </c>
      <c r="H15" s="2">
        <v>3.9354838709677402</v>
      </c>
      <c r="I15" s="9">
        <v>3.64</v>
      </c>
      <c r="J15">
        <f>1.5*I15</f>
        <v>5.46</v>
      </c>
    </row>
    <row r="16" spans="1:10" x14ac:dyDescent="0.2">
      <c r="B16">
        <v>19</v>
      </c>
      <c r="C16">
        <v>2</v>
      </c>
      <c r="D16" s="2">
        <v>0.13021302130213</v>
      </c>
      <c r="E16" s="2">
        <v>0.55265526552655198</v>
      </c>
      <c r="F16" s="2">
        <v>0.23561346362649199</v>
      </c>
      <c r="G16" s="2">
        <v>0.92725298588490701</v>
      </c>
      <c r="H16" s="2">
        <v>3.9354838709677402</v>
      </c>
      <c r="I16" s="9">
        <v>3.28</v>
      </c>
    </row>
    <row r="17" spans="2:9" x14ac:dyDescent="0.2">
      <c r="B17">
        <v>21</v>
      </c>
      <c r="C17">
        <v>1.2</v>
      </c>
      <c r="D17" s="2">
        <v>8.2199999999999995E-2</v>
      </c>
      <c r="E17" s="2">
        <v>0.37080000000000002</v>
      </c>
      <c r="F17" s="2">
        <v>0.22168284789643999</v>
      </c>
      <c r="G17" s="2">
        <v>0.77993527508090599</v>
      </c>
      <c r="H17" s="2">
        <v>3.5182481751824799</v>
      </c>
      <c r="I17" s="9">
        <v>3.29</v>
      </c>
    </row>
    <row r="18" spans="2:9" x14ac:dyDescent="0.2">
      <c r="B18">
        <v>21</v>
      </c>
      <c r="C18">
        <v>1.5</v>
      </c>
      <c r="D18" s="2">
        <v>8.3400000000000002E-2</v>
      </c>
      <c r="E18" s="2">
        <v>0.37080000000000002</v>
      </c>
      <c r="F18" s="2">
        <v>0.22491909385113201</v>
      </c>
      <c r="G18" s="2">
        <v>0.78694714131607302</v>
      </c>
      <c r="H18" s="2">
        <v>3.4988009592326099</v>
      </c>
      <c r="I18" s="9">
        <v>3.33</v>
      </c>
    </row>
    <row r="19" spans="2:9" x14ac:dyDescent="0.2">
      <c r="B19">
        <v>21</v>
      </c>
      <c r="C19">
        <v>2</v>
      </c>
      <c r="D19" s="2">
        <v>8.3400000000000002E-2</v>
      </c>
      <c r="E19" s="2">
        <v>0.37080000000000002</v>
      </c>
      <c r="F19" s="2">
        <v>0.22491909385113201</v>
      </c>
      <c r="G19" s="2">
        <v>0.78694714131607302</v>
      </c>
      <c r="H19" s="2">
        <v>3.4988009592326099</v>
      </c>
      <c r="I19" s="9">
        <v>3.12</v>
      </c>
    </row>
    <row r="20" spans="2:9" x14ac:dyDescent="0.2">
      <c r="B20">
        <v>23</v>
      </c>
      <c r="C20">
        <v>1.2</v>
      </c>
      <c r="D20" s="2">
        <v>3.3000000000000002E-2</v>
      </c>
      <c r="E20" s="2">
        <v>0.246</v>
      </c>
      <c r="F20" s="2">
        <v>0.134146341463414</v>
      </c>
      <c r="G20" s="2">
        <v>0.34268292682926799</v>
      </c>
      <c r="H20" s="2">
        <v>2.5545454545454498</v>
      </c>
      <c r="I20" s="9">
        <v>3.29</v>
      </c>
    </row>
    <row r="21" spans="2:9" x14ac:dyDescent="0.2">
      <c r="B21">
        <v>23</v>
      </c>
      <c r="C21">
        <v>1.5</v>
      </c>
      <c r="D21" s="2">
        <v>3.3000000000000002E-2</v>
      </c>
      <c r="E21" s="2">
        <v>0.246</v>
      </c>
      <c r="F21" s="2">
        <v>0.134146341463414</v>
      </c>
      <c r="G21" s="2">
        <v>0.34268292682926799</v>
      </c>
      <c r="H21" s="2">
        <v>2.5545454545454498</v>
      </c>
      <c r="I21" s="9">
        <v>2.92</v>
      </c>
    </row>
    <row r="22" spans="2:9" x14ac:dyDescent="0.2">
      <c r="B22">
        <v>23</v>
      </c>
      <c r="C22">
        <v>2</v>
      </c>
      <c r="D22" s="2">
        <v>3.3000000000000002E-2</v>
      </c>
      <c r="E22" s="2">
        <v>0.246</v>
      </c>
      <c r="F22" s="2">
        <v>0.134146341463414</v>
      </c>
      <c r="G22" s="2">
        <v>0.34268292682926799</v>
      </c>
      <c r="H22" s="2">
        <v>2.5545454545454498</v>
      </c>
      <c r="I22" s="9">
        <v>2.96</v>
      </c>
    </row>
    <row r="23" spans="2:9" x14ac:dyDescent="0.2">
      <c r="B23">
        <v>25</v>
      </c>
      <c r="C23">
        <v>1.2</v>
      </c>
      <c r="D23" s="2">
        <v>1.0999999999999999E-2</v>
      </c>
      <c r="E23" s="2">
        <v>0.1149</v>
      </c>
      <c r="F23" s="2">
        <v>9.5735422106179205E-2</v>
      </c>
      <c r="G23" s="2">
        <v>0.19843342036553499</v>
      </c>
      <c r="H23" s="2">
        <v>2.0727272727272701</v>
      </c>
      <c r="I23" s="9">
        <v>2.57</v>
      </c>
    </row>
    <row r="24" spans="2:9" x14ac:dyDescent="0.2">
      <c r="B24">
        <v>25</v>
      </c>
      <c r="C24">
        <v>1.5</v>
      </c>
      <c r="D24" s="2">
        <v>1.0999999999999999E-2</v>
      </c>
      <c r="E24" s="2">
        <v>0.1149</v>
      </c>
      <c r="F24" s="2">
        <v>9.5735422106179205E-2</v>
      </c>
      <c r="G24" s="2">
        <v>0.19843342036553499</v>
      </c>
      <c r="H24" s="2">
        <v>2.0727272727272701</v>
      </c>
      <c r="I24" s="9">
        <v>2.57</v>
      </c>
    </row>
    <row r="25" spans="2:9" x14ac:dyDescent="0.2">
      <c r="B25">
        <v>25</v>
      </c>
      <c r="C25">
        <v>2</v>
      </c>
      <c r="D25" s="2">
        <v>1.0999999999999999E-2</v>
      </c>
      <c r="E25" s="2">
        <v>0.1149</v>
      </c>
      <c r="F25" s="2">
        <v>9.5735422106179205E-2</v>
      </c>
      <c r="G25" s="2">
        <v>0.19843342036553499</v>
      </c>
      <c r="H25" s="2">
        <v>2.0727272727272701</v>
      </c>
      <c r="I25" s="9">
        <v>2.58</v>
      </c>
    </row>
    <row r="26" spans="2:9" x14ac:dyDescent="0.2">
      <c r="B26">
        <v>27</v>
      </c>
      <c r="C26">
        <v>1.2</v>
      </c>
      <c r="D26" s="2">
        <v>2.2000000000000001E-3</v>
      </c>
      <c r="E26" s="2">
        <v>6.6000000000000003E-2</v>
      </c>
      <c r="F26" s="2">
        <v>3.3333333333333298E-2</v>
      </c>
      <c r="G26" s="2">
        <v>5.4545454545454501E-2</v>
      </c>
      <c r="H26" s="2">
        <v>1.63636363636363</v>
      </c>
      <c r="I26" s="9">
        <v>2.5099999999999998</v>
      </c>
    </row>
    <row r="27" spans="2:9" x14ac:dyDescent="0.2">
      <c r="B27">
        <v>27</v>
      </c>
      <c r="C27">
        <v>1.5</v>
      </c>
      <c r="D27" s="2">
        <v>2.2000000000000001E-3</v>
      </c>
      <c r="E27" s="2">
        <v>6.6000000000000003E-2</v>
      </c>
      <c r="F27" s="2">
        <v>3.3333333333333298E-2</v>
      </c>
      <c r="G27" s="2">
        <v>5.4545454545454501E-2</v>
      </c>
      <c r="H27" s="2">
        <v>1.63636363636363</v>
      </c>
      <c r="I27" s="9">
        <v>2.5299999999999998</v>
      </c>
    </row>
    <row r="28" spans="2:9" x14ac:dyDescent="0.2">
      <c r="B28">
        <v>27</v>
      </c>
      <c r="C28">
        <v>2</v>
      </c>
      <c r="D28" s="2">
        <v>2.2000000000000001E-3</v>
      </c>
      <c r="E28" s="2">
        <v>6.6000000000000003E-2</v>
      </c>
      <c r="F28" s="2">
        <v>3.3333333333333298E-2</v>
      </c>
      <c r="G28" s="2">
        <v>5.4545454545454501E-2</v>
      </c>
      <c r="H28" s="2">
        <v>1.63636363636363</v>
      </c>
      <c r="I28" s="9">
        <v>2.54</v>
      </c>
    </row>
    <row r="29" spans="2:9" x14ac:dyDescent="0.2">
      <c r="B29">
        <v>29</v>
      </c>
      <c r="C29">
        <v>1.2</v>
      </c>
      <c r="D29" s="2">
        <v>2.0000000000000001E-4</v>
      </c>
      <c r="E29" s="2">
        <v>2.8299999999999999E-2</v>
      </c>
      <c r="F29" s="2">
        <v>7.0671378091872704E-3</v>
      </c>
      <c r="G29" s="2">
        <v>7.0671378091872704E-3</v>
      </c>
      <c r="H29" s="2">
        <v>1</v>
      </c>
      <c r="I29" s="9">
        <v>2.5</v>
      </c>
    </row>
    <row r="30" spans="2:9" x14ac:dyDescent="0.2">
      <c r="B30">
        <v>29</v>
      </c>
      <c r="C30">
        <v>1.5</v>
      </c>
      <c r="D30" s="2">
        <v>2.0000000000000001E-4</v>
      </c>
      <c r="E30" s="2">
        <v>2.8299999999999999E-2</v>
      </c>
      <c r="F30" s="2">
        <v>7.0671378091872704E-3</v>
      </c>
      <c r="G30" s="2">
        <v>7.0671378091872704E-3</v>
      </c>
      <c r="H30" s="2">
        <v>1</v>
      </c>
      <c r="I30" s="9">
        <v>2.4900000000000002</v>
      </c>
    </row>
    <row r="31" spans="2:9" x14ac:dyDescent="0.2">
      <c r="B31">
        <v>29</v>
      </c>
      <c r="C31">
        <v>2</v>
      </c>
      <c r="D31" s="2">
        <v>2.0000000000000001E-4</v>
      </c>
      <c r="E31" s="2">
        <v>2.8299999999999999E-2</v>
      </c>
      <c r="F31" s="2">
        <v>7.0671378091872704E-3</v>
      </c>
      <c r="G31" s="2">
        <v>7.0671378091872704E-3</v>
      </c>
      <c r="H31" s="2">
        <v>1</v>
      </c>
      <c r="I31" s="9">
        <v>2.48</v>
      </c>
    </row>
    <row r="32" spans="2:9" x14ac:dyDescent="0.2">
      <c r="B32">
        <v>31</v>
      </c>
      <c r="C32">
        <v>1.2</v>
      </c>
      <c r="D32" s="2">
        <v>0</v>
      </c>
      <c r="E32" s="2">
        <v>4.0000000000000001E-3</v>
      </c>
      <c r="F32" s="2">
        <v>0</v>
      </c>
      <c r="G32" s="2">
        <v>0</v>
      </c>
      <c r="H32" s="2">
        <v>0</v>
      </c>
      <c r="I32" s="9">
        <v>2.62</v>
      </c>
    </row>
    <row r="33" spans="2:9" x14ac:dyDescent="0.2">
      <c r="B33">
        <v>31</v>
      </c>
      <c r="C33">
        <v>1.5</v>
      </c>
      <c r="D33" s="2">
        <v>0</v>
      </c>
      <c r="E33" s="2">
        <v>4.0000000000000001E-3</v>
      </c>
      <c r="F33" s="2">
        <v>0</v>
      </c>
      <c r="G33" s="2">
        <v>0</v>
      </c>
      <c r="H33" s="2">
        <v>0</v>
      </c>
      <c r="I33" s="9">
        <v>2.73</v>
      </c>
    </row>
    <row r="34" spans="2:9" x14ac:dyDescent="0.2">
      <c r="B34">
        <v>31</v>
      </c>
      <c r="C34">
        <v>2</v>
      </c>
      <c r="D34" s="2">
        <v>0</v>
      </c>
      <c r="E34" s="2">
        <v>4.0000000000000001E-3</v>
      </c>
      <c r="F34" s="2">
        <v>0</v>
      </c>
      <c r="G34" s="2">
        <v>0</v>
      </c>
      <c r="H34" s="2">
        <v>0</v>
      </c>
      <c r="I34" s="9">
        <v>2.58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115F-09B5-B44A-BF8F-F19DD6B67D27}">
  <dimension ref="A1:T26"/>
  <sheetViews>
    <sheetView tabSelected="1" zoomScale="120" zoomScaleNormal="120" workbookViewId="0">
      <selection activeCell="A3" sqref="A3"/>
    </sheetView>
  </sheetViews>
  <sheetFormatPr baseColWidth="10" defaultRowHeight="16" x14ac:dyDescent="0.2"/>
  <sheetData>
    <row r="1" spans="1:18" x14ac:dyDescent="0.2">
      <c r="A1" t="s">
        <v>19</v>
      </c>
      <c r="B1" t="s">
        <v>11</v>
      </c>
      <c r="C1" t="s">
        <v>10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8</v>
      </c>
      <c r="J1" t="s">
        <v>19</v>
      </c>
      <c r="N1" t="s">
        <v>8</v>
      </c>
    </row>
    <row r="2" spans="1:18" x14ac:dyDescent="0.2">
      <c r="A2" t="s">
        <v>13</v>
      </c>
      <c r="B2">
        <v>1.2</v>
      </c>
      <c r="C2">
        <v>10</v>
      </c>
      <c r="D2" s="2">
        <v>7.8799999999999995E-2</v>
      </c>
      <c r="E2" s="2">
        <v>1</v>
      </c>
      <c r="F2" s="2">
        <v>7.8799999999999995E-2</v>
      </c>
      <c r="G2" s="2">
        <v>0.28460000000000002</v>
      </c>
      <c r="H2" s="2">
        <v>3.6116751269035499</v>
      </c>
      <c r="I2" s="2">
        <f>3*60+15.3</f>
        <v>195.3</v>
      </c>
      <c r="J2" s="2" t="s">
        <v>16</v>
      </c>
      <c r="K2" s="2"/>
      <c r="L2" s="2"/>
      <c r="M2" s="2"/>
      <c r="N2" s="9">
        <f>60*2+44.37</f>
        <v>164.37</v>
      </c>
      <c r="O2" s="2" t="s">
        <v>16</v>
      </c>
      <c r="P2" s="2"/>
      <c r="Q2" s="5"/>
      <c r="R2" s="2"/>
    </row>
    <row r="3" spans="1:18" x14ac:dyDescent="0.2">
      <c r="B3">
        <v>1.5</v>
      </c>
      <c r="C3">
        <v>10</v>
      </c>
      <c r="D3" s="5">
        <v>0.08</v>
      </c>
      <c r="E3" s="5">
        <v>1</v>
      </c>
      <c r="F3" s="5">
        <v>0.08</v>
      </c>
      <c r="G3" s="5">
        <v>0.2918</v>
      </c>
      <c r="H3" s="5">
        <v>3.6475</v>
      </c>
      <c r="I3" s="5">
        <f>2*60+20.24</f>
        <v>140.24</v>
      </c>
      <c r="J3" s="5" t="s">
        <v>16</v>
      </c>
      <c r="K3" s="5"/>
      <c r="L3" s="5"/>
      <c r="M3" s="5"/>
      <c r="N3" s="10">
        <f>60*2+13.26</f>
        <v>133.26</v>
      </c>
      <c r="O3" s="2" t="s">
        <v>16</v>
      </c>
      <c r="P3" s="5"/>
      <c r="Q3" s="5"/>
      <c r="R3" s="5"/>
    </row>
    <row r="4" spans="1:18" x14ac:dyDescent="0.2">
      <c r="B4">
        <v>2</v>
      </c>
      <c r="C4">
        <v>10</v>
      </c>
      <c r="D4" s="5">
        <v>0.13</v>
      </c>
      <c r="E4" s="5">
        <v>1</v>
      </c>
      <c r="F4" s="5">
        <v>0.13</v>
      </c>
      <c r="G4" s="5">
        <v>0.54359999999999997</v>
      </c>
      <c r="H4" s="5">
        <v>4.1815384615384597</v>
      </c>
      <c r="I4" s="5">
        <f>1*60+11.87</f>
        <v>71.87</v>
      </c>
      <c r="J4" s="5"/>
      <c r="K4" s="5"/>
      <c r="L4" s="5"/>
      <c r="M4" s="5"/>
      <c r="N4" s="10">
        <f>60*1+12.36</f>
        <v>72.36</v>
      </c>
      <c r="O4" s="2" t="s">
        <v>16</v>
      </c>
      <c r="P4" s="5"/>
      <c r="Q4" s="5"/>
      <c r="R4" s="5"/>
    </row>
    <row r="5" spans="1:18" x14ac:dyDescent="0.2">
      <c r="B5">
        <v>1.2</v>
      </c>
      <c r="C5">
        <v>14</v>
      </c>
      <c r="D5" s="5">
        <v>9.8199999999999996E-2</v>
      </c>
      <c r="E5" s="5">
        <v>1</v>
      </c>
      <c r="F5" s="5">
        <v>9.8199999999999996E-2</v>
      </c>
      <c r="G5" s="2">
        <v>0.38179999999999997</v>
      </c>
      <c r="H5" s="5">
        <v>3.8879837067209699</v>
      </c>
      <c r="I5" s="5">
        <f>1*60+33.35</f>
        <v>93.35</v>
      </c>
      <c r="J5" s="5" t="s">
        <v>16</v>
      </c>
      <c r="K5" s="5"/>
      <c r="L5" s="5"/>
      <c r="M5" s="5"/>
      <c r="N5" s="10">
        <f>60*1+32.92</f>
        <v>92.92</v>
      </c>
      <c r="O5" s="5"/>
      <c r="P5" s="5"/>
      <c r="Q5" s="5"/>
      <c r="R5" s="5"/>
    </row>
    <row r="6" spans="1:18" x14ac:dyDescent="0.2">
      <c r="B6">
        <v>1.5</v>
      </c>
      <c r="C6">
        <v>14</v>
      </c>
      <c r="D6" s="2">
        <v>0.13500000000000001</v>
      </c>
      <c r="E6" s="2">
        <v>1</v>
      </c>
      <c r="F6" s="2">
        <v>0.13500000000000001</v>
      </c>
      <c r="G6" s="2">
        <v>0.56730000000000003</v>
      </c>
      <c r="H6" s="2">
        <v>4.2022222222222201</v>
      </c>
      <c r="I6" s="2">
        <f>1*60+9.19</f>
        <v>69.19</v>
      </c>
      <c r="J6" s="2"/>
      <c r="K6" s="5"/>
      <c r="L6" s="5"/>
      <c r="M6" s="5"/>
      <c r="N6" s="10">
        <f>60*1+7.58</f>
        <v>67.58</v>
      </c>
      <c r="O6" s="5"/>
      <c r="P6" s="5"/>
      <c r="Q6" s="5"/>
      <c r="R6" s="5"/>
    </row>
    <row r="7" spans="1:18" x14ac:dyDescent="0.2">
      <c r="B7">
        <v>2</v>
      </c>
      <c r="C7">
        <v>14</v>
      </c>
      <c r="D7" s="5">
        <v>0.13919999999999999</v>
      </c>
      <c r="E7" s="5">
        <v>1</v>
      </c>
      <c r="F7" s="5">
        <v>0.13919999999999999</v>
      </c>
      <c r="G7" s="5">
        <v>0.58120000000000005</v>
      </c>
      <c r="H7" s="5">
        <v>4.1752873563218298</v>
      </c>
      <c r="I7" s="5">
        <f>0*60+57.09</f>
        <v>57.09</v>
      </c>
      <c r="J7" s="5"/>
      <c r="K7" s="5"/>
      <c r="L7" s="5"/>
      <c r="M7" s="5"/>
      <c r="N7" s="10">
        <f>60*0+58.4</f>
        <v>58.4</v>
      </c>
      <c r="O7" s="5"/>
      <c r="P7" s="5"/>
      <c r="Q7" s="5"/>
      <c r="R7" s="5"/>
    </row>
    <row r="8" spans="1:18" x14ac:dyDescent="0.2">
      <c r="B8">
        <v>1.2</v>
      </c>
      <c r="C8">
        <v>18</v>
      </c>
      <c r="D8" s="2">
        <v>0.17030000000000001</v>
      </c>
      <c r="E8" s="5">
        <v>0.86119999999999997</v>
      </c>
      <c r="F8" s="5">
        <v>0.197747329307942</v>
      </c>
      <c r="G8" s="5">
        <v>0.90791918253599602</v>
      </c>
      <c r="H8" s="5">
        <v>4.59130945390487</v>
      </c>
      <c r="I8" s="5">
        <f>1*60+0.74</f>
        <v>60.74</v>
      </c>
      <c r="J8" s="5"/>
      <c r="K8" s="5"/>
      <c r="L8" s="5"/>
      <c r="M8" s="5"/>
      <c r="N8" s="10">
        <f>60*1+0.45</f>
        <v>60.45</v>
      </c>
      <c r="O8" s="5"/>
      <c r="P8" s="5"/>
      <c r="Q8" s="5"/>
      <c r="R8" s="5"/>
    </row>
    <row r="9" spans="1:18" x14ac:dyDescent="0.2">
      <c r="B9">
        <v>1.5</v>
      </c>
      <c r="C9">
        <v>18</v>
      </c>
      <c r="D9" s="5">
        <v>0.17299999999999999</v>
      </c>
      <c r="E9" s="5">
        <v>0.86119999999999997</v>
      </c>
      <c r="F9" s="5">
        <v>0.200882489549465</v>
      </c>
      <c r="G9" s="5">
        <v>0.91732466326056605</v>
      </c>
      <c r="H9" s="5">
        <v>4.5664739884393004</v>
      </c>
      <c r="I9" s="5">
        <f>0*60+52.28</f>
        <v>52.28</v>
      </c>
      <c r="J9" s="5"/>
      <c r="K9" s="2"/>
      <c r="L9" s="2"/>
      <c r="M9" s="2"/>
      <c r="N9" s="10">
        <f>60*0+51.69</f>
        <v>51.69</v>
      </c>
      <c r="O9" s="2"/>
      <c r="P9" s="2"/>
      <c r="Q9" s="5"/>
      <c r="R9" s="2"/>
    </row>
    <row r="10" spans="1:18" x14ac:dyDescent="0.2">
      <c r="B10">
        <v>2</v>
      </c>
      <c r="C10">
        <v>18</v>
      </c>
      <c r="D10" s="5">
        <v>0.17319999999999999</v>
      </c>
      <c r="E10" s="5">
        <v>0.86119999999999997</v>
      </c>
      <c r="F10" s="5">
        <v>0.20111472364142999</v>
      </c>
      <c r="G10" s="5">
        <v>0.91744078030654896</v>
      </c>
      <c r="H10" s="5">
        <v>4.56177829099307</v>
      </c>
      <c r="I10" s="5">
        <f>0*60+50.24</f>
        <v>50.24</v>
      </c>
      <c r="J10" s="5"/>
      <c r="K10" s="5"/>
      <c r="L10" s="5"/>
      <c r="M10" s="5"/>
      <c r="N10" s="10">
        <f>60*0+51.21</f>
        <v>51.21</v>
      </c>
      <c r="O10" s="5"/>
      <c r="P10" s="5"/>
      <c r="Q10" s="5"/>
      <c r="R10" s="5"/>
    </row>
    <row r="11" spans="1:18" x14ac:dyDescent="0.2">
      <c r="B11">
        <v>1.2</v>
      </c>
      <c r="C11">
        <v>22</v>
      </c>
      <c r="D11" s="2">
        <v>4.5900000000000003E-2</v>
      </c>
      <c r="E11" s="5">
        <v>0.44540000000000002</v>
      </c>
      <c r="F11" s="5">
        <v>0.103053435114503</v>
      </c>
      <c r="G11" s="5">
        <v>0.30062864840592701</v>
      </c>
      <c r="H11" s="5">
        <v>2.91721132897603</v>
      </c>
      <c r="I11" s="5">
        <f>0*60+49.21</f>
        <v>49.21</v>
      </c>
      <c r="J11" s="5"/>
      <c r="K11" s="5"/>
      <c r="L11" s="5"/>
      <c r="M11" s="5"/>
      <c r="N11" s="10">
        <f>60*0+51.84</f>
        <v>51.84</v>
      </c>
      <c r="O11" s="5"/>
      <c r="P11" s="5"/>
      <c r="Q11" s="5"/>
      <c r="R11" s="5"/>
    </row>
    <row r="12" spans="1:18" x14ac:dyDescent="0.2">
      <c r="A12" t="s">
        <v>12</v>
      </c>
      <c r="B12">
        <v>1.5</v>
      </c>
      <c r="C12">
        <v>22</v>
      </c>
      <c r="D12" s="5">
        <v>4.6199999999999998E-2</v>
      </c>
      <c r="E12" s="5">
        <v>0.44540000000000002</v>
      </c>
      <c r="F12" s="5">
        <v>0.103726986977997</v>
      </c>
      <c r="G12" s="5">
        <v>0.30152671755725102</v>
      </c>
      <c r="H12" s="5">
        <v>2.9069264069264</v>
      </c>
      <c r="I12" s="5">
        <f>0*60+48.47</f>
        <v>48.47</v>
      </c>
      <c r="J12" s="5">
        <f>1.5*I12</f>
        <v>72.704999999999998</v>
      </c>
      <c r="K12" s="5"/>
      <c r="L12" s="5"/>
      <c r="M12" s="5"/>
      <c r="N12" s="10">
        <f>60*0+48.11</f>
        <v>48.11</v>
      </c>
      <c r="O12" s="10">
        <f>1.5*N12</f>
        <v>72.164999999999992</v>
      </c>
      <c r="P12" s="5"/>
      <c r="Q12" s="5"/>
      <c r="R12" s="5"/>
    </row>
    <row r="13" spans="1:18" x14ac:dyDescent="0.2">
      <c r="B13">
        <v>2</v>
      </c>
      <c r="C13">
        <v>22</v>
      </c>
      <c r="D13" s="5">
        <v>4.6199999999999998E-2</v>
      </c>
      <c r="E13" s="5">
        <v>0.44540000000000002</v>
      </c>
      <c r="F13" s="5">
        <v>0.103726986977997</v>
      </c>
      <c r="G13" s="5">
        <v>0.30152671755725102</v>
      </c>
      <c r="H13" s="5">
        <v>2.9069264069264</v>
      </c>
      <c r="I13" s="5">
        <f>0*60+48.8</f>
        <v>48.8</v>
      </c>
      <c r="J13" s="5"/>
      <c r="K13" s="5"/>
      <c r="L13" s="5"/>
      <c r="M13" s="5"/>
      <c r="N13" s="10">
        <f>60*0+48.12</f>
        <v>48.12</v>
      </c>
      <c r="O13" s="5"/>
      <c r="P13" s="5"/>
      <c r="Q13" s="5"/>
      <c r="R13" s="5"/>
    </row>
    <row r="14" spans="1:18" x14ac:dyDescent="0.2">
      <c r="B14">
        <v>1.2</v>
      </c>
      <c r="C14">
        <v>26</v>
      </c>
      <c r="D14" s="5">
        <v>5.1999999999999998E-3</v>
      </c>
      <c r="E14" s="5">
        <v>0.2303</v>
      </c>
      <c r="F14" s="5">
        <v>2.25792444637429E-2</v>
      </c>
      <c r="G14" s="5">
        <v>4.6461137646547898E-2</v>
      </c>
      <c r="H14" s="5">
        <v>2.0576923076922999</v>
      </c>
      <c r="I14" s="5">
        <f>0*60+44.84</f>
        <v>44.84</v>
      </c>
      <c r="J14" s="5"/>
      <c r="K14" s="5"/>
      <c r="L14" s="5"/>
      <c r="M14" s="5"/>
      <c r="N14" s="10">
        <f>60*0+44.48</f>
        <v>44.48</v>
      </c>
      <c r="O14" s="5"/>
      <c r="P14" s="5"/>
      <c r="Q14" s="5"/>
      <c r="R14" s="5"/>
    </row>
    <row r="15" spans="1:18" x14ac:dyDescent="0.2">
      <c r="B15">
        <v>1.5</v>
      </c>
      <c r="C15">
        <v>26</v>
      </c>
      <c r="D15" s="5">
        <v>5.1999999999999998E-3</v>
      </c>
      <c r="E15" s="5">
        <v>0.2303</v>
      </c>
      <c r="F15" s="5">
        <v>2.25792444637429E-2</v>
      </c>
      <c r="G15" s="5">
        <v>4.6461137646547898E-2</v>
      </c>
      <c r="H15" s="5">
        <v>2.0576923076922999</v>
      </c>
      <c r="I15" s="5">
        <f>0*60+45.07</f>
        <v>45.07</v>
      </c>
      <c r="J15" s="5"/>
      <c r="K15" s="5"/>
      <c r="L15" s="5"/>
      <c r="M15" s="5"/>
      <c r="N15" s="10">
        <f>60*0+45.01</f>
        <v>45.01</v>
      </c>
      <c r="O15" s="5"/>
      <c r="P15" s="5"/>
      <c r="Q15" s="5"/>
      <c r="R15" s="5"/>
    </row>
    <row r="16" spans="1:18" x14ac:dyDescent="0.2">
      <c r="B16">
        <v>2</v>
      </c>
      <c r="C16">
        <v>26</v>
      </c>
      <c r="D16" s="5">
        <v>5.1999999999999998E-3</v>
      </c>
      <c r="E16" s="5">
        <v>0.2303</v>
      </c>
      <c r="F16" s="5">
        <v>2.25792444637429E-2</v>
      </c>
      <c r="G16" s="5">
        <v>4.6461137646547898E-2</v>
      </c>
      <c r="H16" s="5">
        <v>2.0576923076922999</v>
      </c>
      <c r="I16" s="5">
        <f>0*60+44.7</f>
        <v>44.7</v>
      </c>
      <c r="J16" s="5"/>
      <c r="K16" s="5"/>
      <c r="L16" s="5"/>
      <c r="M16" s="5"/>
      <c r="N16" s="10">
        <f>60*0+46.12</f>
        <v>46.12</v>
      </c>
      <c r="O16" s="5"/>
      <c r="P16" s="5"/>
      <c r="Q16" s="5"/>
      <c r="R16" s="5"/>
    </row>
    <row r="17" spans="2:20" x14ac:dyDescent="0.2">
      <c r="B17">
        <v>1.2</v>
      </c>
      <c r="C17">
        <v>30</v>
      </c>
      <c r="D17" s="5">
        <v>2.0000000000000001E-4</v>
      </c>
      <c r="E17" s="5">
        <v>0.15959999999999999</v>
      </c>
      <c r="F17" s="5">
        <v>1.2531328320802E-3</v>
      </c>
      <c r="G17" s="5">
        <v>1.2531328320802E-3</v>
      </c>
      <c r="H17" s="5">
        <v>1</v>
      </c>
      <c r="I17" s="5">
        <f>0*60+44.75</f>
        <v>44.75</v>
      </c>
      <c r="J17" s="5"/>
      <c r="K17" s="5"/>
      <c r="L17" s="5"/>
      <c r="M17" s="5"/>
      <c r="N17" s="10">
        <f>60*0+44.08</f>
        <v>44.08</v>
      </c>
      <c r="O17" s="5"/>
      <c r="P17" s="5"/>
      <c r="Q17" s="5"/>
      <c r="R17" s="5"/>
    </row>
    <row r="18" spans="2:20" x14ac:dyDescent="0.2">
      <c r="B18">
        <v>1.5</v>
      </c>
      <c r="C18">
        <v>30</v>
      </c>
      <c r="D18" s="5">
        <v>2.0000000000000001E-4</v>
      </c>
      <c r="E18" s="5">
        <v>0.15959999999999999</v>
      </c>
      <c r="F18" s="5">
        <v>1.2531328320802E-3</v>
      </c>
      <c r="G18" s="5">
        <v>1.2531328320802E-3</v>
      </c>
      <c r="H18" s="5">
        <v>1</v>
      </c>
      <c r="I18" s="5">
        <f>0*60+44.3</f>
        <v>44.3</v>
      </c>
      <c r="J18" s="5"/>
      <c r="K18" s="5"/>
      <c r="L18" s="5"/>
      <c r="M18" s="5"/>
      <c r="N18" s="10">
        <f>60*0+46.44</f>
        <v>46.44</v>
      </c>
      <c r="O18" s="5"/>
      <c r="P18" s="5"/>
      <c r="Q18" s="5"/>
      <c r="R18" s="5"/>
    </row>
    <row r="19" spans="2:20" x14ac:dyDescent="0.2">
      <c r="B19">
        <v>2</v>
      </c>
      <c r="C19">
        <v>30</v>
      </c>
      <c r="D19" s="5">
        <v>2.0000000000000001E-4</v>
      </c>
      <c r="E19" s="5">
        <v>0.15959999999999999</v>
      </c>
      <c r="F19" s="5">
        <v>1.2531328320802E-3</v>
      </c>
      <c r="G19" s="5">
        <v>1.2531328320802E-3</v>
      </c>
      <c r="H19" s="5">
        <v>1</v>
      </c>
      <c r="I19" s="5">
        <f>0*60+44.82</f>
        <v>44.82</v>
      </c>
      <c r="J19" s="5"/>
      <c r="K19" s="5"/>
      <c r="L19" s="5"/>
      <c r="M19" s="5"/>
      <c r="N19" s="10">
        <f>60*1+50.32</f>
        <v>110.32</v>
      </c>
      <c r="O19" s="5"/>
      <c r="P19" s="5"/>
      <c r="Q19" s="5"/>
      <c r="R19" s="5"/>
    </row>
    <row r="20" spans="2:20" x14ac:dyDescent="0.2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7"/>
    </row>
    <row r="21" spans="2:20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7"/>
    </row>
    <row r="22" spans="2:20" x14ac:dyDescent="0.2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7"/>
    </row>
    <row r="23" spans="2:20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7"/>
    </row>
    <row r="24" spans="2:20" x14ac:dyDescent="0.2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7"/>
    </row>
    <row r="25" spans="2:20" x14ac:dyDescent="0.2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7"/>
    </row>
    <row r="26" spans="2:20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9"/>
    </row>
  </sheetData>
  <sortState xmlns:xlrd2="http://schemas.microsoft.com/office/spreadsheetml/2017/richdata2" ref="A2:J19">
    <sortCondition ref="C2:C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Bowtie 2</vt:lpstr>
      <vt:lpstr>BWA-MEM</vt:lpstr>
      <vt:lpstr>vg + MAF10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Darby</dc:creator>
  <cp:lastModifiedBy>Charlotte Darby</cp:lastModifiedBy>
  <dcterms:created xsi:type="dcterms:W3CDTF">2019-12-17T20:23:21Z</dcterms:created>
  <dcterms:modified xsi:type="dcterms:W3CDTF">2020-03-09T14:26:16Z</dcterms:modified>
</cp:coreProperties>
</file>